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Šios_darbaknygės" defaultThemeVersion="124226"/>
  <mc:AlternateContent xmlns:mc="http://schemas.openxmlformats.org/markup-compatibility/2006">
    <mc:Choice Requires="x15">
      <x15ac:absPath xmlns:x15ac="http://schemas.microsoft.com/office/spreadsheetml/2010/11/ac" url="C:\Users\Paula\Desktop\"/>
    </mc:Choice>
  </mc:AlternateContent>
  <xr:revisionPtr revIDLastSave="0" documentId="8_{F19F9B0E-2BF0-43F1-8F80-EA00ACD85CA6}" xr6:coauthVersionLast="47" xr6:coauthVersionMax="47" xr10:uidLastSave="{00000000-0000-0000-0000-000000000000}"/>
  <bookViews>
    <workbookView xWindow="-120" yWindow="-120" windowWidth="29040" windowHeight="15720" tabRatio="871" activeTab="6" xr2:uid="{D3983F84-C26E-4CBD-A210-4C2C4A012C35}"/>
  </bookViews>
  <sheets>
    <sheet name="1 priedas (01)" sheetId="5" r:id="rId1"/>
    <sheet name="2 priedas (03)" sheetId="8" r:id="rId2"/>
    <sheet name="3 priedas (06)" sheetId="9" r:id="rId3"/>
    <sheet name="4 priedas (08)" sheetId="10" r:id="rId4"/>
    <sheet name="5 priedas (09)" sheetId="11" r:id="rId5"/>
    <sheet name="6 priedas (13)" sheetId="12" r:id="rId6"/>
    <sheet name="7 priedas (14)" sheetId="14" r:id="rId7"/>
    <sheet name="Lėšos" sheetId="16" r:id="rId8"/>
  </sheets>
  <definedNames>
    <definedName name="_xlnm._FilterDatabase" localSheetId="0" hidden="1">'1 priedas (01)'!$A$10:$N$118</definedName>
    <definedName name="_xlnm._FilterDatabase" localSheetId="1" hidden="1">'2 priedas (03)'!$A$10:$N$238</definedName>
    <definedName name="_xlnm._FilterDatabase" localSheetId="2" hidden="1">'3 priedas (06)'!$A$10:$N$119</definedName>
    <definedName name="_xlnm._FilterDatabase" localSheetId="3" hidden="1">'4 priedas (08)'!$A$11:$N$269</definedName>
    <definedName name="_xlnm._FilterDatabase" localSheetId="4" hidden="1">'5 priedas (09)'!$A$11:$N$208</definedName>
    <definedName name="_xlnm._FilterDatabase" localSheetId="5" hidden="1">'6 priedas (13)'!$A$11:$N$163</definedName>
    <definedName name="_xlnm._FilterDatabase" localSheetId="6" hidden="1">'7 priedas (14)'!$A$11:$N$160</definedName>
    <definedName name="_xlnm.Print_Titles" localSheetId="0">'1 priedas (01)'!$6:$10</definedName>
    <definedName name="_xlnm.Print_Titles" localSheetId="3">'4 priedas (08)'!$7:$11</definedName>
    <definedName name="_xlnm.Print_Titles" localSheetId="6">'7 priedas (14)'!$7:$10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16" l="1"/>
  <c r="G46" i="8" l="1"/>
  <c r="H46" i="8"/>
  <c r="G69" i="11" l="1"/>
  <c r="H88" i="9"/>
  <c r="G88" i="9"/>
  <c r="F88" i="9"/>
  <c r="H30" i="11"/>
  <c r="G30" i="11"/>
  <c r="F30" i="11"/>
  <c r="H22" i="11" l="1"/>
  <c r="G22" i="11"/>
  <c r="F22" i="11"/>
  <c r="H85" i="9"/>
  <c r="G85" i="9"/>
  <c r="F85" i="9"/>
  <c r="F64" i="12"/>
  <c r="G64" i="12"/>
  <c r="H64" i="12"/>
  <c r="G200" i="11" l="1"/>
  <c r="H69" i="11"/>
  <c r="F69" i="11"/>
  <c r="F186" i="11"/>
  <c r="F161" i="11"/>
  <c r="F154" i="11"/>
  <c r="F149" i="11"/>
  <c r="F119" i="11"/>
  <c r="G112" i="11"/>
  <c r="H112" i="11"/>
  <c r="F112" i="11"/>
  <c r="F94" i="11"/>
  <c r="F88" i="11"/>
  <c r="F81" i="11"/>
  <c r="G62" i="11"/>
  <c r="H62" i="11"/>
  <c r="F62" i="11"/>
  <c r="F100" i="9" l="1"/>
  <c r="F101" i="9" s="1"/>
  <c r="F107" i="5"/>
  <c r="F35" i="5" l="1"/>
  <c r="G35" i="5"/>
  <c r="H35" i="5"/>
  <c r="F78" i="14"/>
  <c r="G78" i="14"/>
  <c r="H78" i="14"/>
  <c r="I78" i="14"/>
  <c r="F49" i="14"/>
  <c r="F21" i="14"/>
  <c r="F148" i="14"/>
  <c r="F141" i="14"/>
  <c r="F138" i="14"/>
  <c r="F135" i="14"/>
  <c r="F130" i="14"/>
  <c r="F131" i="14" s="1"/>
  <c r="F125" i="14"/>
  <c r="F122" i="14"/>
  <c r="F119" i="14"/>
  <c r="F111" i="14"/>
  <c r="F108" i="14"/>
  <c r="F105" i="14"/>
  <c r="F102" i="14"/>
  <c r="F99" i="14"/>
  <c r="F96" i="14"/>
  <c r="F93" i="14"/>
  <c r="F90" i="14"/>
  <c r="F87" i="14"/>
  <c r="F84" i="14"/>
  <c r="F81" i="14"/>
  <c r="F73" i="14"/>
  <c r="F70" i="14"/>
  <c r="F67" i="14"/>
  <c r="F63" i="14"/>
  <c r="F60" i="14"/>
  <c r="F57" i="14"/>
  <c r="F52" i="14"/>
  <c r="F43" i="14"/>
  <c r="F40" i="14"/>
  <c r="F36" i="14"/>
  <c r="F33" i="14"/>
  <c r="F30" i="14"/>
  <c r="F27" i="14"/>
  <c r="F24" i="14"/>
  <c r="F16" i="14"/>
  <c r="F143" i="12"/>
  <c r="F140" i="12"/>
  <c r="F137" i="12"/>
  <c r="F134" i="12"/>
  <c r="F127" i="12"/>
  <c r="F124" i="12"/>
  <c r="F121" i="12"/>
  <c r="F113" i="12"/>
  <c r="F109" i="12"/>
  <c r="F106" i="12"/>
  <c r="F81" i="12"/>
  <c r="F78" i="12"/>
  <c r="F75" i="12"/>
  <c r="F72" i="12"/>
  <c r="F69" i="12"/>
  <c r="F61" i="12"/>
  <c r="F58" i="12"/>
  <c r="F54" i="12"/>
  <c r="F51" i="12"/>
  <c r="F44" i="12"/>
  <c r="F41" i="12"/>
  <c r="F38" i="12"/>
  <c r="F35" i="12"/>
  <c r="F32" i="12"/>
  <c r="F19" i="12"/>
  <c r="F16" i="12"/>
  <c r="H203" i="11"/>
  <c r="H204" i="11"/>
  <c r="H205" i="11"/>
  <c r="H197" i="11"/>
  <c r="H198" i="11"/>
  <c r="H196" i="11"/>
  <c r="H94" i="11"/>
  <c r="H201" i="11"/>
  <c r="G199" i="11"/>
  <c r="F199" i="11"/>
  <c r="H199" i="11"/>
  <c r="F19" i="11"/>
  <c r="G19" i="11"/>
  <c r="H19" i="11"/>
  <c r="F189" i="11"/>
  <c r="F178" i="11"/>
  <c r="F175" i="11"/>
  <c r="F172" i="11"/>
  <c r="F169" i="11"/>
  <c r="F166" i="11"/>
  <c r="F145" i="11"/>
  <c r="F142" i="11"/>
  <c r="F137" i="11"/>
  <c r="F134" i="11"/>
  <c r="F131" i="11"/>
  <c r="F128" i="11"/>
  <c r="F125" i="11"/>
  <c r="F122" i="11"/>
  <c r="F115" i="11"/>
  <c r="F103" i="11"/>
  <c r="F100" i="11"/>
  <c r="F97" i="11"/>
  <c r="F84" i="11"/>
  <c r="F77" i="11"/>
  <c r="F74" i="11"/>
  <c r="F65" i="11"/>
  <c r="F70" i="11" s="1"/>
  <c r="F54" i="11"/>
  <c r="F51" i="11"/>
  <c r="F48" i="11"/>
  <c r="F45" i="11"/>
  <c r="F42" i="11"/>
  <c r="F39" i="11"/>
  <c r="F36" i="11"/>
  <c r="F27" i="11"/>
  <c r="F16" i="11"/>
  <c r="F45" i="10"/>
  <c r="F250" i="10"/>
  <c r="F247" i="10"/>
  <c r="F244" i="10"/>
  <c r="F237" i="10"/>
  <c r="F234" i="10"/>
  <c r="F231" i="10"/>
  <c r="F225" i="10"/>
  <c r="F221" i="10"/>
  <c r="F214" i="10"/>
  <c r="F209" i="10"/>
  <c r="F200" i="10"/>
  <c r="F194" i="10"/>
  <c r="F186" i="10"/>
  <c r="F179" i="10"/>
  <c r="F180" i="10" s="1"/>
  <c r="F174" i="10"/>
  <c r="F171" i="10"/>
  <c r="F167" i="10"/>
  <c r="F163" i="10"/>
  <c r="F159" i="10"/>
  <c r="F155" i="10"/>
  <c r="F151" i="10"/>
  <c r="F143" i="10"/>
  <c r="F127" i="10"/>
  <c r="F113" i="10"/>
  <c r="F106" i="10"/>
  <c r="F103" i="10"/>
  <c r="F100" i="10"/>
  <c r="F94" i="10"/>
  <c r="F91" i="10"/>
  <c r="F88" i="10"/>
  <c r="F85" i="10"/>
  <c r="F81" i="10"/>
  <c r="F74" i="10"/>
  <c r="F68" i="10"/>
  <c r="F65" i="10"/>
  <c r="F57" i="10"/>
  <c r="F54" i="10"/>
  <c r="F48" i="10"/>
  <c r="F33" i="10"/>
  <c r="F30" i="10"/>
  <c r="F27" i="10"/>
  <c r="F24" i="10"/>
  <c r="F19" i="10"/>
  <c r="F16" i="10"/>
  <c r="F82" i="9"/>
  <c r="F76" i="9"/>
  <c r="F71" i="9"/>
  <c r="F67" i="9"/>
  <c r="F61" i="9"/>
  <c r="F58" i="9"/>
  <c r="F40" i="9"/>
  <c r="F37" i="9"/>
  <c r="F30" i="9"/>
  <c r="F27" i="9"/>
  <c r="F24" i="9"/>
  <c r="F21" i="9"/>
  <c r="F199" i="8"/>
  <c r="F189" i="8"/>
  <c r="F23" i="8"/>
  <c r="F49" i="8"/>
  <c r="F149" i="8"/>
  <c r="F166" i="8"/>
  <c r="F155" i="8"/>
  <c r="F128" i="8"/>
  <c r="F122" i="8"/>
  <c r="F55" i="8"/>
  <c r="F52" i="8"/>
  <c r="F43" i="8"/>
  <c r="F37" i="8"/>
  <c r="F16" i="8"/>
  <c r="F82" i="5"/>
  <c r="F70" i="5"/>
  <c r="F63" i="5"/>
  <c r="F20" i="5"/>
  <c r="F32" i="5"/>
  <c r="H32" i="5"/>
  <c r="G32" i="5"/>
  <c r="F115" i="5"/>
  <c r="F114" i="5"/>
  <c r="F108" i="5"/>
  <c r="F96" i="5"/>
  <c r="F93" i="5"/>
  <c r="F90" i="5"/>
  <c r="F85" i="5"/>
  <c r="F73" i="5"/>
  <c r="F66" i="5"/>
  <c r="F58" i="5"/>
  <c r="F55" i="5"/>
  <c r="F52" i="5"/>
  <c r="F49" i="5"/>
  <c r="F45" i="5"/>
  <c r="F23" i="5"/>
  <c r="F117" i="5" s="1"/>
  <c r="H81" i="12"/>
  <c r="G81" i="12"/>
  <c r="H75" i="12"/>
  <c r="G75" i="12"/>
  <c r="H61" i="12"/>
  <c r="G61" i="12"/>
  <c r="F89" i="9" l="1"/>
  <c r="F55" i="11"/>
  <c r="F138" i="11"/>
  <c r="F23" i="11"/>
  <c r="F128" i="12"/>
  <c r="F65" i="12"/>
  <c r="F162" i="11"/>
  <c r="F251" i="10"/>
  <c r="F20" i="12"/>
  <c r="F95" i="10"/>
  <c r="F99" i="5"/>
  <c r="F100" i="5" s="1"/>
  <c r="F106" i="5"/>
  <c r="F126" i="14"/>
  <c r="F62" i="9"/>
  <c r="F74" i="5"/>
  <c r="I112" i="14"/>
  <c r="F142" i="14"/>
  <c r="F112" i="14"/>
  <c r="F144" i="12"/>
  <c r="F82" i="12"/>
  <c r="F45" i="12"/>
  <c r="F114" i="12"/>
  <c r="F190" i="11"/>
  <c r="F107" i="10"/>
  <c r="F175" i="10"/>
  <c r="F49" i="10"/>
  <c r="F195" i="10"/>
  <c r="F238" i="10"/>
  <c r="F31" i="9"/>
  <c r="F46" i="8"/>
  <c r="F141" i="8"/>
  <c r="F219" i="8"/>
  <c r="F111" i="8"/>
  <c r="F89" i="8"/>
  <c r="F70" i="8"/>
  <c r="F169" i="8"/>
  <c r="F64" i="8"/>
  <c r="F163" i="8"/>
  <c r="F183" i="8"/>
  <c r="F100" i="8"/>
  <c r="F105" i="8"/>
  <c r="F33" i="8"/>
  <c r="F145" i="8"/>
  <c r="F174" i="8"/>
  <c r="F82" i="8"/>
  <c r="F97" i="8"/>
  <c r="F119" i="8"/>
  <c r="F186" i="8"/>
  <c r="F213" i="8"/>
  <c r="F75" i="8"/>
  <c r="F24" i="5"/>
  <c r="H72" i="12"/>
  <c r="G72" i="12"/>
  <c r="H69" i="12"/>
  <c r="G69" i="12"/>
  <c r="H58" i="12"/>
  <c r="G58" i="12"/>
  <c r="H70" i="5"/>
  <c r="G70" i="5"/>
  <c r="F175" i="8" l="1"/>
  <c r="F102" i="9"/>
  <c r="F32" i="9"/>
  <c r="F143" i="14"/>
  <c r="F145" i="12"/>
  <c r="F115" i="12"/>
  <c r="F46" i="12"/>
  <c r="F129" i="12"/>
  <c r="F56" i="11"/>
  <c r="F191" i="11"/>
  <c r="F181" i="10"/>
  <c r="F108" i="10"/>
  <c r="F252" i="10"/>
  <c r="F170" i="8"/>
  <c r="F220" i="8"/>
  <c r="F200" i="8"/>
  <c r="F56" i="8"/>
  <c r="F101" i="5"/>
  <c r="F103" i="9" l="1"/>
  <c r="F144" i="14"/>
  <c r="F146" i="12"/>
  <c r="F192" i="11"/>
  <c r="F253" i="10"/>
  <c r="F201" i="8"/>
  <c r="F221" i="8"/>
  <c r="F176" i="8"/>
  <c r="F102" i="5"/>
  <c r="H65" i="11"/>
  <c r="G65" i="11"/>
  <c r="G70" i="11" s="1"/>
  <c r="H66" i="5"/>
  <c r="G66" i="5"/>
  <c r="H200" i="11" l="1"/>
  <c r="H70" i="11"/>
  <c r="F222" i="8"/>
  <c r="H85" i="5" l="1"/>
  <c r="G85" i="5"/>
  <c r="G119" i="11" l="1"/>
  <c r="H119" i="11"/>
  <c r="H44" i="12"/>
  <c r="G44" i="12"/>
  <c r="H169" i="8" l="1"/>
  <c r="G169" i="8"/>
  <c r="H163" i="8"/>
  <c r="G163" i="8"/>
  <c r="H145" i="8"/>
  <c r="G145" i="8"/>
  <c r="G141" i="8"/>
  <c r="H141" i="8"/>
  <c r="H105" i="8"/>
  <c r="G105" i="8"/>
  <c r="H52" i="8"/>
  <c r="G52" i="8"/>
  <c r="H49" i="8"/>
  <c r="G49" i="8"/>
  <c r="H43" i="8"/>
  <c r="G43" i="8"/>
  <c r="H37" i="8"/>
  <c r="G37" i="8"/>
  <c r="H100" i="8"/>
  <c r="G100" i="8"/>
  <c r="H150" i="12" l="1"/>
  <c r="H137" i="11" l="1"/>
  <c r="G137" i="11"/>
  <c r="K146" i="8" l="1"/>
  <c r="H94" i="10" l="1"/>
  <c r="G94" i="10"/>
  <c r="H91" i="10" l="1"/>
  <c r="G91" i="10"/>
  <c r="H125" i="14" l="1"/>
  <c r="G125" i="14"/>
  <c r="H122" i="14"/>
  <c r="G122" i="14"/>
  <c r="H134" i="11" l="1"/>
  <c r="G134" i="11"/>
  <c r="G67" i="9"/>
  <c r="H67" i="9"/>
  <c r="G207" i="11" l="1"/>
  <c r="G112" i="9"/>
  <c r="H108" i="9"/>
  <c r="H228" i="8"/>
  <c r="G226" i="8"/>
  <c r="G113" i="5"/>
  <c r="G16" i="14"/>
  <c r="H16" i="14"/>
  <c r="G21" i="14"/>
  <c r="H21" i="14"/>
  <c r="G24" i="14"/>
  <c r="H24" i="14"/>
  <c r="G27" i="14"/>
  <c r="H27" i="14"/>
  <c r="G30" i="14"/>
  <c r="H30" i="14"/>
  <c r="G33" i="14"/>
  <c r="H33" i="14"/>
  <c r="G36" i="14"/>
  <c r="H36" i="14"/>
  <c r="G40" i="14"/>
  <c r="H40" i="14"/>
  <c r="G43" i="14"/>
  <c r="H43" i="14"/>
  <c r="G49" i="14"/>
  <c r="H49" i="14"/>
  <c r="G52" i="14"/>
  <c r="H52" i="14"/>
  <c r="G57" i="14"/>
  <c r="H57" i="14"/>
  <c r="G60" i="14"/>
  <c r="H60" i="14"/>
  <c r="G63" i="14"/>
  <c r="H63" i="14"/>
  <c r="G67" i="14"/>
  <c r="H67" i="14"/>
  <c r="G70" i="14"/>
  <c r="H70" i="14"/>
  <c r="G73" i="14"/>
  <c r="H73" i="14"/>
  <c r="G81" i="14"/>
  <c r="H81" i="14"/>
  <c r="G84" i="14"/>
  <c r="H84" i="14"/>
  <c r="G87" i="14"/>
  <c r="H87" i="14"/>
  <c r="G90" i="14"/>
  <c r="H90" i="14"/>
  <c r="G93" i="14"/>
  <c r="H93" i="14"/>
  <c r="G96" i="14"/>
  <c r="H96" i="14"/>
  <c r="G99" i="14"/>
  <c r="H99" i="14"/>
  <c r="G102" i="14"/>
  <c r="H102" i="14"/>
  <c r="G105" i="14"/>
  <c r="H105" i="14"/>
  <c r="G108" i="14"/>
  <c r="H108" i="14"/>
  <c r="G111" i="14"/>
  <c r="H111" i="14"/>
  <c r="G119" i="14"/>
  <c r="G126" i="14" s="1"/>
  <c r="H119" i="14"/>
  <c r="H126" i="14" s="1"/>
  <c r="G130" i="14"/>
  <c r="G131" i="14" s="1"/>
  <c r="H130" i="14"/>
  <c r="H131" i="14" s="1"/>
  <c r="G135" i="14"/>
  <c r="H135" i="14"/>
  <c r="G138" i="14"/>
  <c r="H138" i="14"/>
  <c r="G141" i="14"/>
  <c r="H141" i="14"/>
  <c r="G16" i="12"/>
  <c r="H16" i="12"/>
  <c r="G19" i="12"/>
  <c r="H19" i="12"/>
  <c r="G32" i="12"/>
  <c r="H32" i="12"/>
  <c r="G35" i="12"/>
  <c r="H35" i="12"/>
  <c r="G38" i="12"/>
  <c r="H38" i="12"/>
  <c r="G41" i="12"/>
  <c r="H41" i="12"/>
  <c r="G51" i="12"/>
  <c r="H51" i="12"/>
  <c r="G54" i="12"/>
  <c r="H54" i="12"/>
  <c r="G78" i="12"/>
  <c r="G82" i="12" s="1"/>
  <c r="H78" i="12"/>
  <c r="H82" i="12" s="1"/>
  <c r="G106" i="12"/>
  <c r="H106" i="12"/>
  <c r="G109" i="12"/>
  <c r="H109" i="12"/>
  <c r="G113" i="12"/>
  <c r="H113" i="12"/>
  <c r="G121" i="12"/>
  <c r="H121" i="12"/>
  <c r="G124" i="12"/>
  <c r="H124" i="12"/>
  <c r="G127" i="12"/>
  <c r="H127" i="12"/>
  <c r="G134" i="12"/>
  <c r="H134" i="12"/>
  <c r="G137" i="12"/>
  <c r="H137" i="12"/>
  <c r="G140" i="12"/>
  <c r="H140" i="12"/>
  <c r="G143" i="12"/>
  <c r="H143" i="12"/>
  <c r="G16" i="11"/>
  <c r="G23" i="11" s="1"/>
  <c r="H16" i="11"/>
  <c r="H23" i="11" s="1"/>
  <c r="G27" i="11"/>
  <c r="H27" i="11"/>
  <c r="G36" i="11"/>
  <c r="H36" i="11"/>
  <c r="G39" i="11"/>
  <c r="H39" i="11"/>
  <c r="G42" i="11"/>
  <c r="H42" i="11"/>
  <c r="G45" i="11"/>
  <c r="H45" i="11"/>
  <c r="G48" i="11"/>
  <c r="H48" i="11"/>
  <c r="G51" i="11"/>
  <c r="H51" i="11"/>
  <c r="G54" i="11"/>
  <c r="H54" i="11"/>
  <c r="G74" i="11"/>
  <c r="H74" i="11"/>
  <c r="G77" i="11"/>
  <c r="H77" i="11"/>
  <c r="G81" i="11"/>
  <c r="H81" i="11"/>
  <c r="G84" i="11"/>
  <c r="H84" i="11"/>
  <c r="G88" i="11"/>
  <c r="H88" i="11"/>
  <c r="G97" i="11"/>
  <c r="H97" i="11"/>
  <c r="G100" i="11"/>
  <c r="H100" i="11"/>
  <c r="G103" i="11"/>
  <c r="H103" i="11"/>
  <c r="G115" i="11"/>
  <c r="H115" i="11"/>
  <c r="G122" i="11"/>
  <c r="H122" i="11"/>
  <c r="G125" i="11"/>
  <c r="H125" i="11"/>
  <c r="G128" i="11"/>
  <c r="H128" i="11"/>
  <c r="G131" i="11"/>
  <c r="H131" i="11"/>
  <c r="G142" i="11"/>
  <c r="H142" i="11"/>
  <c r="G145" i="11"/>
  <c r="H145" i="11"/>
  <c r="G149" i="11"/>
  <c r="H149" i="11"/>
  <c r="H207" i="11" s="1"/>
  <c r="G154" i="11"/>
  <c r="H154" i="11"/>
  <c r="G161" i="11"/>
  <c r="H161" i="11"/>
  <c r="G166" i="11"/>
  <c r="H166" i="11"/>
  <c r="G169" i="11"/>
  <c r="H169" i="11"/>
  <c r="G172" i="11"/>
  <c r="H172" i="11"/>
  <c r="H189" i="11"/>
  <c r="H186" i="11"/>
  <c r="H178" i="11"/>
  <c r="H175" i="11"/>
  <c r="G175" i="11"/>
  <c r="G178" i="11"/>
  <c r="G186" i="11"/>
  <c r="G189" i="11"/>
  <c r="G16" i="10"/>
  <c r="H16" i="10"/>
  <c r="G19" i="10"/>
  <c r="H19" i="10"/>
  <c r="G24" i="10"/>
  <c r="H24" i="10"/>
  <c r="G27" i="10"/>
  <c r="H27" i="10"/>
  <c r="G30" i="10"/>
  <c r="H30" i="10"/>
  <c r="G33" i="10"/>
  <c r="H33" i="10"/>
  <c r="G45" i="10"/>
  <c r="H45" i="10"/>
  <c r="G48" i="10"/>
  <c r="H48" i="10"/>
  <c r="G54" i="10"/>
  <c r="H54" i="10"/>
  <c r="G57" i="10"/>
  <c r="H57" i="10"/>
  <c r="G65" i="10"/>
  <c r="H65" i="10"/>
  <c r="G68" i="10"/>
  <c r="H68" i="10"/>
  <c r="G74" i="10"/>
  <c r="H74" i="10"/>
  <c r="G81" i="10"/>
  <c r="H81" i="10"/>
  <c r="G85" i="10"/>
  <c r="H85" i="10"/>
  <c r="G88" i="10"/>
  <c r="H88" i="10"/>
  <c r="G100" i="10"/>
  <c r="H100" i="10"/>
  <c r="G103" i="10"/>
  <c r="H103" i="10"/>
  <c r="G106" i="10"/>
  <c r="H106" i="10"/>
  <c r="G113" i="10"/>
  <c r="H113" i="10"/>
  <c r="G127" i="10"/>
  <c r="H127" i="10"/>
  <c r="G143" i="10"/>
  <c r="H143" i="10"/>
  <c r="G151" i="10"/>
  <c r="H151" i="10"/>
  <c r="G155" i="10"/>
  <c r="H155" i="10"/>
  <c r="G159" i="10"/>
  <c r="H159" i="10"/>
  <c r="G163" i="10"/>
  <c r="H163" i="10"/>
  <c r="G167" i="10"/>
  <c r="H167" i="10"/>
  <c r="G171" i="10"/>
  <c r="H171" i="10"/>
  <c r="G174" i="10"/>
  <c r="H174" i="10"/>
  <c r="G179" i="10"/>
  <c r="G180" i="10" s="1"/>
  <c r="H179" i="10"/>
  <c r="H180" i="10" s="1"/>
  <c r="G186" i="10"/>
  <c r="H186" i="10"/>
  <c r="G194" i="10"/>
  <c r="H194" i="10"/>
  <c r="G200" i="10"/>
  <c r="H200" i="10"/>
  <c r="G209" i="10"/>
  <c r="H209" i="10"/>
  <c r="G214" i="10"/>
  <c r="H214" i="10"/>
  <c r="G221" i="10"/>
  <c r="H221" i="10"/>
  <c r="G225" i="10"/>
  <c r="H225" i="10"/>
  <c r="G231" i="10"/>
  <c r="H231" i="10"/>
  <c r="G234" i="10"/>
  <c r="H234" i="10"/>
  <c r="G237" i="10"/>
  <c r="H237" i="10"/>
  <c r="G244" i="10"/>
  <c r="H244" i="10"/>
  <c r="G247" i="10"/>
  <c r="H247" i="10"/>
  <c r="G250" i="10"/>
  <c r="H250" i="10"/>
  <c r="G21" i="9"/>
  <c r="H21" i="9"/>
  <c r="G24" i="9"/>
  <c r="H24" i="9"/>
  <c r="G27" i="9"/>
  <c r="H27" i="9"/>
  <c r="G30" i="9"/>
  <c r="H30" i="9"/>
  <c r="G37" i="9"/>
  <c r="H37" i="9"/>
  <c r="G40" i="9"/>
  <c r="H40" i="9"/>
  <c r="G58" i="9"/>
  <c r="H58" i="9"/>
  <c r="G61" i="9"/>
  <c r="H61" i="9"/>
  <c r="G71" i="9"/>
  <c r="H71" i="9"/>
  <c r="G76" i="9"/>
  <c r="H76" i="9"/>
  <c r="G82" i="9"/>
  <c r="H82" i="9"/>
  <c r="G100" i="9"/>
  <c r="G101" i="9" s="1"/>
  <c r="H100" i="9"/>
  <c r="H101" i="9" s="1"/>
  <c r="G23" i="8"/>
  <c r="H23" i="8"/>
  <c r="G33" i="8"/>
  <c r="H33" i="8"/>
  <c r="G55" i="8"/>
  <c r="H55" i="8"/>
  <c r="G64" i="8"/>
  <c r="H64" i="8"/>
  <c r="G70" i="8"/>
  <c r="H70" i="8"/>
  <c r="G75" i="8"/>
  <c r="H75" i="8"/>
  <c r="G82" i="8"/>
  <c r="H82" i="8"/>
  <c r="G89" i="8"/>
  <c r="H89" i="8"/>
  <c r="G97" i="8"/>
  <c r="H97" i="8"/>
  <c r="G111" i="8"/>
  <c r="H111" i="8"/>
  <c r="G119" i="8"/>
  <c r="H119" i="8"/>
  <c r="G122" i="8"/>
  <c r="H122" i="8"/>
  <c r="G128" i="8"/>
  <c r="H128" i="8"/>
  <c r="G199" i="8"/>
  <c r="H199" i="8"/>
  <c r="G149" i="8"/>
  <c r="H149" i="8"/>
  <c r="G155" i="8"/>
  <c r="H155" i="8"/>
  <c r="G166" i="8"/>
  <c r="H166" i="8"/>
  <c r="G174" i="8"/>
  <c r="G175" i="8" s="1"/>
  <c r="H174" i="8"/>
  <c r="H175" i="8" s="1"/>
  <c r="G189" i="8"/>
  <c r="H189" i="8"/>
  <c r="G183" i="8"/>
  <c r="H183" i="8"/>
  <c r="G186" i="8"/>
  <c r="H186" i="8"/>
  <c r="G213" i="8"/>
  <c r="H213" i="8"/>
  <c r="G219" i="8"/>
  <c r="H219" i="8"/>
  <c r="G16" i="8"/>
  <c r="H16" i="8"/>
  <c r="G58" i="5"/>
  <c r="H58" i="5"/>
  <c r="G63" i="5"/>
  <c r="H63" i="5"/>
  <c r="G73" i="5"/>
  <c r="H73" i="5"/>
  <c r="G82" i="5"/>
  <c r="H82" i="5"/>
  <c r="G90" i="5"/>
  <c r="H90" i="5"/>
  <c r="G93" i="5"/>
  <c r="H93" i="5"/>
  <c r="G99" i="5"/>
  <c r="H99" i="5"/>
  <c r="G96" i="5"/>
  <c r="H96" i="5"/>
  <c r="G49" i="5"/>
  <c r="H49" i="5"/>
  <c r="G52" i="5"/>
  <c r="H52" i="5"/>
  <c r="G55" i="5"/>
  <c r="H55" i="5"/>
  <c r="G45" i="5"/>
  <c r="H45" i="5"/>
  <c r="G23" i="5"/>
  <c r="H23" i="5"/>
  <c r="G20" i="5"/>
  <c r="H20" i="5"/>
  <c r="H89" i="9" l="1"/>
  <c r="G89" i="9"/>
  <c r="H138" i="11"/>
  <c r="G65" i="12"/>
  <c r="G55" i="11"/>
  <c r="H55" i="11"/>
  <c r="H65" i="12"/>
  <c r="G20" i="12"/>
  <c r="H128" i="12"/>
  <c r="H129" i="12" s="1"/>
  <c r="G128" i="12"/>
  <c r="G129" i="12" s="1"/>
  <c r="G251" i="10"/>
  <c r="H251" i="10"/>
  <c r="H20" i="12"/>
  <c r="G190" i="11"/>
  <c r="G162" i="11"/>
  <c r="H95" i="10"/>
  <c r="G95" i="10"/>
  <c r="H74" i="5"/>
  <c r="G74" i="5"/>
  <c r="H100" i="5"/>
  <c r="G100" i="5"/>
  <c r="G112" i="14"/>
  <c r="H112" i="14"/>
  <c r="H162" i="11"/>
  <c r="H190" i="11"/>
  <c r="H195" i="11" s="1"/>
  <c r="H202" i="11"/>
  <c r="G195" i="10"/>
  <c r="H195" i="10"/>
  <c r="G56" i="8"/>
  <c r="H56" i="8"/>
  <c r="G45" i="12"/>
  <c r="H45" i="12"/>
  <c r="H200" i="8"/>
  <c r="H201" i="8" s="1"/>
  <c r="G170" i="8"/>
  <c r="G200" i="8"/>
  <c r="G201" i="8" s="1"/>
  <c r="H170" i="8"/>
  <c r="G107" i="10"/>
  <c r="H49" i="10"/>
  <c r="G175" i="10"/>
  <c r="G181" i="10" s="1"/>
  <c r="G49" i="10"/>
  <c r="G24" i="5"/>
  <c r="G114" i="12"/>
  <c r="G220" i="8"/>
  <c r="G221" i="8" s="1"/>
  <c r="H220" i="8"/>
  <c r="H221" i="8" s="1"/>
  <c r="H31" i="9"/>
  <c r="H32" i="9" s="1"/>
  <c r="H175" i="10"/>
  <c r="H181" i="10" s="1"/>
  <c r="H144" i="12"/>
  <c r="H145" i="12" s="1"/>
  <c r="G31" i="9"/>
  <c r="G32" i="9" s="1"/>
  <c r="H24" i="5"/>
  <c r="G144" i="12"/>
  <c r="G145" i="12" s="1"/>
  <c r="G142" i="14"/>
  <c r="H142" i="14"/>
  <c r="G62" i="9"/>
  <c r="H62" i="9"/>
  <c r="H114" i="12"/>
  <c r="H107" i="10"/>
  <c r="H238" i="10"/>
  <c r="G238" i="10"/>
  <c r="H56" i="11" l="1"/>
  <c r="H143" i="14"/>
  <c r="H144" i="14" s="1"/>
  <c r="G143" i="14"/>
  <c r="G144" i="14" s="1"/>
  <c r="G56" i="11"/>
  <c r="H191" i="11"/>
  <c r="G108" i="10"/>
  <c r="H252" i="10"/>
  <c r="G46" i="12"/>
  <c r="G115" i="12"/>
  <c r="H46" i="12"/>
  <c r="H176" i="8"/>
  <c r="H222" i="8" s="1"/>
  <c r="G252" i="10"/>
  <c r="H102" i="9"/>
  <c r="H103" i="9" s="1"/>
  <c r="G176" i="8"/>
  <c r="G222" i="8" s="1"/>
  <c r="H115" i="12"/>
  <c r="G102" i="9"/>
  <c r="G103" i="9" s="1"/>
  <c r="H108" i="10"/>
  <c r="H192" i="11" l="1"/>
  <c r="H206" i="11"/>
  <c r="H253" i="10"/>
  <c r="G253" i="10"/>
  <c r="G146" i="12"/>
  <c r="H146" i="12"/>
  <c r="E9" i="16" l="1"/>
  <c r="H159" i="14" l="1"/>
  <c r="G159" i="14"/>
  <c r="F159" i="14"/>
  <c r="H161" i="12" l="1"/>
  <c r="G161" i="12"/>
  <c r="F161" i="12"/>
  <c r="H268" i="10"/>
  <c r="G268" i="10"/>
  <c r="F268" i="10"/>
  <c r="H118" i="9"/>
  <c r="G118" i="9"/>
  <c r="F118" i="9"/>
  <c r="F237" i="8"/>
  <c r="H237" i="8"/>
  <c r="G237" i="8"/>
  <c r="H117" i="5"/>
  <c r="G117" i="5"/>
  <c r="D26" i="16" l="1"/>
  <c r="E26" i="16"/>
  <c r="H233" i="8"/>
  <c r="H235" i="8"/>
  <c r="H234" i="8"/>
  <c r="G233" i="8"/>
  <c r="G228" i="8"/>
  <c r="H116" i="9"/>
  <c r="H115" i="9"/>
  <c r="H114" i="9"/>
  <c r="G114" i="9"/>
  <c r="H112" i="9"/>
  <c r="H111" i="9"/>
  <c r="H110" i="9"/>
  <c r="H109" i="9"/>
  <c r="H266" i="10"/>
  <c r="H265" i="10"/>
  <c r="H261" i="10"/>
  <c r="H262" i="10"/>
  <c r="H260" i="10"/>
  <c r="H259" i="10"/>
  <c r="H258" i="10"/>
  <c r="G265" i="10"/>
  <c r="G262" i="10"/>
  <c r="G261" i="10"/>
  <c r="G260" i="10"/>
  <c r="G259" i="10"/>
  <c r="G258" i="10"/>
  <c r="F265" i="10"/>
  <c r="F262" i="10"/>
  <c r="F261" i="10"/>
  <c r="F260" i="10"/>
  <c r="F259" i="10"/>
  <c r="F258" i="10"/>
  <c r="H153" i="14"/>
  <c r="H152" i="14"/>
  <c r="H151" i="14"/>
  <c r="H150" i="14"/>
  <c r="G153" i="14"/>
  <c r="G152" i="14"/>
  <c r="G151" i="14"/>
  <c r="G150" i="14"/>
  <c r="F157" i="14"/>
  <c r="F156" i="14"/>
  <c r="F155" i="14"/>
  <c r="F153" i="14"/>
  <c r="F152" i="14"/>
  <c r="F151" i="14"/>
  <c r="F150" i="14"/>
  <c r="F149" i="14"/>
  <c r="G157" i="14"/>
  <c r="G155" i="14"/>
  <c r="H156" i="14"/>
  <c r="H155" i="14"/>
  <c r="G156" i="14"/>
  <c r="G148" i="14"/>
  <c r="H148" i="14"/>
  <c r="G149" i="14"/>
  <c r="H149" i="14"/>
  <c r="F147" i="14" l="1"/>
  <c r="H232" i="8"/>
  <c r="H147" i="14"/>
  <c r="G154" i="14"/>
  <c r="G147" i="14"/>
  <c r="H158" i="12"/>
  <c r="H157" i="12"/>
  <c r="H151" i="12"/>
  <c r="H159" i="12"/>
  <c r="G155" i="12"/>
  <c r="G154" i="12"/>
  <c r="G153" i="12"/>
  <c r="G152" i="12"/>
  <c r="G159" i="12"/>
  <c r="G158" i="12"/>
  <c r="G157" i="12"/>
  <c r="H155" i="12"/>
  <c r="H154" i="12"/>
  <c r="H153" i="12"/>
  <c r="H152" i="12"/>
  <c r="G151" i="12"/>
  <c r="G150" i="12"/>
  <c r="F159" i="12"/>
  <c r="F158" i="12"/>
  <c r="F157" i="12"/>
  <c r="F155" i="12"/>
  <c r="F154" i="12"/>
  <c r="F153" i="12"/>
  <c r="F152" i="12"/>
  <c r="F151" i="12"/>
  <c r="F150" i="12"/>
  <c r="G205" i="11"/>
  <c r="G204" i="11"/>
  <c r="G203" i="11"/>
  <c r="G201" i="11"/>
  <c r="G198" i="11"/>
  <c r="G196" i="11"/>
  <c r="F205" i="11"/>
  <c r="F204" i="11"/>
  <c r="F203" i="11"/>
  <c r="F201" i="11"/>
  <c r="F200" i="11"/>
  <c r="F198" i="11"/>
  <c r="F197" i="11"/>
  <c r="F196" i="11"/>
  <c r="H107" i="9"/>
  <c r="G116" i="9"/>
  <c r="G115" i="9"/>
  <c r="G111" i="9"/>
  <c r="G110" i="9"/>
  <c r="G109" i="9"/>
  <c r="G108" i="9"/>
  <c r="G107" i="9"/>
  <c r="F107" i="9"/>
  <c r="F116" i="9"/>
  <c r="F115" i="9"/>
  <c r="F114" i="9"/>
  <c r="F112" i="9"/>
  <c r="F111" i="9"/>
  <c r="F110" i="9"/>
  <c r="F109" i="9"/>
  <c r="F108" i="9"/>
  <c r="I49" i="10"/>
  <c r="H226" i="8"/>
  <c r="H231" i="8"/>
  <c r="H230" i="8"/>
  <c r="H229" i="8"/>
  <c r="G235" i="8"/>
  <c r="G234" i="8"/>
  <c r="G227" i="8"/>
  <c r="G231" i="8"/>
  <c r="G230" i="8"/>
  <c r="G229" i="8"/>
  <c r="F229" i="8"/>
  <c r="F227" i="8"/>
  <c r="F226" i="8"/>
  <c r="F231" i="8"/>
  <c r="F230" i="8"/>
  <c r="F228" i="8"/>
  <c r="F235" i="8"/>
  <c r="F234" i="8"/>
  <c r="F233" i="8"/>
  <c r="H114" i="5"/>
  <c r="H111" i="5"/>
  <c r="G114" i="5"/>
  <c r="G111" i="5"/>
  <c r="G108" i="5"/>
  <c r="F113" i="5"/>
  <c r="F111" i="5"/>
  <c r="F110" i="5"/>
  <c r="F109" i="5"/>
  <c r="F195" i="11" l="1"/>
  <c r="F202" i="11"/>
  <c r="E23" i="16"/>
  <c r="E20" i="16"/>
  <c r="D17" i="16"/>
  <c r="D20" i="16"/>
  <c r="D23" i="16"/>
  <c r="C16" i="16"/>
  <c r="C17" i="16"/>
  <c r="C18" i="16"/>
  <c r="C20" i="16"/>
  <c r="C19" i="16"/>
  <c r="C23" i="16"/>
  <c r="G106" i="9"/>
  <c r="H106" i="9"/>
  <c r="G232" i="8"/>
  <c r="G202" i="11"/>
  <c r="G158" i="14"/>
  <c r="F112" i="5"/>
  <c r="H156" i="12"/>
  <c r="G156" i="12"/>
  <c r="F149" i="12"/>
  <c r="F156" i="12"/>
  <c r="F105" i="5"/>
  <c r="G113" i="9"/>
  <c r="H113" i="9"/>
  <c r="F113" i="9"/>
  <c r="F106" i="9"/>
  <c r="G225" i="8"/>
  <c r="F232" i="8"/>
  <c r="F225" i="8"/>
  <c r="D11" i="16" l="1"/>
  <c r="F160" i="12"/>
  <c r="F206" i="11"/>
  <c r="F117" i="9"/>
  <c r="G236" i="8"/>
  <c r="D6" i="16" s="1"/>
  <c r="F236" i="8"/>
  <c r="F116" i="5"/>
  <c r="C5" i="16" l="1"/>
  <c r="C10" i="16"/>
  <c r="C7" i="16"/>
  <c r="C9" i="16"/>
  <c r="G238" i="8"/>
  <c r="H117" i="9"/>
  <c r="E7" i="16" s="1"/>
  <c r="F264" i="10" l="1"/>
  <c r="F266" i="10"/>
  <c r="C24" i="16" l="1"/>
  <c r="C22" i="16"/>
  <c r="F263" i="10"/>
  <c r="C21" i="16" l="1"/>
  <c r="H257" i="10"/>
  <c r="H256" i="10" s="1"/>
  <c r="F257" i="10"/>
  <c r="G257" i="10"/>
  <c r="F207" i="11" l="1"/>
  <c r="C15" i="16"/>
  <c r="C13" i="16" s="1"/>
  <c r="C25" i="16" s="1"/>
  <c r="F256" i="10"/>
  <c r="G256" i="10"/>
  <c r="F267" i="10" l="1"/>
  <c r="H157" i="14"/>
  <c r="C8" i="16" l="1"/>
  <c r="C26" i="16"/>
  <c r="H154" i="14"/>
  <c r="C6" i="16" l="1"/>
  <c r="H158" i="14"/>
  <c r="E11" i="16" l="1"/>
  <c r="H160" i="14"/>
  <c r="H149" i="12"/>
  <c r="H160" i="12" s="1"/>
  <c r="E10" i="16" l="1"/>
  <c r="G149" i="12"/>
  <c r="G160" i="12" s="1"/>
  <c r="H162" i="12" s="1"/>
  <c r="D10" i="16" l="1"/>
  <c r="G162" i="12"/>
  <c r="F154" i="14"/>
  <c r="F158" i="14" s="1"/>
  <c r="G160" i="14" s="1"/>
  <c r="G197" i="11" l="1"/>
  <c r="G195" i="11" s="1"/>
  <c r="G94" i="11"/>
  <c r="G138" i="11" s="1"/>
  <c r="G191" i="11" l="1"/>
  <c r="G192" i="11" s="1"/>
  <c r="C11" i="16"/>
  <c r="C12" i="16" s="1"/>
  <c r="G206" i="11"/>
  <c r="G208" i="11" l="1"/>
  <c r="H208" i="11"/>
  <c r="D9" i="16"/>
  <c r="G266" i="10" l="1"/>
  <c r="H264" i="10"/>
  <c r="G264" i="10"/>
  <c r="D22" i="16" s="1"/>
  <c r="G263" i="10" l="1"/>
  <c r="H263" i="10"/>
  <c r="H267" i="10" l="1"/>
  <c r="E8" i="16" s="1"/>
  <c r="G267" i="10"/>
  <c r="D8" i="16" s="1"/>
  <c r="G269" i="10" l="1"/>
  <c r="H269" i="10"/>
  <c r="H227" i="8" l="1"/>
  <c r="H225" i="8" l="1"/>
  <c r="G117" i="9" l="1"/>
  <c r="D7" i="16" s="1"/>
  <c r="G119" i="9" l="1"/>
  <c r="H119" i="9"/>
  <c r="H109" i="5" l="1"/>
  <c r="E18" i="16" s="1"/>
  <c r="G109" i="5"/>
  <c r="D18" i="16" s="1"/>
  <c r="H101" i="5" l="1"/>
  <c r="H102" i="5" s="1"/>
  <c r="G101" i="5"/>
  <c r="G102" i="5" s="1"/>
  <c r="G106" i="5" l="1"/>
  <c r="D15" i="16" s="1"/>
  <c r="G107" i="5"/>
  <c r="D16" i="16" s="1"/>
  <c r="H106" i="5"/>
  <c r="E15" i="16" s="1"/>
  <c r="H107" i="5"/>
  <c r="E16" i="16" s="1"/>
  <c r="H108" i="5"/>
  <c r="E17" i="16" s="1"/>
  <c r="G110" i="5"/>
  <c r="D19" i="16" s="1"/>
  <c r="H110" i="5"/>
  <c r="E19" i="16" s="1"/>
  <c r="G115" i="5"/>
  <c r="D24" i="16" s="1"/>
  <c r="H113" i="5"/>
  <c r="E22" i="16" s="1"/>
  <c r="H115" i="5"/>
  <c r="E24" i="16" s="1"/>
  <c r="E13" i="16" l="1"/>
  <c r="D13" i="16"/>
  <c r="H105" i="5"/>
  <c r="G105" i="5"/>
  <c r="G112" i="5"/>
  <c r="D21" i="16" s="1"/>
  <c r="H112" i="5"/>
  <c r="E21" i="16" s="1"/>
  <c r="H116" i="5" l="1"/>
  <c r="G116" i="5"/>
  <c r="D5" i="16" l="1"/>
  <c r="D12" i="16" s="1"/>
  <c r="D25" i="16"/>
  <c r="E5" i="16"/>
  <c r="H118" i="5"/>
  <c r="G118" i="5"/>
  <c r="D27" i="16" s="1"/>
  <c r="H236" i="8" l="1"/>
  <c r="E6" i="16" l="1"/>
  <c r="E12" i="16" s="1"/>
  <c r="E25" i="16"/>
  <c r="H238" i="8"/>
  <c r="E27" i="16" s="1"/>
</calcChain>
</file>

<file path=xl/sharedStrings.xml><?xml version="1.0" encoding="utf-8"?>
<sst xmlns="http://schemas.openxmlformats.org/spreadsheetml/2006/main" count="5472" uniqueCount="1721">
  <si>
    <t>Priemonės kodas</t>
  </si>
  <si>
    <t xml:space="preserve">Priemonės pavadinimas </t>
  </si>
  <si>
    <t>Funkcinės klasifikacijos kodas</t>
  </si>
  <si>
    <t>Finansavimo šaltinis</t>
  </si>
  <si>
    <t>01</t>
  </si>
  <si>
    <t>02</t>
  </si>
  <si>
    <t>03</t>
  </si>
  <si>
    <t>10</t>
  </si>
  <si>
    <t>1</t>
  </si>
  <si>
    <t>2</t>
  </si>
  <si>
    <t>3</t>
  </si>
  <si>
    <t>4</t>
  </si>
  <si>
    <t>6</t>
  </si>
  <si>
    <t>7</t>
  </si>
  <si>
    <t>Iš viso uždaviniui:</t>
  </si>
  <si>
    <t>Iš viso:</t>
  </si>
  <si>
    <t>Iš viso tikslui :</t>
  </si>
  <si>
    <t>5</t>
  </si>
  <si>
    <t>Pavadinimas</t>
  </si>
  <si>
    <t>SB</t>
  </si>
  <si>
    <t>04</t>
  </si>
  <si>
    <t xml:space="preserve">Vykdytojas </t>
  </si>
  <si>
    <t>4.4.3.1</t>
  </si>
  <si>
    <t>6.2.1.1</t>
  </si>
  <si>
    <t>VD</t>
  </si>
  <si>
    <t>10.5.1.1</t>
  </si>
  <si>
    <t>ZRSA</t>
  </si>
  <si>
    <t xml:space="preserve">Vykdyti aplinkos apsaugos rėmimo programą  </t>
  </si>
  <si>
    <t>Europos Sąjungos lėšos (ES)</t>
  </si>
  <si>
    <t>Kitos lėšos (Kt.)</t>
  </si>
  <si>
    <t>1.1.1.2</t>
  </si>
  <si>
    <t>Vykdyti žemės sklypų kadastrinius matavimus, formavimą, planų rengimą ir derinimą</t>
  </si>
  <si>
    <t>5.3.1.1</t>
  </si>
  <si>
    <t>Gerinti gyvenimo kokybę seniūnijose, kuriant  saugią ir švarią aplinką (Seniūnijų veiklos planų įgyvendinimas)</t>
  </si>
  <si>
    <t>Dusetų sen.</t>
  </si>
  <si>
    <t>Imbrado sen.</t>
  </si>
  <si>
    <t>Salako sen.</t>
  </si>
  <si>
    <t>Turmanto sen.</t>
  </si>
  <si>
    <t>Zarasų sen.</t>
  </si>
  <si>
    <t>1; 6</t>
  </si>
  <si>
    <t>5.1.1.1</t>
  </si>
  <si>
    <t>Atliekų surinkimas</t>
  </si>
  <si>
    <t>Dusetų sen. įgyvendintos veiklos programos dalis, proc.</t>
  </si>
  <si>
    <t>Imbrado sen. įgyvendintos veiklos programos dalis, proc.</t>
  </si>
  <si>
    <t>Salako sen. įgyvendintos veiklos programos dalis, proc.</t>
  </si>
  <si>
    <t>Zarasų sen. įgyvendintos veiklos programos dalis, proc.</t>
  </si>
  <si>
    <t>ZSPC</t>
  </si>
  <si>
    <t>VB</t>
  </si>
  <si>
    <t xml:space="preserve">Prižiūrėti viešuosius tualetus </t>
  </si>
  <si>
    <t>Įgyvendinti užimtumo rėmimo priemones ir vykdyti užimtumo didinimo programą bei užimtumo skatinimo ir motyvavimo paslaugų nedirbantiems ir socialinę paramą gaunantiems asmenims modelio  įgyvendinimas</t>
  </si>
  <si>
    <t>100</t>
  </si>
  <si>
    <t>95</t>
  </si>
  <si>
    <t>Pagal poreikį, proc.</t>
  </si>
  <si>
    <t>Dariaus ir Girėno g. bei Vytauto g. daugiabučių namų kvartalo kompleksinio sutvarkymo TP parengimas, vnt.</t>
  </si>
  <si>
    <t>Zarasų rajono kapinių išplėtimas ir tvarkymas</t>
  </si>
  <si>
    <t>Dalyvaujamojo biudžeto projektų įgyvendinimas</t>
  </si>
  <si>
    <t>Įgyvendintų projektų sk.</t>
  </si>
  <si>
    <t>ES</t>
  </si>
  <si>
    <t>Sosnovskio barščių naikinimas cheminiu būdu, ha</t>
  </si>
  <si>
    <t>2025-ųjų metų planas</t>
  </si>
  <si>
    <t>50</t>
  </si>
  <si>
    <t>13</t>
  </si>
  <si>
    <t>3.3.1.1.</t>
  </si>
  <si>
    <t>3.3.2.2.</t>
  </si>
  <si>
    <t>1.1.1.6</t>
  </si>
  <si>
    <t>15</t>
  </si>
  <si>
    <t>Dokumentų reikalingų ES ar VB lėšoms gauti rengimas, konsultacijos, būtini atlikti tyrimai, teisės aktuose numatytų planų, programų, strategijų rengimas, įrangos ir baldų draudimas</t>
  </si>
  <si>
    <t>Tvarkyti avarinius ir netinkamoje vietoje augančius medžius, krūmus</t>
  </si>
  <si>
    <t>8.1.1.2</t>
  </si>
  <si>
    <t>16</t>
  </si>
  <si>
    <t>17</t>
  </si>
  <si>
    <t>18</t>
  </si>
  <si>
    <t>19</t>
  </si>
  <si>
    <t>Užimtumo skatinimo ir motyvavimo programoje dalyvaujančių asmenų sk.</t>
  </si>
  <si>
    <t>12</t>
  </si>
  <si>
    <t>Didinti kraštovaizdžio patrauklumą, gerinti miesto ir kaimo gyvenamąją aplinką (3.3.2)</t>
  </si>
  <si>
    <t>Aplinkos kokybės gerinimas ir kraštovaizdžio išsaugojimas (3.3)</t>
  </si>
  <si>
    <t>Vykdyti teritorijų planavimą ir techninės – projektinės dokumentacijos rengimą</t>
  </si>
  <si>
    <t>Plėtoti atliekų surinkimo sistemą, skatinti atliekų perdirbimą (3.3.1)</t>
  </si>
  <si>
    <t>Želdynų ir gėlynų įrengimas, priežiūra, rekonstrukcija; mažosios architektūros elementų įrengimas, objektų apželdinimas, augalų paruošimas žiemojimui</t>
  </si>
  <si>
    <t>Iš jų: regioninių pažangos priemonių lėšos</t>
  </si>
  <si>
    <t>Asignavimų ir kitų lėšų pokytis, palyginti su ankstesnių metų patvirtintų asignavimų ir kitų lėšų planu</t>
  </si>
  <si>
    <t>2026 m. planas</t>
  </si>
  <si>
    <t>Savivaldybės biudžeto lėšos (nuosavos, be ankstesnių m. likučio) (SB)</t>
  </si>
  <si>
    <t>Lietuvos Respublikos valstybės biudžeto dotacijos (VD)</t>
  </si>
  <si>
    <t>Pajamų įmokos ir kitos pajamos (SP)</t>
  </si>
  <si>
    <t>Europos Sąjungos ir kitos tarptautinės finansinės paramos lėšos (ESB)</t>
  </si>
  <si>
    <t>Skolintos lėšos (SL)</t>
  </si>
  <si>
    <t>Ankstesnių metų likučiai (AML)</t>
  </si>
  <si>
    <t>1. Savivaldybės biudžetas (įskaitant skolintas lėšas), iš jo:</t>
  </si>
  <si>
    <t>2. Kiti šaltiniai:</t>
  </si>
  <si>
    <t>IŠ VISO programai finansuoti pagal finansavimo šaltinius (1 ir 2 punktai)</t>
  </si>
  <si>
    <t>Savivaldybės strateginio plėtros plano priemonės kodas</t>
  </si>
  <si>
    <t>Vystyti ir modernizuoti ugdymo įstaigų infrastruktūrą, diegti ugdymo inovacijas (2.1.1)</t>
  </si>
  <si>
    <t>9.8.1.2</t>
  </si>
  <si>
    <t>Projekto „Tūkstantmečio mokykla“ įgyvendinimas</t>
  </si>
  <si>
    <t>Mokyklos, kuriose iš esmės atnaujinta infrastruktūra, sk.</t>
  </si>
  <si>
    <t>20</t>
  </si>
  <si>
    <t>2.1.1.4</t>
  </si>
  <si>
    <t>Neatlygintinas mokinių pavėžėjimas į mokyklas ir atgal, mokinių ir švietimo bendruomenės narių pavėžėjimas į neformaliojo ugdymo renginius, ekskursijas, egzaminų centrus ir pan.</t>
  </si>
  <si>
    <t>Mokinių, kuriems kompensuojamos pavėžėjimo išlaidos, sk.</t>
  </si>
  <si>
    <t>Projekto „Atviros ekosistemos atsiskaitymams negrynaisiais pinigais bendrojo ugdymo įstaigų valgyklose kūrimas“ įgyvendinimas</t>
  </si>
  <si>
    <t>9.2.2.1</t>
  </si>
  <si>
    <t>ZĄG</t>
  </si>
  <si>
    <t>9.2.1.1</t>
  </si>
  <si>
    <t>ZPŠP</t>
  </si>
  <si>
    <t>9.1.2.1</t>
  </si>
  <si>
    <t>ZSPM</t>
  </si>
  <si>
    <t>DKBG</t>
  </si>
  <si>
    <t>AJGPM</t>
  </si>
  <si>
    <t>Pagerinti ugdymosi aplinką užtikrinant kokybiškas veiklos sąlygas</t>
  </si>
  <si>
    <t>30</t>
  </si>
  <si>
    <t>ZLM</t>
  </si>
  <si>
    <t>SP</t>
  </si>
  <si>
    <t>28</t>
  </si>
  <si>
    <t>9.5.1.1</t>
  </si>
  <si>
    <t>IT priemonių darbo vietai gerinti (kompiuteriai, projektoriai ir kt.) sk.</t>
  </si>
  <si>
    <t>ZMM</t>
  </si>
  <si>
    <t>21</t>
  </si>
  <si>
    <t>24</t>
  </si>
  <si>
    <t>ZSC</t>
  </si>
  <si>
    <t>Plėtoti kokybiškas, prieinamas, gyventojų poreikius atitinkančias paslaugas (2.1.2)</t>
  </si>
  <si>
    <t>Bendrojo ugdymo mokyklų veiklos užtikrinimas</t>
  </si>
  <si>
    <t>9.2.1.1 d</t>
  </si>
  <si>
    <t>9.8.1.1 ž</t>
  </si>
  <si>
    <t>Mokytojų padėjėjų etatų sk.</t>
  </si>
  <si>
    <t>35</t>
  </si>
  <si>
    <t>Mokymo reikmių finansavimas</t>
  </si>
  <si>
    <t>ML dalis (7 proc.)</t>
  </si>
  <si>
    <t>0</t>
  </si>
  <si>
    <t>9.2.2.1 d</t>
  </si>
  <si>
    <t>23</t>
  </si>
  <si>
    <t>10.4.1.40 nm</t>
  </si>
  <si>
    <t>26</t>
  </si>
  <si>
    <t>9.5.1.3</t>
  </si>
  <si>
    <t>ZŠPT</t>
  </si>
  <si>
    <t>Teisinė pagalba švietimo įstaigoms, proc.</t>
  </si>
  <si>
    <t xml:space="preserve">Vaikų gaunančių individualias mokymosi priemones </t>
  </si>
  <si>
    <t>Apdovanoti abiturientai, kurių valstybinių egzaminų darbai įvertinti 100 balų, sk.</t>
  </si>
  <si>
    <t>Apdovanoti mokiniai /komandos užėmę prizines vietas  šalies ir tarptautiniuose konkursuose, sk.</t>
  </si>
  <si>
    <t>Socialinės paramos mokiniams teikimas ir administravimas bei  mokinio reikmenų įsigijimas</t>
  </si>
  <si>
    <t>10.4.1.40</t>
  </si>
  <si>
    <t>48</t>
  </si>
  <si>
    <t>Mokytojų, su kuriais nutraukiamos darbo sutartys, sk.</t>
  </si>
  <si>
    <t>8.1.1.3</t>
  </si>
  <si>
    <t>Organizuoti Tarptautinės vaikų gynimo dienos šventę varžybų sk./dalyvių sk.</t>
  </si>
  <si>
    <t>Zarasų pusmaratonio dalyvių sk.</t>
  </si>
  <si>
    <t>9.8.1.1 u</t>
  </si>
  <si>
    <t>Programų teikėjų sk./ programų sk./ vaikų sk.</t>
  </si>
  <si>
    <t>9.8.1.1</t>
  </si>
  <si>
    <t>ZKC</t>
  </si>
  <si>
    <t>ZVB</t>
  </si>
  <si>
    <t>22</t>
  </si>
  <si>
    <t>Mokinių ir mokytojų dalyvavusių konkursuose, festivaliuose užsienyje sk. / organizuotų išvykų į užsienį sk.</t>
  </si>
  <si>
    <t>Finansuotų paraiškų sk./ vaikų sk.</t>
  </si>
  <si>
    <t>Vaikų vasaros stovykloje dalyvaujančių vaikų sk./ stovyklų dienų sk.</t>
  </si>
  <si>
    <t>Kūrybinės dienos stovyklos, vaikų sk./ dienų sk./ grupių sk.</t>
  </si>
  <si>
    <t>9.1.1.1</t>
  </si>
  <si>
    <t>Skatinti mokymąsi visą gyvenimą (2.1.3)</t>
  </si>
  <si>
    <t>9.5.1.2</t>
  </si>
  <si>
    <t>ZKM</t>
  </si>
  <si>
    <t>SPORTO PASLAUGŲ PATRAUKLUMO DIDINIMAS (2.3)</t>
  </si>
  <si>
    <t>Gerinti sporto paslaugų kokybę (2.3.3)</t>
  </si>
  <si>
    <t>27</t>
  </si>
  <si>
    <t>Organizuotų suaugusių sporto renginių (varžybų, sporto akcijų ir švenčių) skaičius</t>
  </si>
  <si>
    <t>Dalyvavusių sporto ir sveikatingumo renginiuose dalyvių skaičius</t>
  </si>
  <si>
    <t>Formuoti ir įgyvendinti aktyvią jaunimo politiką (4.2)</t>
  </si>
  <si>
    <t>Formuoti ir įgyvendinti aktyvią jaunimo politiką, įgalinančią jaunimo saviraiškos ir savirealizacijos galimybes (4.2.2)</t>
  </si>
  <si>
    <t>Zarasų atviro jaunimo centro veikla</t>
  </si>
  <si>
    <t>13.1</t>
  </si>
  <si>
    <t>8.2.1.6</t>
  </si>
  <si>
    <t>ZAJC unikalus lankytojų sk./ bendras lankytojų sk./ darbuotojų sk.</t>
  </si>
  <si>
    <t>Įgyvendintų savanorystės skatinimo iniciatyvų skaičius (vnt. per metus)</t>
  </si>
  <si>
    <t>8.6.1.1</t>
  </si>
  <si>
    <t>Jaunimo politikos įgyvendinimas Zarasų rajone</t>
  </si>
  <si>
    <t>10.9.1.1</t>
  </si>
  <si>
    <t>Projekte dalyvaujančių mokyklų sk.</t>
  </si>
  <si>
    <t>Rajono pasiekiamumo didinimas, gyventojų darnaus judumo ir mobilumo plėtra (3.1)</t>
  </si>
  <si>
    <t>Atnaujinti ir plėtoti susisiekimo infrastruktūrą (3.1.1)</t>
  </si>
  <si>
    <t xml:space="preserve">Kelių, gatvių, šaligatvių būklės gerinimas ir priežiūra Zarasų rajone </t>
  </si>
  <si>
    <t>4.5.1.2</t>
  </si>
  <si>
    <t>Kelių programos lėšų panaudojimas proc.</t>
  </si>
  <si>
    <t>Infrastruktūros plėtros plano priemonių įgyvendinimas</t>
  </si>
  <si>
    <t>5.2.1.1</t>
  </si>
  <si>
    <t>Infrastruktūros plėtros plano priemonių įgyvendinimas, proc.</t>
  </si>
  <si>
    <t>Efektyvios ir modernios inžinerinio aprūpinimo sistemos vystymas (3.2)</t>
  </si>
  <si>
    <t xml:space="preserve">Vystyti žaliąją energetiką, diegti energiją tausojančias priemones, skatinti darnų išteklių naudojimą </t>
  </si>
  <si>
    <t>Kt.</t>
  </si>
  <si>
    <t xml:space="preserve">Elektros įrenginių prijungimo paslaugos, galios keitimas </t>
  </si>
  <si>
    <t>6.4.1.1</t>
  </si>
  <si>
    <t xml:space="preserve">Zarasų rajono gatvių ir kiemų elektros apšvietimo užtikrinimas, tinklo gedimų šalinimas ir techninė priežiūra </t>
  </si>
  <si>
    <t>Sutarčių sk.</t>
  </si>
  <si>
    <t>Avarinio gatvių apšvietimo tinklo rekonstrukcija Zarasų miesto gatvėse, kuriose AB ESO likviduoja orines linijas. Linijų ilgios m/ atramų sk./šviestuvų sk.</t>
  </si>
  <si>
    <t>Avarinio gatvių apšvietimo tinklo rekonstrukcija kaimiškose vietovėse, kuriose AB ESO likviduoja orines linijas. Linijos ilgis, m/ atramų sk./ šviestuvų sk.</t>
  </si>
  <si>
    <t>Atnaujinti avarinių gatvių apšvietimo valdymo skydai, vnt.</t>
  </si>
  <si>
    <t>Zarasų raj. gatvių šviestuvų keitimas, vnt.</t>
  </si>
  <si>
    <t>150</t>
  </si>
  <si>
    <t>3.2.1.2.</t>
  </si>
  <si>
    <t>Tvariai naudoti vandens išteklius (3.2.2)</t>
  </si>
  <si>
    <t>3.2.2.1</t>
  </si>
  <si>
    <t>UAB</t>
  </si>
  <si>
    <t>Kompensacijos už vietinių vandens valymo įrenginių įsirengimą, prisijungimų sk.</t>
  </si>
  <si>
    <t>Fizinių asmenų prisijungusių prie geriamojo vandens tiekimo ir (arba) nuotekų tvarkymo infrastruktūros, kurią eksploatuoja vandens tiekėjas, sk.</t>
  </si>
  <si>
    <t>Paviršinių nuotekų (lietaus) tinklų šulinių ir trapų remontas, sutarčių sk.</t>
  </si>
  <si>
    <t>1.3.1.1</t>
  </si>
  <si>
    <t xml:space="preserve">Vykdyti melioracijos įrenginių priežiūros ir remonto darbus seniūnijose </t>
  </si>
  <si>
    <t>4.2.1.1</t>
  </si>
  <si>
    <t>Valstybei nuosavybės teise priklausančių melioracijos įrenginių avarinių gedimų remontas, vnt.</t>
  </si>
  <si>
    <t xml:space="preserve">Grioviai, km/ Rinktuvai, m /Pralaidos, vnt./ Žiotys, vnt./ Šuliniai, vnt. </t>
  </si>
  <si>
    <t>Užtikrinti efektyvią ekstremalių situacijų prevenciją ir valdymą (2.5.3)</t>
  </si>
  <si>
    <t>2.5.3.6</t>
  </si>
  <si>
    <t>Priešgaisrinės saugos priemonių modernizavimas ir veiklos užtikrinimas</t>
  </si>
  <si>
    <t>3.2.1.1</t>
  </si>
  <si>
    <t>Gaisrų skaičiaus pokytis gyvenamajame sektoriuje, lyginant su ankstesniais metais, proc.</t>
  </si>
  <si>
    <t>-10</t>
  </si>
  <si>
    <t>ZPAT</t>
  </si>
  <si>
    <t>Gaisrų skaičiaus pokytis atvirose teritorijose, lyginant su ankstesniais metais, proc.</t>
  </si>
  <si>
    <t>-2</t>
  </si>
  <si>
    <t>Vidutinis priešgaisrinių gelbėjimo pajėgų atvykimo laikas kaime, min.</t>
  </si>
  <si>
    <t>Išvykimų į įvykius skaičius (gaisrų gesinimas, gelbėjimo ir kiti darbai)</t>
  </si>
  <si>
    <t>190</t>
  </si>
  <si>
    <t>Gaisrų skaičius gyvenamajame sektoriuje</t>
  </si>
  <si>
    <t>110</t>
  </si>
  <si>
    <t xml:space="preserve">Plano įgyvendinimas, proc. </t>
  </si>
  <si>
    <t xml:space="preserve">Iš viso programai: </t>
  </si>
  <si>
    <t>TURIZMO VYSTYMAS IR KURORTINĖ PLĖTRA  (1.2)</t>
  </si>
  <si>
    <t>Stiprinti kurortinį ir turizmo potencialą (1.2.1)</t>
  </si>
  <si>
    <t>Skatinti vietos profesionalių menininkų kūrybos sklaidą užsienyje</t>
  </si>
  <si>
    <t>8.2.1.2</t>
  </si>
  <si>
    <t>KCDDG</t>
  </si>
  <si>
    <t>8.2.1.8</t>
  </si>
  <si>
    <t>Skatinti menininkų rezidencijų veiklą</t>
  </si>
  <si>
    <t xml:space="preserve">Saukų galerijos veiklos plėtra </t>
  </si>
  <si>
    <t>2.3.1.2</t>
  </si>
  <si>
    <t>Pritaikyti kultūros įstaigų infrastruktūrą kultūros keliams, kultūrinei edukacijai bei kūrybinių industrijų veiklai</t>
  </si>
  <si>
    <t>Vietos išteklių vystymas integruoti į Europos žydų kultūros, Lietuvos Baltų kultūros kelius, virtualių kelių parengimas</t>
  </si>
  <si>
    <t>Renginių sk. žydų kultūros keliui vystyti/virtualių kelių sk./lankytojų sk.</t>
  </si>
  <si>
    <t>8.2.1.1</t>
  </si>
  <si>
    <t xml:space="preserve">Tarptautinio kultūrinio turizmo projektinės iniciatyvos </t>
  </si>
  <si>
    <t>Pritaikyti gamtos, istorinius ir kultūros paveldo objektus turizmui</t>
  </si>
  <si>
    <t>Senųjų kapinių  (paveldas) priežiūra</t>
  </si>
  <si>
    <t xml:space="preserve">Pirmo ir antro pasaulinių karų vokiečių karių kapų priežiūros darbai. Stovyklų sk. </t>
  </si>
  <si>
    <t>x</t>
  </si>
  <si>
    <t>Sutvarkytų medinių kryžių, paminklų, koplyčių  sk.</t>
  </si>
  <si>
    <t xml:space="preserve">Kultūros paveldo pažinimo skatinimas: informaciniai stendai/ lentos, leidyba, projektavimas, pažinimo skatinimas   </t>
  </si>
  <si>
    <t>Informacinių lentų (kultūros paveldo objektų ženklinimas), vnt.</t>
  </si>
  <si>
    <t xml:space="preserve">Zarasų krašto muziejaus tinklo veiklos užtikrinimas  </t>
  </si>
  <si>
    <t>Muziejinės infrastruktūros išlaikymas kv.m.</t>
  </si>
  <si>
    <t>Teritorinių padalinių sk.</t>
  </si>
  <si>
    <t xml:space="preserve">Kultūros spec. sk. </t>
  </si>
  <si>
    <t>Bendras darb. sk. (užimtų et. sk.)</t>
  </si>
  <si>
    <t>Ekspozicijų D. Bukonto pastate įrengimas, vnt.</t>
  </si>
  <si>
    <t>Įsigyta eksponatų, sk.</t>
  </si>
  <si>
    <t xml:space="preserve">Vystyti turizmo paslaugų rinkodarą ir informacinę sklaidą </t>
  </si>
  <si>
    <t>Kultūrinio įvaizdžio rinkodaros, taip pat ir e- rinkodaros veikla</t>
  </si>
  <si>
    <t xml:space="preserve">Viešinimo produktų sk. </t>
  </si>
  <si>
    <t>Viešinimo produktų sk.</t>
  </si>
  <si>
    <t>Iš viso tikslui:</t>
  </si>
  <si>
    <t>Aukštos ugdymo kokybės ir besimokančios visuomenės plėtra (2.1)</t>
  </si>
  <si>
    <t>Plėtoti kokybiškas, prieinamas, gyventojų poreikius atitinkančias paslaugas</t>
  </si>
  <si>
    <t xml:space="preserve">Kalbininko K. Būgos gimtosios sodybos - muziejaus lankymo skatinimas </t>
  </si>
  <si>
    <t>Kultūrinio tapatumo plėtra (renginiai, veiklos viešosiose erdvėse)</t>
  </si>
  <si>
    <t>Kalėdų senelio rezidencijos papuošimas ir edukacijos, veiklų sk.</t>
  </si>
  <si>
    <t xml:space="preserve">Rasos/Joninės Kupolės slėnyje: veiklų sk./dalyvių sk./lankytojų sk. </t>
  </si>
  <si>
    <t>Kultūros projektų dalinio finansavimo užtikrinimas konkurso būdu</t>
  </si>
  <si>
    <t>Laimėtų projektų sk.</t>
  </si>
  <si>
    <t xml:space="preserve">Kalendorinės šventės kaimiškuose skyriuose/dalyvių sk./ lankytojų sk. </t>
  </si>
  <si>
    <t>Kraštiečių šventės, vasaros kultūriniai renginiai kaimiškose seniūnijose vietos gyventojams ir turistams</t>
  </si>
  <si>
    <t>Vasaros renginių sk. seniūnijose</t>
  </si>
  <si>
    <t>Kultūrinės saviraiškos veiklų sk. kaimiškuose ZKC skyriuose/ kol. sk.</t>
  </si>
  <si>
    <t>Renginių sen. sk./ veiklų sk.</t>
  </si>
  <si>
    <t>Bibliotekinė veikla: dokumentų fondas, e-paslaugos; informacinė-kultūrinė edukacija</t>
  </si>
  <si>
    <t>Period. leid. pav., naujų knygų pav. sk./ egz. sk. / internetas vip tašk.</t>
  </si>
  <si>
    <t>Naujų knygų pav. sk./ egz. sk./ lankomumo vidurkis</t>
  </si>
  <si>
    <t xml:space="preserve">Sociokultūrinė veikla  kultūros centrų tinkle: kultūrinė saviraiška įvairioms tikslinėms grupėms </t>
  </si>
  <si>
    <t>Mėgėjų meno kolektyvų sk./ iš jų vaikų, jaunimo, senjorų/su negalia/ taut. mažumų/ suaugusiųjų</t>
  </si>
  <si>
    <t>Mėgėjų meno kolektyvų dalyvavimas 2024 m. Dainų šventėje, kolektyvų sk./ dalyvių sk.</t>
  </si>
  <si>
    <t>Valstybinių švenčių ir atmintinų dienų, istorinių datų ir jubiliejų organizavimas</t>
  </si>
  <si>
    <t>Atlikėjų sk./ lankytojų sk.</t>
  </si>
  <si>
    <t>Profesionalaus meno sklaidos renginių  organizavimas</t>
  </si>
  <si>
    <t>Prof. reng. sk./menininkų sk.</t>
  </si>
  <si>
    <t>1.2.2.5</t>
  </si>
  <si>
    <t>Parengti kultūrinių NVO, įgyvendinančių laimėtus projektus rajono Savivaldybės teritorijoje, kofinansavimo tvarką skatinančią kultūrinę įvairovę ir kultūrinių paslaugų kokybę</t>
  </si>
  <si>
    <t xml:space="preserve">Skatinti mokymąsi visą gyvenimą. </t>
  </si>
  <si>
    <t>Integruoti  kultūrinės edukacijos programas į formalųjį/neformalųjį ugdymą (Kultūros paso programų, Neformalaus ugdymo programų, Tautinio paveldo programų, Skaitymo skatinimo programų, kitų edukacinių kultūros programų įvairioms tikslinėms grupėms parengimas), Mokymosi visą gyvenimą lygio didinimas kultūros priemonėmis</t>
  </si>
  <si>
    <t>KULTŪROS, LAISVALAIKIO IR SPORTO PASLAUGŲ PATRAUKLUMO DIDINIMAS (2.3)</t>
  </si>
  <si>
    <t>Plėtoti ir modernizuoti kultūros ir laisvalaikio infrastruktūrą (2.3.1)</t>
  </si>
  <si>
    <t>2.3.1.1</t>
  </si>
  <si>
    <t>Modernizuoti kultūros įstaigų infrastruktūrą, atnaujinti kultūrinei veiklai organizuoti reikalingą įrangą ir baldus</t>
  </si>
  <si>
    <t>Techninio projekto parengimas, vnt.</t>
  </si>
  <si>
    <t>Gerinti kultūros ir laisvalaikio paslaugų kokybę, pakankamumą ir pasiekiamumą (2.3.2.)</t>
  </si>
  <si>
    <t xml:space="preserve">Skatinti profesionalius menininkus, sertifikuotus tautodailininkus, kultūros profesionalus kurti kūrybiniu turiniu grįstus naujus produktus, paslaugas, intelektinę nuosavybę, skatinti šių produktų naudojimą </t>
  </si>
  <si>
    <t>Parodų sk./lankytojų sk.</t>
  </si>
  <si>
    <t xml:space="preserve">Kultūros centro Dusetų dailės galerijos veiklos užtikrinimas  </t>
  </si>
  <si>
    <t>Bazinio pastato išlaikymo išlaidos</t>
  </si>
  <si>
    <t>Paslaugų ir ilgalaikio turto įsigijimo išlaidos, pagal poreikį</t>
  </si>
  <si>
    <t>Įsigytų priemonių/įrangos sk.</t>
  </si>
  <si>
    <t>Užtikrinti kultūros srities žmogiškųjų išteklių tvarumą, ugdyti jų profesines  kompetencijas, ugdant socialinį kapitalą</t>
  </si>
  <si>
    <t>Seminarų sk./ dalyvių sk.</t>
  </si>
  <si>
    <t>Seminarų sk., dalyvių sk.</t>
  </si>
  <si>
    <t xml:space="preserve">Zarasų rajono savivaldybės viešosios bibliotekos tinklo veiklos užtikrinimas </t>
  </si>
  <si>
    <t xml:space="preserve">Zarasų rajono savivaldybės kultūros centro tinklo veiklos užtikrinimas </t>
  </si>
  <si>
    <t>Sudaryti sąlygas bendruomenei aktyviai dalyvauti kultūrinėje, laisvalaikio ir sporto veiklose (2.3.4.)</t>
  </si>
  <si>
    <t>Skatinti vietos gyventojus dalyvauti kultūrinėse veiklose ir prisidėti prie kultūros plėtros (kultūrinė edukacija)</t>
  </si>
  <si>
    <t>Edukacinių programų sk./ veiklų sk. /dalyvių sk.</t>
  </si>
  <si>
    <t>Kalėdinių renginių ciklas ZKC ir teritoriniuose padaliniuose</t>
  </si>
  <si>
    <t>Skatinti vietos tautinių mažumų integraciją (įsitraukimą) į vietos visuomeninį kultūrinį gyvenimą, didinti lietuvių kalbos aktualumą ir prestižą globalizacijos ir technologinių pokyčių kontekste, stiprinti vietos gyventojų kritinį mąstymą</t>
  </si>
  <si>
    <t>Efektyvios sveikatos priežiūros sistemos užtikrinimas ir sveikatingumo ugdymas (2.2)</t>
  </si>
  <si>
    <t>Modernizuoti sveikatos priežiūros paslaugų infrastruktūrą (2.2.1)</t>
  </si>
  <si>
    <t>7.4.1.2</t>
  </si>
  <si>
    <t>ZVSB</t>
  </si>
  <si>
    <t>2.2.1.3</t>
  </si>
  <si>
    <t>25</t>
  </si>
  <si>
    <t>Paimtų vandens mėginių tyrimui sk. maudymosi sezono metu (nuo birželio 1 d. iki rugsėjo 15 d.)/ tikrinamų maudyklų sk.</t>
  </si>
  <si>
    <t>2.2.2.1</t>
  </si>
  <si>
    <t>2.5.2.3; 2.5.2.5; 2.5.2.6</t>
  </si>
  <si>
    <t>Užtikrinti Zarasų rajono visuomenės sveikatos biuro veiklą bei atnaujinti</t>
  </si>
  <si>
    <t>Surinktų sveikatos stebėsenos rodiklių sk.</t>
  </si>
  <si>
    <t>Mokinių dalyvaujančių sveikatos priežiūros priemonėse sk.</t>
  </si>
  <si>
    <t>Vykdyti narkotinių ir psichotropinių medžiagų vartojimo prevenciją, skatinti ir remti prevencines priemones skirtas priklausomybėms mažinti. Įgyvendintų prevencinių priemonių sk.</t>
  </si>
  <si>
    <t>Vykdyti prevencines sveikatą stiprinančias priemones. Naujų prevencinių programų sk.</t>
  </si>
  <si>
    <t>Organizuotų mokymų, vykdant savižudybių prevenciją, skaičius (vnt. per metus)</t>
  </si>
  <si>
    <t xml:space="preserve">Palaikomojo gydymo ir slaugos  paslaugų dalinis finansavimas </t>
  </si>
  <si>
    <t>2.2.2.2</t>
  </si>
  <si>
    <t xml:space="preserve">Trūkstamos specialybės gydytojams ir rezidentams, atvykstantiems dirbti į Zarasų ASPĮ, finansavimo teikimas </t>
  </si>
  <si>
    <t>Remiamų gydytojų ir rezidentų sk.</t>
  </si>
  <si>
    <t>2.2.2.3</t>
  </si>
  <si>
    <t>Baseino, pirčių dalinis finansavimas ir remontas</t>
  </si>
  <si>
    <t xml:space="preserve">Kompensacijų sk. </t>
  </si>
  <si>
    <t>Saugios socialinės aplinkos gyventojams plėtojimas (2.4)</t>
  </si>
  <si>
    <t>Modernizuoti socialinių paslaugų įstaigų infrastruktūrą, optimizuoti jų tinklą (2.4.1)</t>
  </si>
  <si>
    <t>SSGN</t>
  </si>
  <si>
    <t>Kokybiškų, prieinamų, lengvai pasiekiamų bei kompleksiškų socialinių paslaugų plėtra (2.4.2)</t>
  </si>
  <si>
    <t>Užtikrinti rajono gyventojams socialinę finansinę paramą</t>
  </si>
  <si>
    <t>Tikslinių, vienkartinių, sąlyginių, periodinių pašalpų gavėjų sk.</t>
  </si>
  <si>
    <t xml:space="preserve">Užtikrinti ilgalaikės (trumpalaikės) socialinės globos paslaugų teikimą </t>
  </si>
  <si>
    <t>10.2.1.2</t>
  </si>
  <si>
    <t>10.1.2.40</t>
  </si>
  <si>
    <t>Gaunančių  globos paslaugas  kitose savivaldybėse proc.nuo visų gavėjų sk.</t>
  </si>
  <si>
    <t xml:space="preserve">Užtikrinti teisingą piniginės paramos skyrimą </t>
  </si>
  <si>
    <t>10.7.1.1</t>
  </si>
  <si>
    <t>Soc. pašalpų gavėjų sk.</t>
  </si>
  <si>
    <t>Laidojimo pašalpų gavėjų sk.</t>
  </si>
  <si>
    <t>10.6.1.40</t>
  </si>
  <si>
    <t>10.4.1.1</t>
  </si>
  <si>
    <t>Lėšos tikslinėms kompensacijoms (slaugos išlaidų ir priežiūros (pagalbos) išlaidų tikslinės kompensacijos) mokėti, administruoti ir dalyvauti  vertinant asmens savarankiškumą kasdienėje veikloje</t>
  </si>
  <si>
    <t>10.1.2.4</t>
  </si>
  <si>
    <t>Tikslinių kompensacijų gavėjų skaičius</t>
  </si>
  <si>
    <t>admin.lėšos</t>
  </si>
  <si>
    <t>Užtikrinti socialinės globos  paslaugų teikimą Salako socialinės globos namuose</t>
  </si>
  <si>
    <t>10.2.1.3</t>
  </si>
  <si>
    <t xml:space="preserve">Asmenų, gavusių socialinę globą, skaičius </t>
  </si>
  <si>
    <t>Vidutinės vieno gyventojo išlaikymo išlaidos įstaigoje, Eur per mėnesį</t>
  </si>
  <si>
    <t>Pajamos už suteiktas socialines paslaugas nuo bendro biudžeto (proc.)</t>
  </si>
  <si>
    <t>10.2.1.3 c</t>
  </si>
  <si>
    <t>Bendras etatų sk. ir darbuotojų sk.</t>
  </si>
  <si>
    <t>10.7.1.1 h</t>
  </si>
  <si>
    <t>Socialinių darbuotojų - specialistų dalis Salako senelių globos namuose, proc.</t>
  </si>
  <si>
    <t>Užtikrinti neveiksnių asmenų būklės peržiūrėjimą</t>
  </si>
  <si>
    <t xml:space="preserve">Mirusiųjų palaikų pervežimas  ir laikinas laikymas (saugojimas) </t>
  </si>
  <si>
    <t>10.3.1.40</t>
  </si>
  <si>
    <t>Asmens higienos paslaugų užtikrinimas</t>
  </si>
  <si>
    <t>Užtikrinti  Zarasų rajono socialinių paslaugų centro veiklą</t>
  </si>
  <si>
    <t>10.1.2.1 v</t>
  </si>
  <si>
    <t>Paslaugų gavėjų skaičius šeimos krizių centre</t>
  </si>
  <si>
    <t>Pagalbos namuose paslaugų gavėjų sk.</t>
  </si>
  <si>
    <t>10.7.1.02</t>
  </si>
  <si>
    <t>Budinčių globotojų sk./globojamų vaikų sk.</t>
  </si>
  <si>
    <t>Administravimui skirtų lėšų ir pajamų gautų už suteiktas socialines paslaugas procentinis santykis</t>
  </si>
  <si>
    <t>10.2.1.04</t>
  </si>
  <si>
    <t>Dienos socialinės globos asmens namuose paslaugų gavėjų sk.</t>
  </si>
  <si>
    <t>10.4.1.40 sš</t>
  </si>
  <si>
    <t xml:space="preserve">Bendruomeninių šeimos namų paslaugų gavėjų sk.  </t>
  </si>
  <si>
    <t>Socialinių darbuotojų, dirbančių su šeimomis pareigybių sk./atvejo vadybininko pareigybių sk.</t>
  </si>
  <si>
    <t>10.9.1.9</t>
  </si>
  <si>
    <t>AKN</t>
  </si>
  <si>
    <t>Plėsti būsto pritaikymą specialiųjų poreikių turintiems gyventojams</t>
  </si>
  <si>
    <t>10.1.2.1</t>
  </si>
  <si>
    <t>Pritaikytų būstų asmenims su negalia (suaugę) sk.</t>
  </si>
  <si>
    <t>Pritaikytų būstų ir aplinkos vaikams su negalia sk.</t>
  </si>
  <si>
    <t>10.1.2.1ų</t>
  </si>
  <si>
    <t>Akredituotų socialinės reabilitacijos paslaugų neįgaliesiems finansavimas</t>
  </si>
  <si>
    <t>Socialinės reabilitacijos neįgaliesiems vietų sk.</t>
  </si>
  <si>
    <t>Sutarčių sk./vieno neįgaliojo išlaikymas raj. Sav. lėšomis, Eur/mėn. /valstybės lėšos, Eur/mėn.</t>
  </si>
  <si>
    <t xml:space="preserve">Asmeninės pagalbos teikimas neįgaliesiems
</t>
  </si>
  <si>
    <t>10.7.1.2 y</t>
  </si>
  <si>
    <t>Asmeninės pagalbos gavėjų sk.</t>
  </si>
  <si>
    <t xml:space="preserve">Socialinių paslaugų teikimas smurto artimoje aplinkoje pavojų keliantiems asmenims
</t>
  </si>
  <si>
    <t>10.7.1.2</t>
  </si>
  <si>
    <t>Skatinti socialinę integraciją ir mažinti socialinę atskirtį (2.4.3)</t>
  </si>
  <si>
    <t>2.4.3.3</t>
  </si>
  <si>
    <t>10.7.1.1 sv</t>
  </si>
  <si>
    <t>Gavusių išmokas šeimų sk./ asmenų sk.</t>
  </si>
  <si>
    <t>2.4.3.5</t>
  </si>
  <si>
    <t>6.1.1.1</t>
  </si>
  <si>
    <t>Naujo soc. būsto statyba, pritaikymas/ pirkimas, vnt.</t>
  </si>
  <si>
    <t>10.6.1.1</t>
  </si>
  <si>
    <t>Šeimų, kuriems mokamos būsto nuomos arba išperkamosios būsto nuomos kompensacijos</t>
  </si>
  <si>
    <t xml:space="preserve">Rajono Savivaldybei nuosavybės teise priklausančių patalpų bendrojo naudojimo objektų, savivaldybės būsto fondo remontas bei paslaugos </t>
  </si>
  <si>
    <t>Nuompinigiai</t>
  </si>
  <si>
    <t>Komunaliniai mokesčiai už butų šildymą ir kitas paslaugas</t>
  </si>
  <si>
    <t>Tinkamai administruojamų socialinio būsto sutarčių skaičius vnt.</t>
  </si>
  <si>
    <t xml:space="preserve">Kaupiamosios administravimo ir eksploatavimo lėšos už rajono Savivaldybės butus </t>
  </si>
  <si>
    <t xml:space="preserve">Renovuotuose daugiabučiuose namuose esančių Savivaldybės būsto fondo butų sk. </t>
  </si>
  <si>
    <t>Kurti palankią vaikui ir šeimai aplinką (2.4.4)</t>
  </si>
  <si>
    <t>2.4.4.1</t>
  </si>
  <si>
    <t>Vaikų dienos centrų veikla</t>
  </si>
  <si>
    <t>10.4.1.1 d</t>
  </si>
  <si>
    <t>2.4.4.2</t>
  </si>
  <si>
    <t>Suteikti paramą vaikus auginančioms šeimoms, skatinant gimstamumą</t>
  </si>
  <si>
    <t xml:space="preserve">Išmokos vaikams ir lėšos išmokoms administravimas </t>
  </si>
  <si>
    <t>Vaikų sk. vaikų dienos centre/ 1 vaiko išlaikymo kaina  mėn.</t>
  </si>
  <si>
    <t>Bendras pareigybių sk./tiesiogiai dirbančių su vaikais sk.</t>
  </si>
  <si>
    <t>PATRAUKLIOS EKONOMINĖS APLINKOS KŪRIMAS IR INVESTICIJŲ SKATINIMAS (1.1)</t>
  </si>
  <si>
    <t>Gerinti verslo plėtros bei investicijų pritraukimo sąlygas (1.1.1)</t>
  </si>
  <si>
    <t>4.7.4.1</t>
  </si>
  <si>
    <t>Sukurta investicinių objektų duomenų bazė, vnt.</t>
  </si>
  <si>
    <t>1.1.1.4</t>
  </si>
  <si>
    <t>Parengtas techninis projektas, vnt.</t>
  </si>
  <si>
    <t>Skatinti gyventojų verslumą bei ekonominį mobilumą (1.1.2)</t>
  </si>
  <si>
    <t>1.1</t>
  </si>
  <si>
    <t>4.7.5.1</t>
  </si>
  <si>
    <t>Suteikta nemokamų konsultacijų, metodinių paslaugų (iki 1 val.), sk.</t>
  </si>
  <si>
    <t>Organizuotų seminarų, informavimui apie ES paramos galimybes SVV plėtrai, (pakviečiant lektorius)  sk., seminaruose dalyvavusių asmenų sk.</t>
  </si>
  <si>
    <t>Verslininkams, verslo įmonėms, asmenims, ketinančioms pradėti verslą, investuotojams suteikta nemokamų konsultacijų, metodinių paslaugų, mokymų, seminarų, skaičius (vnt. per metus)</t>
  </si>
  <si>
    <t>Bendradarbiavimo tarp skirtingų  paslaugų teikėjų iniciatyvų sk./ straipsnių sk.</t>
  </si>
  <si>
    <t>2/2</t>
  </si>
  <si>
    <t>Organizuoti vieši konsultaciniai mokymai/ seminarai verslo atstovams ir bendruomenėms, sk.</t>
  </si>
  <si>
    <t>Verslo naujienų skilties parengimas ir administravimas www.visitzarasai.lt puslapyje. Informacinių pranešimų sk.</t>
  </si>
  <si>
    <t>Verslo dienos renginio organizavimas, sk.</t>
  </si>
  <si>
    <t>1.1.2.3</t>
  </si>
  <si>
    <t>Skatinti ekonominį ir socialinį jaunimo verslumą, sudaryti palankias sąlygas jaunimui aktyviai dalyvauti darbo rinkoje</t>
  </si>
  <si>
    <t xml:space="preserve">1 </t>
  </si>
  <si>
    <t>8.4.1.1</t>
  </si>
  <si>
    <t>Darbdavių, gavusių kompensacija, sk./ įdarbintų jaunuolių sk.</t>
  </si>
  <si>
    <t>Suorganizuotų ir (arba) dalyvautų renginių, mokymų, kursų, seminarų skaičius (vnt. per metus)</t>
  </si>
  <si>
    <t>1.1.2.6</t>
  </si>
  <si>
    <t>Plėtoti paslaugas ir paramą smulkiajam  verslui (SV)</t>
  </si>
  <si>
    <t>10/12</t>
  </si>
  <si>
    <t>Paremtų iniciatyvų ir projektų skaičius prie lankomų objektų, vnt.</t>
  </si>
  <si>
    <t>TURIZMO VYSTYMAS IR KURORTINĖ PLĖTRA (1.2)</t>
  </si>
  <si>
    <t>1.2.1.1</t>
  </si>
  <si>
    <t>Zarasų rajono turizmo ir kurortinės plėtros strategijos parengimas</t>
  </si>
  <si>
    <t>Parengta strategija/galimybių studija, vnt.</t>
  </si>
  <si>
    <t>Plėsti ir (arba) atnaujinti vandens turizmo paslaugų bei pramogų infrastruktūrą</t>
  </si>
  <si>
    <t>4.7.3.1</t>
  </si>
  <si>
    <t>Pritaikyti gamtos paveldo objektus turizmui (1.2.2)</t>
  </si>
  <si>
    <t>Vystyti turizmo paslaugų rinkodarą ir informacinę sklaidą (1.2.3)</t>
  </si>
  <si>
    <t>1.2.3.2</t>
  </si>
  <si>
    <t>Dalyvauta tarptautinėse /respublikinėse turizmo parodose, vnt.</t>
  </si>
  <si>
    <t>Informacinių leidinių, skirtų parodoms, proc. nuo visų leidinių/ informacinių leidinių  užsienio kalba proc.</t>
  </si>
  <si>
    <t>Rinkodaros kompanijų, didinančių rajono žinomumą, sk. (žurnalistų ir blogerių turai)</t>
  </si>
  <si>
    <t>Rinkodara Lietuvoje ir užsienyje (rinkodaros kompanijos, straipsniai, internetinė reklama), priemonių sk.</t>
  </si>
  <si>
    <t>Zarasų rajono turizmo statistikos duomenų bazė puslapyje www.visitzarasai.lt atnaujinimas, kartai/m</t>
  </si>
  <si>
    <t>Išleista reprezentacinių leidinių, žemėlapių, lankstinukų, schemų. Tiražų sk./ bendras egz. sk.</t>
  </si>
  <si>
    <t>Suorganizuota gidų mokyklėlių skirtingoms amžiaus grupėms, kartai</t>
  </si>
  <si>
    <t>Turizmo forumo renginys, vnt.</t>
  </si>
  <si>
    <t>Naujų regioninių maršrutų sukūrimas ir viešinimas. Maršrutų sk./ viešinimo priemonių sk.</t>
  </si>
  <si>
    <t>Turizmui  skirtų renginių teminis kalendorius - baneris (kas ketv.)</t>
  </si>
  <si>
    <t>Užimtų etatų sk. (TIC)</t>
  </si>
  <si>
    <t>Turizmo dienai paminėti surengta nemokamų ekskursijų po miestą ir /ar rajoną, vnt.</t>
  </si>
  <si>
    <t>ZRSA įgyvendinamiems projektams, turizmo ir verslo srityje, informacijos rengimas ir teikimas. Projektų sk.</t>
  </si>
  <si>
    <t>3-4</t>
  </si>
  <si>
    <t>Dalyvavimas kurortų, kempingų asociacijos, Tarptautinių organizacijų (IRE) veikloje</t>
  </si>
  <si>
    <t>Veiklų sk.</t>
  </si>
  <si>
    <t>1.2.3.3</t>
  </si>
  <si>
    <t>PAŽANGAUS ŽEMĖS ŪKIO VYSTYMAS BEI KAIMO PLĖTRA (1.3)</t>
  </si>
  <si>
    <t>Modernizuoti žemės ūkiui reikalingą infrastruktūrą, skatinti pažangų ūkininkavimą (1.3.1)</t>
  </si>
  <si>
    <t>4.2.1.6</t>
  </si>
  <si>
    <t>1.3.1.2</t>
  </si>
  <si>
    <t>Vystyti ir skatinti ekologinių žemės ūkio šakų atsiradimą ir plėtrą</t>
  </si>
  <si>
    <t>Suorganizuotų ir (arba) lankytų renginių, mokymų apie ES paramą, kursų, seminarų sk. / dalyvių juose skaičius (asmenys)</t>
  </si>
  <si>
    <t xml:space="preserve">Suorganizuotų renginių skaičius: ekologinio maisto šventė/mugė, žvejų diena ir pan. </t>
  </si>
  <si>
    <t>Dalyvauta respublikiniuose renginiuose, parodose sk., dalyvių sk.</t>
  </si>
  <si>
    <t>1.3.2.1</t>
  </si>
  <si>
    <t>Vykdyti kaimiškų vietovių gyventojų verslumą bei alternatyvias žemės ūkiui veiklas kaime skatinančius mokymus</t>
  </si>
  <si>
    <t>Organizuotų mokymų sk.</t>
  </si>
  <si>
    <t>1.3.2.2</t>
  </si>
  <si>
    <t>Teikti metodinę pagalbą fiziniams asmenis dėl paramos kaimo vietovėse</t>
  </si>
  <si>
    <t>Kaimo plėtros skyriaus konsultuotų asmenų sk.</t>
  </si>
  <si>
    <t>1.3.2.4</t>
  </si>
  <si>
    <t>Dalyvauti Sumanaus kaimo projektuose ir iniciatyvose</t>
  </si>
  <si>
    <t>Nevyriausybinio sektoriaus įtraukties į viešąjį valdymą didinimas (4.2.1)</t>
  </si>
  <si>
    <t>Skatinti nevyriausybinių ir bendruomeninių organizacijų dalyvavimą viešajame valdyme ir viešųjų paslaugų teikime</t>
  </si>
  <si>
    <t xml:space="preserve">Bendrai finansuotų projektų sk., vnt. </t>
  </si>
  <si>
    <t>4.2.1.2</t>
  </si>
  <si>
    <t>Efektyvus, į gyventojų ir verslo poreikius orientuotas valdymas (4.1)</t>
  </si>
  <si>
    <t>Didinti savivaldybės valdymo ir veiklos efektyvumą (4.1.1)</t>
  </si>
  <si>
    <t>Rajono Savivaldybės administracijos darbo organizavimas</t>
  </si>
  <si>
    <t>1.1.1.9</t>
  </si>
  <si>
    <t>Rajono Savivaldybės administracijos veiklos užtikrinimas (ūkinio bei materialinio aptarnavimas)</t>
  </si>
  <si>
    <t>Veiklos užtikrinimas, proc.</t>
  </si>
  <si>
    <t>Viešosios tvarkos užtikrinimo priemonių sk./pažeidimų protokolų sk.</t>
  </si>
  <si>
    <t>Rajono Savivaldybės tarybos finansinio, ūkinio bei materialinio aptarnavimo užtikrinimas</t>
  </si>
  <si>
    <t>Tarybos posėdžių per metus sk.</t>
  </si>
  <si>
    <t>Rajono Savivaldybės tarybos ir mero sekretoriato finansinio, ūkinio bei materialinio aptarnavimo užtikrinimas</t>
  </si>
  <si>
    <t>Darbuotojų kvalifikacijos kėlimas</t>
  </si>
  <si>
    <t xml:space="preserve">Kėlusių kvalifikaciją darbuotojų skaičius  </t>
  </si>
  <si>
    <t>1.6.1.4</t>
  </si>
  <si>
    <t>Sprendimų skirti lėšas iš administracijos direktoriaus rezervo sk.</t>
  </si>
  <si>
    <t>Paimtų ilgalaikių paskolų grąžinimas ir palūkanų mokėjimas/ paskolų likučiai</t>
  </si>
  <si>
    <t>SL</t>
  </si>
  <si>
    <t>1.7.1.1</t>
  </si>
  <si>
    <t>Sumokėtos palūkanos ir banko mokesčiai proc.</t>
  </si>
  <si>
    <t>Žalos atlyginimas teismo sprendimu</t>
  </si>
  <si>
    <t>Pagal teismo sprendimus, proc.</t>
  </si>
  <si>
    <t>Rajono Savivaldybės nenaudojamų (neeksploatuojamų) statinių nugriovimas ir jų inžinerinių tinklų techninės būklės palaikymas. Nugriautų objektų sk.</t>
  </si>
  <si>
    <t>1.1.1.3</t>
  </si>
  <si>
    <t>2.6.1.4</t>
  </si>
  <si>
    <t>Patirtų nuostolių dėl visuomenei teikiamų būtinų keleivių vežimo vietiniais maršrutais paslaugų kompensavimas ir lengvatinis keleivių pavėžėjimas vietinio susisiekimo maršrutais</t>
  </si>
  <si>
    <t>4.5.1.1</t>
  </si>
  <si>
    <t>Autobusų rida nuostolingais vietinio (priemiestinio) reguliaraus susisiekimo kelių transporto maršrutais, tūkst. km.</t>
  </si>
  <si>
    <t xml:space="preserve">Priemonių, mažinančių administracinę naštą juridiniams ir fiziniams asmenims, taikymas </t>
  </si>
  <si>
    <t>Administracinę naštą mažinančių pakeistų norminių teisės aktų sk.</t>
  </si>
  <si>
    <t>Įvertintų norminių teisės aktų projektų sk.</t>
  </si>
  <si>
    <t>Atnaujintų informacinių pranešimų rajono Savivaldybės interneto svetainėje sk.</t>
  </si>
  <si>
    <t>Informacijos pateikimų Centralizuotam vidaus audito skyriui apie priemonių vykdymą sk.</t>
  </si>
  <si>
    <t>Lygių galimybių politikos įgyvendinimas</t>
  </si>
  <si>
    <t>Visuomenės informavimo (apie moterų ir vyrų lygias galimybes) priemonių sk.</t>
  </si>
  <si>
    <t xml:space="preserve">Vertinti rajono Savivaldybei nuosavybės teise priklausantį turtą ir keisti paskirtį </t>
  </si>
  <si>
    <t>Energetinio naudingumo sertifikatai parduodamam turtui, vnt.</t>
  </si>
  <si>
    <t>KAT</t>
  </si>
  <si>
    <t>Gyventojų registro tvarkymas, duomenų teikimas Valstybės suteiktos pagalbos registrui ir  archyvinių dokumentų tvarkymas</t>
  </si>
  <si>
    <t>1.3.3.2</t>
  </si>
  <si>
    <t>Archyvinių civilinės būklės aktų įrašų, gautų iš civilinės metrikacijos įstaigų, duomenų tvarkymas, suteiktos valst. pagalbos registrui pateiktų registro objektų skaičius (vnt.)</t>
  </si>
  <si>
    <t>Civilinės būklės aktų registravimas</t>
  </si>
  <si>
    <t>1.6.1.2</t>
  </si>
  <si>
    <t>Civilinės būklės aktų įrašų sudarymo, keitimas, papildymas  per metus sk.</t>
  </si>
  <si>
    <t>2.5.2.2</t>
  </si>
  <si>
    <t>Civilinės saugos funkcijos įgyvendinimas – Gerinti savivaldybių pasirengimą reaguoti į ekstremalias situacijas</t>
  </si>
  <si>
    <t>2.2.1.1, 2.1.1.2</t>
  </si>
  <si>
    <t>2.5.3.5</t>
  </si>
  <si>
    <t>Atnaujinti ir plėsti civilinės saugos infrastruktūrą</t>
  </si>
  <si>
    <t>Valstybinės kalbos vartojimo ir taisyklingumo kontrolė</t>
  </si>
  <si>
    <t>Renginių sk./ dalyvių sk.</t>
  </si>
  <si>
    <t>Mobilizacijos funkcijos įgyvendinimas</t>
  </si>
  <si>
    <t>Vaikų ir jaunimo teisių apsauga</t>
  </si>
  <si>
    <t>Pirminės teisinės pagalbos teikimas</t>
  </si>
  <si>
    <t>Savivaldybės pirminės valstybės garantuojamos teisinės pagalbos specialistų netiksliai (netinkamai), unikalūs asmenys
užpildytų prašymų suteikti antrinę valstybės garantuojamą teisinę pagalbą skaičius nuo visų savivaldybės parengtų prašymų suteikti antrinę valstybės garantuojamą teisinę pagalbą skaičiaus, proc.</t>
  </si>
  <si>
    <t>Kitos bendros valstybės paslaugos (gyv. vietos deklaravimas ir registro tvarkymas)</t>
  </si>
  <si>
    <t>Žemės ūkio funkcijų administravimas</t>
  </si>
  <si>
    <t>Vidutinis ūkių dydis, ha</t>
  </si>
  <si>
    <t>1.6.1.3</t>
  </si>
  <si>
    <t>Topografinių planų  pagal poreikį, proc.</t>
  </si>
  <si>
    <t>Skatinti modernių technologijų naudojimų viešųjų paslaugų administravimo srityje  (4.1.2)</t>
  </si>
  <si>
    <t>Kompiuterinės, programinės įrangos, organizacinės technikos bei licencijų įsigijimas, eksploatavimas</t>
  </si>
  <si>
    <t>Naujos video kameros, sk./ palaikomas kamerų veikimas, sk.</t>
  </si>
  <si>
    <t>Perkančiųjų organizacijų informacinės sistemos palaikymas. Paslaugų sk.</t>
  </si>
  <si>
    <t>Stiprinti Zarasų rajono savivaldybės įvaizdį (4.1.3)</t>
  </si>
  <si>
    <t>Informacijos sklaidos spaudoje priemonės, pagal poreikį, proc.</t>
  </si>
  <si>
    <t>Stiprinti partnerystes ir tarpinstitucinį bendradarbiavimą (4.1.4)</t>
  </si>
  <si>
    <t>Tarpinstitucinis bendradarbiavimas</t>
  </si>
  <si>
    <t xml:space="preserve">Vaiko gerovės komisijos posėdžių sk. </t>
  </si>
  <si>
    <t>Tarpinstituciniai pasitarimai, sk.</t>
  </si>
  <si>
    <t>Skatinti tarptautinį bendradarbiavimą</t>
  </si>
  <si>
    <t>Dalyvauta tarptautinių organizacijų veikloje, tarptautiniuose ir miestų partnerių organizuojamuose renginiuose (vnt. per metus)</t>
  </si>
  <si>
    <t>Pagalba Ukrainos gyventojams, bėgantiems nuo Rusijos sukelto karo</t>
  </si>
  <si>
    <t>Priemonių sk.</t>
  </si>
  <si>
    <t>Bendruomeninės veiklos stiprinimas</t>
  </si>
  <si>
    <t>Sudaryta biudžeto lėšų naudojimo sutarčių sk.</t>
  </si>
  <si>
    <t>Dalyvavimas Lietuvos savivaldybių, Lietuvos savivaldybių seniūnų asociacijų bei Utenos regiono plėtros tarybos veiklose</t>
  </si>
  <si>
    <t>Dalyvauta Lietuvos sav. asociacijos narių atstovų suvažiavimuose, apskričių (regionų) merų pasitarimuose sk., vnt.</t>
  </si>
  <si>
    <t>Dalyvavimas Utenos regiono plėtros tarybos veikloje. Posėdžių sk.</t>
  </si>
  <si>
    <r>
      <t xml:space="preserve">Zarasų rajono savivaldybės </t>
    </r>
    <r>
      <rPr>
        <strike/>
        <sz val="10"/>
        <rFont val="Times New Roman"/>
        <family val="1"/>
        <charset val="186"/>
      </rPr>
      <t xml:space="preserve"> </t>
    </r>
    <r>
      <rPr>
        <sz val="10"/>
        <rFont val="Times New Roman"/>
        <family val="1"/>
        <charset val="186"/>
      </rPr>
      <t>mero rezervas</t>
    </r>
  </si>
  <si>
    <t>2026-ųjų metų planas</t>
  </si>
  <si>
    <t>Gerinti šaligatvių, pėsčiųjų takų, tiltų, perėjų, automobilių parkavimo aikštelių kokybę</t>
  </si>
  <si>
    <t xml:space="preserve">Antazavės dvaro draudimo paslaugos 2024 m. </t>
  </si>
  <si>
    <t>Archeologiniai tyrimai, pagal poreikį, sutarčių sk.</t>
  </si>
  <si>
    <t>pagal poreikį</t>
  </si>
  <si>
    <t xml:space="preserve">Kultūros paveldo objektų tvarkybai reikalingos dokumentacijos, tyrimų, projektų rengimas </t>
  </si>
  <si>
    <t>Mažosios architektūros, istorinių paminklų tvarkyba, priežiūra, demontavimas, įrengimas</t>
  </si>
  <si>
    <t>Europos paveldo dienos. Ekskursijų sk.</t>
  </si>
  <si>
    <t>Muziejinės infrastruktūros išlaikymas (K. Būgos g. 11-1A, Dusetos) kv.m.</t>
  </si>
  <si>
    <t>Naujų renginių/ iniciatyvų sk. Zaraso saloje</t>
  </si>
  <si>
    <t>Meno paslaugų skaičius (Zarasų miesto šventė (viešinimas: plakatai, internetas, radijas, straipsniai)</t>
  </si>
  <si>
    <t>Dalyvių skaičius/Dainų šventės atributika (kepuraitės, marškinėliai ir kt.)</t>
  </si>
  <si>
    <t xml:space="preserve">Nevyriausybinių ir bendruomeninių organizacijų veiklos stiprinimas </t>
  </si>
  <si>
    <t>Lietaus nuotekų siurblinės priežiūros paslaugos, sutarčių sk.</t>
  </si>
  <si>
    <t>Nekilnojamojo turto matavimai  ir teisinė registracija, pagal poreikį, vnt.</t>
  </si>
  <si>
    <t>4/40</t>
  </si>
  <si>
    <t>3/80</t>
  </si>
  <si>
    <t>Suformuoti ir parengti žemės sklypų planai, pagal poreikį</t>
  </si>
  <si>
    <t>Pasirašytų bendradarbiavimo sutarčių sk.</t>
  </si>
  <si>
    <t>Projekto „Atrask galimybes“ veiklos: organizuotų kino ir žaidimų vakarų sk./ įdiegta jaunimo reg.sistema, vnt./ mokymuose dal.asmenų sk./ įdiegta platforma su jaunimu, sk./ savanorių sk./ inf.sem.sk. (dalyvių sk.)/ konsultuotų (psichologo) asm.sk./  dalyvių sk. /</t>
  </si>
  <si>
    <t>Projekto „Salako atviros erdvės jaunimui vystymas ir paslaugų jaunimui plėtra 2024 m." veikla: įrengtų patalpų sk./ veiklose dal.savanorių sk./ užsiėmimų dalyvių sk.)/ jaunimo verslumo mokymų dalyvių sk./ išvykų į kitus JC sk./ renginių sk. / suburti nauji jaunimo kolektyvai</t>
  </si>
  <si>
    <t>Audituota viešojo sektoriaus subjektų, sk.</t>
  </si>
  <si>
    <t>Audituota asignavimų valdytojų, sk.</t>
  </si>
  <si>
    <t>Audituota savivaldybės valdomų įmonių, sk.</t>
  </si>
  <si>
    <t>Kompensacija už geriamojo vandens gręžinius, sk.</t>
  </si>
  <si>
    <t>13.1.</t>
  </si>
  <si>
    <t>Pastatų sertifikavimas, auditas, draudimas, leidimų statyboms ir griovimui gavimas, statybos užbaigimo procedūros, pastatų apsauga ir  kitos inžinerinės paslaugos</t>
  </si>
  <si>
    <t>Elektromobilių sk.</t>
  </si>
  <si>
    <t>Kurortinio sezono atidarymas dalyvių sk.</t>
  </si>
  <si>
    <t>180</t>
  </si>
  <si>
    <t>Projekto ,,Skatinti rūšiuojamąjį atliekų surinkimą Zarasų rajono savivaldybėje"</t>
  </si>
  <si>
    <t xml:space="preserve">Didelių gabaritų atliekų surinkimo aikštelės įrengimas Dusetų mieste, vnt. </t>
  </si>
  <si>
    <t>Slidinėjimo trasos ilgis, km</t>
  </si>
  <si>
    <t xml:space="preserve">Naujos arba modernizuotos sveikatos priežiūros infrastruktūros talpumas, asmenys per m/ Naujos arba modernizuotos sveikatos priežiūros infrastruktūros naudotojų skaičius per metus, naudotojai per m </t>
  </si>
  <si>
    <t>Ilgalaikio turto įsigijimas, sk.</t>
  </si>
  <si>
    <t>4,0/2/2</t>
  </si>
  <si>
    <t>12 km  6 kad. vietovių priežiūros darbai</t>
  </si>
  <si>
    <t>1,08     22959       4</t>
  </si>
  <si>
    <t>1,08     22959     4</t>
  </si>
  <si>
    <t>Kelių ir gatvių remonto darbų, kurių finansavimas negali būti atliekamas KPPP lėšomis</t>
  </si>
  <si>
    <t>Lietaus nuotekų sistemos remontas, objektų sk.</t>
  </si>
  <si>
    <t>Vykdyti turizmo sezoniškumą mažinančias priemones</t>
  </si>
  <si>
    <t>Renginių, kuriuos organizuoja rajono Savivaldybė ir savivaldybės pavaldumo įstaigos, pasiskirstymas vasaros /ne vasaros metu (proc.)</t>
  </si>
  <si>
    <t>Turtinti turistinį krašto įvaizdį, viešinant garsius kraštiečius ir jų pasiekimus, iškilios istorinės atminties faktus, kultūros paveldo objektus ir istorinę reikšmę</t>
  </si>
  <si>
    <t>Parengtos investicijoms pritraukti teritorijos, vnt./ ha</t>
  </si>
  <si>
    <t>1/ 3,59</t>
  </si>
  <si>
    <t>Mirusių, kurie neturi artimųjų saugojimas, gabenimas į ekspertizę ir laidojimas, sk.</t>
  </si>
  <si>
    <t>-5</t>
  </si>
  <si>
    <t>Gaisrų skaičiaus atvirose teritorijose pokytis</t>
  </si>
  <si>
    <t xml:space="preserve">Gaisruose žuvusių žmonių skaičius </t>
  </si>
  <si>
    <t>185</t>
  </si>
  <si>
    <t>105</t>
  </si>
  <si>
    <t>103</t>
  </si>
  <si>
    <t>1.3.2.9</t>
  </si>
  <si>
    <t xml:space="preserve">Savivaldybės Didžiosios  posėdžių salės balsavimo sistemos įdiegimas, vnt. </t>
  </si>
  <si>
    <t>Gyventojai, prisijungę prie patobulintų viešojo vandens tiekimo sistemų (asmenys 2027)/ Viešojo vandens tiekimo paskirstymo sistemų naujų arba atnaujintų vamzdynų ilgis, (km) 2027 m.</t>
  </si>
  <si>
    <t>109/ 2,8</t>
  </si>
  <si>
    <t>495/ 20,2</t>
  </si>
  <si>
    <t xml:space="preserve"> Nauji arba atnaujinti nuotekų valymo pajėgumai (gyventojų ekvivalentas), 2027 m.</t>
  </si>
  <si>
    <t>Gyventojai, prisijungę bent prie antrinio viešojo nuotekų valymo įrenginių (asmenys), 2027 m./  Viešojo nuotekų surinkimo tinklo naujų arba atnaujintų vamzdynų ilgis (km), 2027 m.</t>
  </si>
  <si>
    <t>Tvarkyti sakralinio paveldo objektus</t>
  </si>
  <si>
    <t>Atnaujinti ir (arba) plėsti kultūros įstaigų informacinių technologijų aplinką</t>
  </si>
  <si>
    <t>Bendradarbiavimo su aukštosiomis mokyklomis, kviečiant kultūros specialybių studentus atlikti specialybės praktiką Zarasų kultūros įstaigose</t>
  </si>
  <si>
    <t>Praktiką atliekančių asmenų skaičius (vnt. per metus)</t>
  </si>
  <si>
    <t>Skatinti bei sudaryti sąlygas talentų paieškai, vietos gyventojų saviraiškai ir kūrybingumui, profesionalių menininkų kūrybai</t>
  </si>
  <si>
    <t>Kompiuterių su programine įranga / serverių ./ licencijų įsigijimas ir palaikymas, proc.</t>
  </si>
  <si>
    <t>Ūkininkų ūkių žemė, ha</t>
  </si>
  <si>
    <t>Registruotų ūkininkų ūkių, sk.</t>
  </si>
  <si>
    <t>Socialinių dirbtuvių lankytojų sk.</t>
  </si>
  <si>
    <t>Geodezijos ir kartografijos erdvinių duomenų tvarkymas</t>
  </si>
  <si>
    <t xml:space="preserve">Vykdyti visuomenės sveikatos programas </t>
  </si>
  <si>
    <t>Kompensacijų už būsto šildymą ir karštą vandenų, gavėjų sk.</t>
  </si>
  <si>
    <t>Parengti rajono ekonominės plėtros/ investicijų pritraukimo galimybių studiją/ veiksmų planą</t>
  </si>
  <si>
    <t>1.1.1.5</t>
  </si>
  <si>
    <t xml:space="preserve">Vykdyti rinkodaros priemones, pristatant verslo plėtojimo ir investavimo galimybes </t>
  </si>
  <si>
    <t xml:space="preserve">Verslo misijų/ susitikimų/ parodų ir mugių, kuriose dalyvauta skaičius (vnt. per metus) </t>
  </si>
  <si>
    <t>Įgyvendintų rinkodaros priemonių skaičius (vnt. per metus)</t>
  </si>
  <si>
    <t>1.1.2.2</t>
  </si>
  <si>
    <t>1R</t>
  </si>
  <si>
    <t>Plėsti ir (arba) atnaujinti turistinių ir rekreacinių objektų, kultūros bei gamtos paveldo objektų ženklinimo ir nuorodų sistemą  bei  įvaizdžio gerinimo priemones</t>
  </si>
  <si>
    <t>Kūno kultūros ir sporto dienos dalyvių sk.</t>
  </si>
  <si>
    <t>Vaikų  sk.</t>
  </si>
  <si>
    <t>Kultūros centro Dusetų dailės galerijos menininkų parodos užsienyje ir Lietuvoje, sk.</t>
  </si>
  <si>
    <t>Šeimų, globojančių vaikus, sk.</t>
  </si>
  <si>
    <t>Asmenų šeimų, galinčių prižiūrėti, globoti, rūpintis, įvaikinti tėvų globos netekusį, ar iš nesaugios aplinkos vaiką, vaikus pritraukimo ir paieškos programos įgyvendinimas</t>
  </si>
  <si>
    <t>Įsigytos įrangos /baldų, vnt. sk.</t>
  </si>
  <si>
    <t>Želdynų ir želdinių inventorizacijos paslaugos, vnt.</t>
  </si>
  <si>
    <t>Valstybės biudžeto finansavimas (VB)</t>
  </si>
  <si>
    <t xml:space="preserve">9.5.1.1 </t>
  </si>
  <si>
    <t>96</t>
  </si>
  <si>
    <t>Zarasų HUB rinkodara, pasiekta auditorija Google ir FB priemonėmis, tūkst. žm.</t>
  </si>
  <si>
    <t>Funkcijoms vykdyti</t>
  </si>
  <si>
    <t>Paslaugų gavėjų nakvynės namuose</t>
  </si>
  <si>
    <t xml:space="preserve">Aplinkos monitoringo programos įgyvendinimas (aplinkos tyrimas: triukšmas, dirvožemis, oras, vanduo) </t>
  </si>
  <si>
    <t>Pasibaigus užimtumo didinimo programoms po 6 mėn. dirbs arba vykdys savarankišką veiklą asmenų dalis iš užimtumo didinimo programų dalyvių sk., proc.</t>
  </si>
  <si>
    <t>Stovykla „Sveika gyvensena -gyvenimo būdas“, vaikų sk./ dienų sk.</t>
  </si>
  <si>
    <t>Kalėdinė programa prie centrinės aikštės ir pramogos vaikams (traukinukas, karuselė ar pan.)</t>
  </si>
  <si>
    <t>Vasaros koncertų salės projektavimo konkursas, vnt.</t>
  </si>
  <si>
    <t>Mėgėjų kolektyvų renginiai, sk.</t>
  </si>
  <si>
    <t>Atvejo vadybininko pareigybių sk.</t>
  </si>
  <si>
    <t>Mirusiųjų saugojimas ir gabenimas į ekspertizę, sk.</t>
  </si>
  <si>
    <t>Paslaugų gavėjų sk.</t>
  </si>
  <si>
    <t>Koordinatoriaus pareigybių sk.</t>
  </si>
  <si>
    <t>Išmokų vaikams gavėjų sk.</t>
  </si>
  <si>
    <t>Vienkartinių išmokų už kiekvieną gimusį vaiką sk.</t>
  </si>
  <si>
    <t>Dalis nuo  skiriamo finansavimo, proc.</t>
  </si>
  <si>
    <t>Turmanto sen. įgyvendintos veiklos programos dalis, proc.</t>
  </si>
  <si>
    <t>AML</t>
  </si>
  <si>
    <t>10.7.1.1 d</t>
  </si>
  <si>
    <t>10.7.1.1 v</t>
  </si>
  <si>
    <t>Renginys ,,Sartai", renginių sk.</t>
  </si>
  <si>
    <t>01.01</t>
  </si>
  <si>
    <t>01.01.01 TP</t>
  </si>
  <si>
    <t>01.01.02 TP</t>
  </si>
  <si>
    <t>01.02</t>
  </si>
  <si>
    <t>01.02.01 TP</t>
  </si>
  <si>
    <t>01.02.02 TP</t>
  </si>
  <si>
    <t>01.03</t>
  </si>
  <si>
    <t>01.03.01 TP</t>
  </si>
  <si>
    <t>01.02.03 TP</t>
  </si>
  <si>
    <t>01.02.04 TP</t>
  </si>
  <si>
    <t>01.02.05 TP</t>
  </si>
  <si>
    <t>01.02.06 TP</t>
  </si>
  <si>
    <t>01.02.07 TP</t>
  </si>
  <si>
    <t>01.02.08 TP</t>
  </si>
  <si>
    <t>01.02.09 TP</t>
  </si>
  <si>
    <t>01.02.10 TP</t>
  </si>
  <si>
    <t>01.02.11 TP</t>
  </si>
  <si>
    <t>01.03.02 TP</t>
  </si>
  <si>
    <t>01.03.03 TP</t>
  </si>
  <si>
    <t>01.03.04 TP</t>
  </si>
  <si>
    <t>01.03.05 TP</t>
  </si>
  <si>
    <t>01.03.06 TP</t>
  </si>
  <si>
    <t>Finansavimo šaltinio pavadinimas</t>
  </si>
  <si>
    <t>3.3.2.7</t>
  </si>
  <si>
    <t>01.01.03 TP</t>
  </si>
  <si>
    <t>01.01.04 TP</t>
  </si>
  <si>
    <t>01.01.05 TP</t>
  </si>
  <si>
    <t>01.01.06 TP</t>
  </si>
  <si>
    <t>Priešgaisrinės sistemos įrengimas, kompl.</t>
  </si>
  <si>
    <t>Remonto darbai kv.m.</t>
  </si>
  <si>
    <t>01.02.12 TP</t>
  </si>
  <si>
    <t>01.02.13 TP</t>
  </si>
  <si>
    <t>01.02.14 TP</t>
  </si>
  <si>
    <t>02.01</t>
  </si>
  <si>
    <t>02.01.01 TP</t>
  </si>
  <si>
    <t>02.01.02 TP</t>
  </si>
  <si>
    <t>03.01</t>
  </si>
  <si>
    <t>03.01.01 TP</t>
  </si>
  <si>
    <t>03.01.02 TP</t>
  </si>
  <si>
    <t>02.01.03 TP</t>
  </si>
  <si>
    <t>02.01.04 TP</t>
  </si>
  <si>
    <t>02.02</t>
  </si>
  <si>
    <t>02.02.02 TP</t>
  </si>
  <si>
    <t>02.02.03 TP</t>
  </si>
  <si>
    <t>02.02.04 TP</t>
  </si>
  <si>
    <t>02.02.06 TP</t>
  </si>
  <si>
    <t>02.03</t>
  </si>
  <si>
    <t>02.03.01 TP</t>
  </si>
  <si>
    <t>02.03.03 TP</t>
  </si>
  <si>
    <t xml:space="preserve">Sutvarkyti piliakalnius ar kitus kultūros paveldo objektus ir juos pritaikyti lankymui ir / ar kitoms viešosioms funkcijoms </t>
  </si>
  <si>
    <t>01.01.07 TP</t>
  </si>
  <si>
    <t>01.01.08 TP</t>
  </si>
  <si>
    <t>02.01.05 TP</t>
  </si>
  <si>
    <t>02.01.06 TP</t>
  </si>
  <si>
    <t>02.01.07 TP</t>
  </si>
  <si>
    <t>02.01.08 TP</t>
  </si>
  <si>
    <t>02.01.09 TP</t>
  </si>
  <si>
    <t>03.02</t>
  </si>
  <si>
    <t>03.02.01 TP</t>
  </si>
  <si>
    <t>03.02.02 TP</t>
  </si>
  <si>
    <t>03.02.03 TP</t>
  </si>
  <si>
    <t>03.02.04 TP</t>
  </si>
  <si>
    <t>03.02.05 TP</t>
  </si>
  <si>
    <t>03.02.06 TP</t>
  </si>
  <si>
    <t>03.02.07 TP</t>
  </si>
  <si>
    <t>03.02.08 TP</t>
  </si>
  <si>
    <t>03.03</t>
  </si>
  <si>
    <t>03.03.01 TP</t>
  </si>
  <si>
    <t>03.03.02 TP</t>
  </si>
  <si>
    <t>03.03.03 TP</t>
  </si>
  <si>
    <t>Kreditinės linijos lėšos, tūkst. Eur</t>
  </si>
  <si>
    <t>02.02.01 TP</t>
  </si>
  <si>
    <t>1P</t>
  </si>
  <si>
    <t>02.02.08 TP</t>
  </si>
  <si>
    <t>02.02.09 TP</t>
  </si>
  <si>
    <t>02.02.10 TP</t>
  </si>
  <si>
    <t>02.02.07 TP</t>
  </si>
  <si>
    <t>02.02.13 TP</t>
  </si>
  <si>
    <t>02.02.14 TP</t>
  </si>
  <si>
    <t>02.02.15 TP</t>
  </si>
  <si>
    <t>02.02.16 TP</t>
  </si>
  <si>
    <t>02.03.02 TP</t>
  </si>
  <si>
    <t>02.03.04 TP</t>
  </si>
  <si>
    <t>02.03.05 TP</t>
  </si>
  <si>
    <t>02.04</t>
  </si>
  <si>
    <t>02.04.01 TP</t>
  </si>
  <si>
    <t>02.04.02 TP</t>
  </si>
  <si>
    <t>02.04.03 TP</t>
  </si>
  <si>
    <t>02.04.04 TP</t>
  </si>
  <si>
    <t>02.04.05 TP</t>
  </si>
  <si>
    <t>01.01.</t>
  </si>
  <si>
    <t>04.01</t>
  </si>
  <si>
    <t>04.01.01 TP</t>
  </si>
  <si>
    <t>04.01.02 TP</t>
  </si>
  <si>
    <t>Kelionių išlaidų kompensavimas atvykstantiems gydytojams iš kitų rajonų</t>
  </si>
  <si>
    <t>01.01.24 VP</t>
  </si>
  <si>
    <t>01.04</t>
  </si>
  <si>
    <t>Turistų skaičiaus augimo dalis, proc. nuo praėjusių metų</t>
  </si>
  <si>
    <t>Interneto lankytojų sk. augimas, proc. nuo praėjusių metų</t>
  </si>
  <si>
    <t>SV paramos priemonėmis pasinaudojusių verslo subjektų skaičius (vnt. per metus)/ Sukurta naujų darbo vietų ne trumpesniam kaip 6 mėn. laikotarpiui skaičius (vnt. per metus)</t>
  </si>
  <si>
    <t>Meistriškumo pamokos „Masters days" Zarasuose ir Dusetose, dalyvavusių mokinių / mokytojų / profesorių (lektorių) sk.</t>
  </si>
  <si>
    <t>Viso tikslui:</t>
  </si>
  <si>
    <t>Alkoholio kontrolės priemonių sk./ tabako, tabako gaminių ir su jais susijusių gaminių kontrolės priemonių sk.</t>
  </si>
  <si>
    <t>Administracinės reprezentacinės išlaidos, tūkst. Eur</t>
  </si>
  <si>
    <t>Mero fondo lėšos, tūkst. Eur</t>
  </si>
  <si>
    <t>Iki 6 mėn. dirbančių asmenų sk.</t>
  </si>
  <si>
    <t>Medžių įveisimas, genėjimas, krūmų kirtimas, teritorijų valymas, įveista medžių, vnt.</t>
  </si>
  <si>
    <t>Nukirstų avarinių medžių skaičius vnt./ krūmų valymas, medžių genėjimas, pagal poreikį</t>
  </si>
  <si>
    <t>15km       6 kad. vietovių priežiūros darbai</t>
  </si>
  <si>
    <t>Stiprinti kultūros partnerystės ryšius su šalies kūrėjais</t>
  </si>
  <si>
    <t>Mokymų sk. / dalyvių sk./ edukacijų sk./ parodų sk./ lankytojų sk.</t>
  </si>
  <si>
    <t>Sutarčių sk./vieno vaiko išlaikymas. Eur/ mėn./ vieno vaiko su negalia išlaikymas, Eur/mėn.</t>
  </si>
  <si>
    <t>Užtikrinti asmenų su negalia reikalų koordinavimo funkcijos vykdymą</t>
  </si>
  <si>
    <t>Slidinėjimo trasos įrengimas ir priežiūra Zaraso ežero saloje</t>
  </si>
  <si>
    <t>Grąžinta paskolų, proc.</t>
  </si>
  <si>
    <t>Administracinės reprezentacinės išlaidos (iš jų: Mero fondas)</t>
  </si>
  <si>
    <t>01.04.02 TP</t>
  </si>
  <si>
    <t>01.04.01 TP</t>
  </si>
  <si>
    <t>01.01.29 TP</t>
  </si>
  <si>
    <t>01.01.28 TP</t>
  </si>
  <si>
    <t>01.01.26 TP</t>
  </si>
  <si>
    <t>01.01.25 TP</t>
  </si>
  <si>
    <t>01.01.23 TP</t>
  </si>
  <si>
    <t>01.01.22 TP</t>
  </si>
  <si>
    <t>01.01.21 TP</t>
  </si>
  <si>
    <t>01.01.20 TP</t>
  </si>
  <si>
    <t>01.01.19 TP</t>
  </si>
  <si>
    <t>01.01.18 TP</t>
  </si>
  <si>
    <t>01.01.17 TP</t>
  </si>
  <si>
    <t>01.01.16 TP</t>
  </si>
  <si>
    <t>01.01.15 TP</t>
  </si>
  <si>
    <t>01.01.14 TP</t>
  </si>
  <si>
    <t>01.01.13 TP</t>
  </si>
  <si>
    <t>01.01.12 TP</t>
  </si>
  <si>
    <t>01.01.11 TP</t>
  </si>
  <si>
    <t>01.01.10 TP</t>
  </si>
  <si>
    <t>01.01.09 TP</t>
  </si>
  <si>
    <t>Programoje naudojami sutrumpinimai:  TP-tęstinė priemonė, ZRSA - Zarasų rajono savivaldybės administracija; KAT- Zarasų rajono savivaldybės kontrolieriai.</t>
  </si>
  <si>
    <t>Programos tikslų, uždavinių, priemonėms įgyvendinti skirtų lėšų ir vertinimo kriterijų suvestinė.</t>
  </si>
  <si>
    <t>7 priedas</t>
  </si>
  <si>
    <t>6 priedas</t>
  </si>
  <si>
    <t>5 priedas</t>
  </si>
  <si>
    <t>KULTŪROS PLĖTROS PROGRAMA (KODAS-08)</t>
  </si>
  <si>
    <t>4 priedas</t>
  </si>
  <si>
    <t>VERSLO IR INVESTICIJŲ  PROGRAMA (KODAS-13)</t>
  </si>
  <si>
    <t>VIEŠOJO IR VIDAUS ADMINISTRAVIMO PROGRAMA (KODAS-14)</t>
  </si>
  <si>
    <t>SOCIALINIŲ PASLAUGŲ, PARAMOS IR SVEIKATOS PRIEŽIŪROS PROGRAMA (KODAS-09)</t>
  </si>
  <si>
    <t>INŽINERINĖS INFRASTRUKTŪROS PROGRAMA (KODAS-06)</t>
  </si>
  <si>
    <t>3 priedas</t>
  </si>
  <si>
    <t>ŠVIETIMO (FORMALAUS IR NEFORMALAUS) PROGRAMA (KODAS-06)</t>
  </si>
  <si>
    <t>2 priedas</t>
  </si>
  <si>
    <t>1 priedas</t>
  </si>
  <si>
    <t>APLINKOS IR KRAŠTOVAIZDŽIO APSAUGOS PROGRAMA (KODAS-01)</t>
  </si>
  <si>
    <t>3.2.1.5</t>
  </si>
  <si>
    <t>4.1.1.2</t>
  </si>
  <si>
    <t>4.1.1.4</t>
  </si>
  <si>
    <t>4.1.1.6</t>
  </si>
  <si>
    <t>4.1.1.8</t>
  </si>
  <si>
    <t>4.1.2.1</t>
  </si>
  <si>
    <t>4.1.2.2</t>
  </si>
  <si>
    <t>4.1.2.1, 4.1.3.2</t>
  </si>
  <si>
    <t>4.1.4.1</t>
  </si>
  <si>
    <t>4.2.1.3</t>
  </si>
  <si>
    <t>4.2.1.4</t>
  </si>
  <si>
    <t>Funkcijų vykdymo užtikrinimas, proc.</t>
  </si>
  <si>
    <t xml:space="preserve">Objektų, įtrauktų į regioninius, Lietuvos ir tarptautinius,  turizmo maršrutus, skaičius </t>
  </si>
  <si>
    <t>1.2.1.17</t>
  </si>
  <si>
    <t>1.2.1.14</t>
  </si>
  <si>
    <t>4.2.1.1; 4.2.1.2</t>
  </si>
  <si>
    <t>Asignavimo valdytojo kodas</t>
  </si>
  <si>
    <t>Renovuotų socialinių būstų kredito grąžinimas, vnt.</t>
  </si>
  <si>
    <t>Pareigybių sk.</t>
  </si>
  <si>
    <t>Mero ir mero sekretoriato pareigybių sk.</t>
  </si>
  <si>
    <t>Kūdikių kraiteliams įsigyti, vnt.</t>
  </si>
  <si>
    <t xml:space="preserve">Zarasų miesto ir Užtiltės kaimo šilumos ūkio specialiojo plano parengimas, vnt. </t>
  </si>
  <si>
    <t xml:space="preserve">04.01.03 </t>
  </si>
  <si>
    <t>Suvieko bendruomenės pastato remontas</t>
  </si>
  <si>
    <t>Tvarkomo pastato plotas (vidaus darbai), kv.m</t>
  </si>
  <si>
    <t>Tvarkomo pastato šlaitinio stogo plotas, kv.m</t>
  </si>
  <si>
    <t>01.04.03 TP</t>
  </si>
  <si>
    <t>Projekto „Žalias, skaitmeninis, moterų valdomas smulkus ir vidutinis verslas” įgyvendinimas</t>
  </si>
  <si>
    <t>Analizės ir rekomendacijų apie moterų verslumo sąlygas Zarasuose parengimo paslaugos, vnt.</t>
  </si>
  <si>
    <t>Pagalbos į namus ir dienos socialinės globos paslaugų dalinis finansavimas (Senjoro programa)</t>
  </si>
  <si>
    <t>Paviršinių nuotekų (lietaus) tinklų plėtra, priežiūra, remontas ir ekologinių avarijų grėsmių šalinimas</t>
  </si>
  <si>
    <t>10.4.1.40 v</t>
  </si>
  <si>
    <t>Pacientų pavėžėjimo, kaip greitosios medicinos pagalbos dalies, dalinis finansavimas</t>
  </si>
  <si>
    <t>Pavėžėjimo paslaugos gavėjų sk.</t>
  </si>
  <si>
    <t>Eil. Nr.</t>
  </si>
  <si>
    <t>Programos kodas ir pavadinimas</t>
  </si>
  <si>
    <t>2026 metų asignavimai ir kitos lėšos</t>
  </si>
  <si>
    <t>1.</t>
  </si>
  <si>
    <t>Aplinkos ir kraštovaizdžio programa</t>
  </si>
  <si>
    <t>2.</t>
  </si>
  <si>
    <t>Švietimo (formalaus ir neformalaus) programa</t>
  </si>
  <si>
    <t>3.</t>
  </si>
  <si>
    <t>Inžinerinės infrastruktūros programa</t>
  </si>
  <si>
    <t>4.</t>
  </si>
  <si>
    <t>Kultūros plėtros programa</t>
  </si>
  <si>
    <t>5.</t>
  </si>
  <si>
    <t>Socialinių paslaugų, paramos ir sveikatos priežiūros programa</t>
  </si>
  <si>
    <t>6.</t>
  </si>
  <si>
    <t>Verslo ir investicijų programa</t>
  </si>
  <si>
    <t>7.</t>
  </si>
  <si>
    <t>Viešojo ir vidaus administravimo programa</t>
  </si>
  <si>
    <t> Iš viso:</t>
  </si>
  <si>
    <t>1. Rajono Savivaldybės biudžetas (įskaitant skolintas lėšas)</t>
  </si>
  <si>
    <t> Iš jo:</t>
  </si>
  <si>
    <t>1.1. savivaldybės biudžeto lėšos (nuosavos, be ankstesnių metų likučio)</t>
  </si>
  <si>
    <t>1.2. Lietuvos Respublikos valstybės biudžeto dotacijos</t>
  </si>
  <si>
    <t>1.3. Pajamų įmokos ir kitos pajamos</t>
  </si>
  <si>
    <t>1.4. Europos Sąjungos ir kitos tarptautinės finansinės paramos lėšos</t>
  </si>
  <si>
    <t>1.5. Skolintos lėšos</t>
  </si>
  <si>
    <t>1.6. Ankstesnių metų likučiai</t>
  </si>
  <si>
    <t>2. Kiti šaltiniai (Europos Sąjungos finansinė parama projektams įgyvendinti ir kitos teisėtai gautos lėšos, nurodant atskirus šaltinius)</t>
  </si>
  <si>
    <t xml:space="preserve">2.1. Europos Sąjungos lėšos </t>
  </si>
  <si>
    <t xml:space="preserve">2.2. Valstybės biudžeto finansavimas </t>
  </si>
  <si>
    <t xml:space="preserve">2.3. Kitos lėšos </t>
  </si>
  <si>
    <t>Lėšų  poreikis programoms ir numatomi finansavimo šaltiniai</t>
  </si>
  <si>
    <t>4.1.1.1; 4.1.1.3</t>
  </si>
  <si>
    <t>Mokinio reikmenis gavusių mokinių skaičius, procentas nuo planuoto sk.</t>
  </si>
  <si>
    <t>Įkurti grupiniai gyvenimo namai, vnt./ asmenys (2026 m.)</t>
  </si>
  <si>
    <t xml:space="preserve">04.01.04 </t>
  </si>
  <si>
    <t xml:space="preserve">Enduro varžyboms organizuoti, renginių sk. </t>
  </si>
  <si>
    <t>10.1.2.1 at</t>
  </si>
  <si>
    <t>Skleisti informaciją apie savivaldybę vietinėje, regioninėje, respublikinėje spaudoje, televizijoje, soc. tinkluose, filmų kūrimas</t>
  </si>
  <si>
    <t>10.1.1.1</t>
  </si>
  <si>
    <t>Atokvėpio paslaugų teikimas ir administravimas</t>
  </si>
  <si>
    <t>Paslaugų gavėjų (su slaugos poreikiais) sk.</t>
  </si>
  <si>
    <t>Pirmokų kraitelių sk.</t>
  </si>
  <si>
    <t>Sporto klubų stojimo į Lietuvos lygą mokesčių finansavimas ir /ar sporto klubų, dalyvaujančio aukšto meistriškumo sporto varžybose, Lietuvos sporto šakų federacijos mokesčių finansavimas. Finansuotų paraiškų sk.</t>
  </si>
  <si>
    <t xml:space="preserve">Paramos teikimas globėjams (rūpintojams), budintiems ir nuolatiniams globotojams, šeimynoms   </t>
  </si>
  <si>
    <t>Informacinio (dvipusio) LCD ekranų įrengimas Zarasų mieste, vnt.</t>
  </si>
  <si>
    <t>Nendrių šalinimas vandens telkiniuose, pagal poreikį</t>
  </si>
  <si>
    <t>9.8.1.0 mm</t>
  </si>
  <si>
    <t>9.2.2.1 a</t>
  </si>
  <si>
    <t>9.2.1.1 a</t>
  </si>
  <si>
    <t>9.8.1.1 pd</t>
  </si>
  <si>
    <t>9.1.2.1 a</t>
  </si>
  <si>
    <t>9.3.1.1 d</t>
  </si>
  <si>
    <t>10.9.1.1 v</t>
  </si>
  <si>
    <t>02.04.06 TP</t>
  </si>
  <si>
    <t xml:space="preserve">Vaikų gavusių dovanėles sk. </t>
  </si>
  <si>
    <t>9.8.1.1 mu</t>
  </si>
  <si>
    <t>2027-ųjų metų planas</t>
  </si>
  <si>
    <t>PATVIRTINTA                                   Zarasų rajono savivaldybės tarybos 2025 m. vasario  d. sprendimu Nr. T-</t>
  </si>
  <si>
    <t>2027 m. planas</t>
  </si>
  <si>
    <t>2027 metų asignavimai ir kitos lėšos</t>
  </si>
  <si>
    <t>4/6</t>
  </si>
  <si>
    <t>4/8</t>
  </si>
  <si>
    <t>4/10</t>
  </si>
  <si>
    <t>58/42</t>
  </si>
  <si>
    <t>50/50</t>
  </si>
  <si>
    <t>Kompensacijos už geriamojo vandens tiekimo ir nuotekų tvarkymo infrastruktūros gerinimą</t>
  </si>
  <si>
    <t xml:space="preserve">Asmenų, gavusių paslaugas, sk. </t>
  </si>
  <si>
    <t>Grupinių užsiėmimų įvairovė, sk./ sk. per metus/ užsiėmimų val. sk.</t>
  </si>
  <si>
    <t xml:space="preserve">4/ 48/ 96 </t>
  </si>
  <si>
    <t>Energinio efektyvumo didinimo Zarasų rajono savivaldybės daugiabučiuose gyvenamuosiuose namuose programos įgyvendinimas</t>
  </si>
  <si>
    <t>12/245</t>
  </si>
  <si>
    <t>Modernizuoti (atnaujinti) daugiabučiai gyvenamieji namai (gauti užbaigimo dokumentai per info statybą), vnt.</t>
  </si>
  <si>
    <t>300</t>
  </si>
  <si>
    <t>Jaunimo iniciatyvų skatinimas konkurso būdu, projektų sk.</t>
  </si>
  <si>
    <t>Tarptautinio bendradarbiavimo kelionių sk./jaunuolių sk.</t>
  </si>
  <si>
    <t>2/ 7</t>
  </si>
  <si>
    <t>2/7</t>
  </si>
  <si>
    <t>Jaunimo organizacijų atstovavimas kitose nacionalinėse ar regioninėse institucijose/ organizacijose/ įstaigose. Išvykų sk.</t>
  </si>
  <si>
    <t>Jaunimo savanoriškos tarnybos programos įgyvendinimas. Savanorių sk./ renginių sk.</t>
  </si>
  <si>
    <t>10/1</t>
  </si>
  <si>
    <t>Jaunimo problematikos tyrimas. Atliktų tyrimų sk.</t>
  </si>
  <si>
    <t>5/14</t>
  </si>
  <si>
    <t>5/15</t>
  </si>
  <si>
    <t>6/15</t>
  </si>
  <si>
    <t>8</t>
  </si>
  <si>
    <t>Parodos Hamburge stendo įrengimas, paslaugų sk.</t>
  </si>
  <si>
    <t>25/10</t>
  </si>
  <si>
    <t>3/2500</t>
  </si>
  <si>
    <t>1/1</t>
  </si>
  <si>
    <t>Aptarnauta turistų TVIC patalpose (suteikta informacija) ,sk.</t>
  </si>
  <si>
    <t>4400</t>
  </si>
  <si>
    <t>Turmanto ekspozicijų salės išlaikomo išlaidos. Lankytojų sk.</t>
  </si>
  <si>
    <t>Individualaus kompostavimo vietoje infrastruktūros plėtra, buityje susidarančioms biologiškai skaidžioms atliekoms kompostuoti, vnt.</t>
  </si>
  <si>
    <t>2000</t>
  </si>
  <si>
    <t>Zarasų mieste esančių teritorijų apaugusių menkaverčiais želdiniais priežiūra, pagal poreikį/ genėjimo darbų sutarčių sk.</t>
  </si>
  <si>
    <t>pagal planą /2</t>
  </si>
  <si>
    <t>Medžiojamųjų gyvūnų daromos žalos miškui prevencinių priemonių diegimas, pagal poreikį</t>
  </si>
  <si>
    <t>1400/141</t>
  </si>
  <si>
    <t>1600/181</t>
  </si>
  <si>
    <t>Naujų objektų apželdinimas, naujų želdynų įrengimas kv.m/ vazonų sk.</t>
  </si>
  <si>
    <t>350/20</t>
  </si>
  <si>
    <t>200/20</t>
  </si>
  <si>
    <t>80</t>
  </si>
  <si>
    <t>Topografinių planų parengimas, pagal poreikį, proc.</t>
  </si>
  <si>
    <t xml:space="preserve">Energinių auditų parengimas, vnt. </t>
  </si>
  <si>
    <t>Šiaulių g. šaligatvių remonto (nuo Vilniaus g. iki Palaukės g. ir nuo Palaukės iki Šaltupės g. pabaigos) projektavimo paslaugos, sutarčių sk.</t>
  </si>
  <si>
    <t>Atraminės sienutės supaprastintas projektas, vnt.</t>
  </si>
  <si>
    <t>550/3</t>
  </si>
  <si>
    <t>Zarasų r. savivaldybės vidinio kiemo lietaus surinkimo sistemos įrengimas ir dangų atnaujinimas, sutarčių sk.</t>
  </si>
  <si>
    <t>Aušros skg. apšvietimo projektavimo ir apšvietimo linijos įrengimo darbai, ilgis m</t>
  </si>
  <si>
    <t>ZR7422 Savanorių g. elektros tinklų ir įrenginių perkėlimas (rekonstravimas), ilgis m</t>
  </si>
  <si>
    <t>Obelisko skvero, esančio Vytauto g., apšvietimo įrengimas, ilgis m</t>
  </si>
  <si>
    <t>Sėlių aikštėje, pėsčiųjų takuose elektros įvadų ir parke - apšvietimo įrengimas, ilgis m</t>
  </si>
  <si>
    <t>Viešųjų geriamojo vandens stotelių tinklo plėtra savivaldybių traukos centruose, viešose sporto aikštelėse, aikštynuose ir parkuose, vnt.</t>
  </si>
  <si>
    <t>Tvarkyti kultūros paveldo objektus</t>
  </si>
  <si>
    <t>Naujos iliuminacijos  Pakalnės ir Bažnyčios g. Zarasų mieste įrengimas, vnt.</t>
  </si>
  <si>
    <t>Centrinės eglės ir papuošimų gamyba, pasažo teritorijos puošyba, Apžvalgos rato, pakrantės puošyba. Sutarčių sk.</t>
  </si>
  <si>
    <t xml:space="preserve">Salako Kultūros centro fasado remontas, kv.m. </t>
  </si>
  <si>
    <t>860</t>
  </si>
  <si>
    <t>Atnaujintų objektų sk./ paslaugų sutarčių sk.</t>
  </si>
  <si>
    <t>Paviršinių (lietaus) nuotekų tinklų priežiūros paslaugos, sutarčių sk.</t>
  </si>
  <si>
    <t>1,5</t>
  </si>
  <si>
    <t>130</t>
  </si>
  <si>
    <t>Demencija sergančių pacientų paslaugų gavėju sk.</t>
  </si>
  <si>
    <t xml:space="preserve">Pacientų, kuriems teikiama paliatyvioji pagalba, paslaugų gavėjų sk. </t>
  </si>
  <si>
    <t>76,55/      258,88</t>
  </si>
  <si>
    <t>2.3.2.3</t>
  </si>
  <si>
    <t>Renginių tinkle  sk./dalyvių sk./ žiūrovų sk.</t>
  </si>
  <si>
    <t>5/18/1000</t>
  </si>
  <si>
    <t>6/20/1200</t>
  </si>
  <si>
    <t>7/20/1300</t>
  </si>
  <si>
    <t>30/250/300/16</t>
  </si>
  <si>
    <t>30/255/310/16</t>
  </si>
  <si>
    <t>30/260/320/16</t>
  </si>
  <si>
    <t>Renginių tinkle  sk./dalyvių sk.</t>
  </si>
  <si>
    <t>8/30</t>
  </si>
  <si>
    <t>10/32</t>
  </si>
  <si>
    <t>12/34</t>
  </si>
  <si>
    <t>Programų tinkle  sk./dalyvių sk./ žiūrovų sk.</t>
  </si>
  <si>
    <t>12/41/2880</t>
  </si>
  <si>
    <t>14/45/2900</t>
  </si>
  <si>
    <t>16/47/2950</t>
  </si>
  <si>
    <t>8/35</t>
  </si>
  <si>
    <t>208</t>
  </si>
  <si>
    <t>40/5/4</t>
  </si>
  <si>
    <t>60/5/4</t>
  </si>
  <si>
    <t>150/40/10</t>
  </si>
  <si>
    <t>100/25/5</t>
  </si>
  <si>
    <t>Žmogiškųjų išteklių balanso užtikrinimas švietimo įstaigose</t>
  </si>
  <si>
    <t>Mokinio padėjėjų sk.</t>
  </si>
  <si>
    <t>Mokyklų bendruomenės bendradarbiavimo bei motyvacijos skatinimas</t>
  </si>
  <si>
    <t>Apdovanotų vaikų, olimpiadose užėmusių prizines vietas, ir jų mokytojų sk.</t>
  </si>
  <si>
    <t>Švietimo vadovų ir skyriaus specialistų kompetencijų tobulinimas, gerosios patirties sklaida, komandos formavimas, renginių sk.</t>
  </si>
  <si>
    <t xml:space="preserve">Organizuotas mokytojų d. minėjimas, renginių sk. </t>
  </si>
  <si>
    <t>Aprūpintų pratybomis 0 ir 1 klasės mokinių sk.</t>
  </si>
  <si>
    <t>Gabių ir talentingų mokslui vaikų ugdymo galimybių plėtra</t>
  </si>
  <si>
    <t xml:space="preserve">Bešeimininkių atliekų surinkimas/tvarkymas, t
</t>
  </si>
  <si>
    <t>Vaikų vasaros stovyklų ir kitų neformaliojo vaikų švietimo veiklų finansavimas</t>
  </si>
  <si>
    <t>10/150</t>
  </si>
  <si>
    <t>Mėnesinio mokesčio kompensavimas už ikimokyklinio amžiaus  vaikų išlaikymą ir priežiūrą Zarasų rajono nevalstybinėse švietimo įstaigose bei  jų infrastruktūros gerinimas</t>
  </si>
  <si>
    <t>Gaunančių kompensaciją vaikų sk.</t>
  </si>
  <si>
    <t>Suaugusiųjų neformaliojo švietimo paslaugų įvairovės plėtra</t>
  </si>
  <si>
    <t>Programų tiekėjų sk./ žmonių sk.</t>
  </si>
  <si>
    <t>5/100</t>
  </si>
  <si>
    <t>Sporto projektų, kuriems skirtas dalinis finansavimas, sk.</t>
  </si>
  <si>
    <t>250</t>
  </si>
  <si>
    <t>260</t>
  </si>
  <si>
    <t>160</t>
  </si>
  <si>
    <t>170</t>
  </si>
  <si>
    <t>330</t>
  </si>
  <si>
    <t>350</t>
  </si>
  <si>
    <t>7/200</t>
  </si>
  <si>
    <t>8/250</t>
  </si>
  <si>
    <t>8/260</t>
  </si>
  <si>
    <t>15/7</t>
  </si>
  <si>
    <t>75/7</t>
  </si>
  <si>
    <t>275</t>
  </si>
  <si>
    <t>15/300</t>
  </si>
  <si>
    <t>15/310</t>
  </si>
  <si>
    <t>15/330</t>
  </si>
  <si>
    <t>38</t>
  </si>
  <si>
    <t>1/20</t>
  </si>
  <si>
    <t>4/56</t>
  </si>
  <si>
    <t>4/60</t>
  </si>
  <si>
    <t>4/64</t>
  </si>
  <si>
    <t>64/8</t>
  </si>
  <si>
    <t>Palaikomojo gydymo ir slaugos paslaugų gavėjų sk.</t>
  </si>
  <si>
    <t>Peržiūrėtų bylų sk.</t>
  </si>
  <si>
    <t>33</t>
  </si>
  <si>
    <t>Gavėjų sk. (Senjoro programa)</t>
  </si>
  <si>
    <t>Gavėjų sk. (teikiant paslaugą ZKŽNS)</t>
  </si>
  <si>
    <t>3/ 24,5 Eur/ 35 Eur</t>
  </si>
  <si>
    <t>10.1.2.2</t>
  </si>
  <si>
    <t>Užtikrinti socialinių paslaugų sklaidą ir ugdyti socialinėje srityje dirbančių specialistų profesines  kompetencijas</t>
  </si>
  <si>
    <t xml:space="preserve">Konferencija/ renginys/ gavėjų sk./ išvyka
</t>
  </si>
  <si>
    <t>Pagalbos pinigų gavėjų sk./ Globojamų šeimynoje vaikų skaičius</t>
  </si>
  <si>
    <t>30/13</t>
  </si>
  <si>
    <t>Kalėdų dovanos vaikams</t>
  </si>
  <si>
    <t>Parengti dokumentai turto pardavimui viešame aukcione sk.ir parengtų pardavimui savivaldybės būstų sk. ir planuojamų pirkti butų</t>
  </si>
  <si>
    <t>17,5/18</t>
  </si>
  <si>
    <t>18/19</t>
  </si>
  <si>
    <t>19/19</t>
  </si>
  <si>
    <t>Smurto elgesio keitimo programos vykdymas smurto artimoje aplinkoje pavojų keliantiems asmenims, asmenų sk./ grupių sk.</t>
  </si>
  <si>
    <t>6-10 /1</t>
  </si>
  <si>
    <t>8-10 / 1</t>
  </si>
  <si>
    <t xml:space="preserve">8-10 /1 </t>
  </si>
  <si>
    <t>2/ 40</t>
  </si>
  <si>
    <t>Bendruomeninių organizacijų skatinimas ir aktyvinimas, pareiškėjų sk.</t>
  </si>
  <si>
    <t>Mokymų NVO organizacijoms sk./ dalyvių sk.</t>
  </si>
  <si>
    <t>2/ 50</t>
  </si>
  <si>
    <t>2/ 60</t>
  </si>
  <si>
    <t>2/50</t>
  </si>
  <si>
    <t>Išvykstamųjų  NVO tarybos narių ir aktyvių bendruomeninių organizacijų narių susitikimų sk./ dalyvių juose sk.</t>
  </si>
  <si>
    <t xml:space="preserve">Pedagoginės psichologinės pagalbos vaikams bei ugdymo įstaigų bendruomenėms teikimas </t>
  </si>
  <si>
    <t>Dalyvaujamojo biudžeto projektų įgyvendinimas bendrojo ugdymo mokyklose</t>
  </si>
  <si>
    <t xml:space="preserve">Neformaliojo ugdymo mokyklų veiklos užtikrinimas </t>
  </si>
  <si>
    <t>Valstybės finansuojamų neformaliojo vaikų švietimo (NVŠ) programų įgyvendinimas</t>
  </si>
  <si>
    <t xml:space="preserve">Dalyvavimas tarptautiniuose ir regioniniuose, rajoniniuose renginiuose (Dainų šventėse, festivaliuose, konkursuose ir kt.) </t>
  </si>
  <si>
    <t>Sąlygų sportuoti visų amžiaus grupių gyventojams sudarymas,  įgyvendinant fizinio aktyvumo programas</t>
  </si>
  <si>
    <t>Sporto ir sveikatinimo infrastruktūros gausinimas, skatinant gyventojų fizinį aktyvumą ir sportą</t>
  </si>
  <si>
    <t>Sporto renginių organizavimo užtikrinimas</t>
  </si>
  <si>
    <t>2/3/1200</t>
  </si>
  <si>
    <t>1/5/50/1000</t>
  </si>
  <si>
    <t>10/130/1000</t>
  </si>
  <si>
    <t xml:space="preserve">Renginių sk. /dalyvių sk. </t>
  </si>
  <si>
    <t>8/200</t>
  </si>
  <si>
    <t>9/200</t>
  </si>
  <si>
    <t>Muzikos instrumentų įsigijimas sk.</t>
  </si>
  <si>
    <t>10/2/2</t>
  </si>
  <si>
    <t>10/100</t>
  </si>
  <si>
    <t>10/300</t>
  </si>
  <si>
    <t>5/10/</t>
  </si>
  <si>
    <t>6/10/</t>
  </si>
  <si>
    <t>ZKC ir jo teritoriniai padaliniai sk.</t>
  </si>
  <si>
    <t>Tinklo veiklos užtikrinimas (ūkis)</t>
  </si>
  <si>
    <t>7/7/80</t>
  </si>
  <si>
    <t>7/7/100</t>
  </si>
  <si>
    <t>Sporto srityje veikiančių juridinių asmenų finansavimas</t>
  </si>
  <si>
    <t>Seniūnaičių sk.</t>
  </si>
  <si>
    <t>NVO sektoriaus ir bendruomeninių organizacijų finansavimas</t>
  </si>
  <si>
    <t>Gyventojų pajamų mokesčio kompensavimas asmenims, naujai deklaravusiems gyvenamąją vietą Zarasų rajone</t>
  </si>
  <si>
    <t>Išmokėtų kompensacijų sk.</t>
  </si>
  <si>
    <t>Pagal poreikį</t>
  </si>
  <si>
    <t>Bendrųjų planų rengimas</t>
  </si>
  <si>
    <t>Pakeistų rajono Savivaldybės ar jų dalių bendrųjų planų sk., vnt. (2025 m. bus patvirtinta BP koncepcija)</t>
  </si>
  <si>
    <t>Zarasų rajono savivaldybės bendrojo plano sprendinių įgyvendinimo stebėsena. Sutarčių sk.</t>
  </si>
  <si>
    <t>Detalių ir specialiųjų  planų rengimas</t>
  </si>
  <si>
    <t>Detalaus plano parengimas Aušros g.., Zarasuose, vnt.</t>
  </si>
  <si>
    <t>Zarasų rajono savivaldybės Dusetų seniūnijos Dusetų miesto, Užtiltės kaimo ir Padustėlio kaimo gyvenamųjų vietovių ribų keitimo planas, vnt.</t>
  </si>
  <si>
    <t>Zarasų rajono savivaldybės darnaus judumo plano parengimas, vnt.</t>
  </si>
  <si>
    <t>Lygumų akmens (kodas 30515) archeologiniai tyrimai, sutarčių sk.</t>
  </si>
  <si>
    <t>Meno rezidencijos vystymas Antazavės dvare, vietų sk.</t>
  </si>
  <si>
    <t>Antazavės dvaro išlaikymui skirtos išlaidos (kv. m.)</t>
  </si>
  <si>
    <t>14/105/22/170/23/1779</t>
  </si>
  <si>
    <t>14/120/22/170/23/2020</t>
  </si>
  <si>
    <t>14/135/22/170/23/2250</t>
  </si>
  <si>
    <t>Renginių sk./parodų sk./edukacinių užsiėmimų sk./lankytojų sk.</t>
  </si>
  <si>
    <t>3/1/1/5070</t>
  </si>
  <si>
    <t>3/1/1/5595</t>
  </si>
  <si>
    <t>3/1/1/6120</t>
  </si>
  <si>
    <t>Pagrindo mobiliai scenai paruošimas Mažajame slėnyje Zaraso saloje, vnt.</t>
  </si>
  <si>
    <t>Renginių sk. žydų kultūros keliui vystyti/atmintinų dienų sk. žydų tautos aukoms pagerbti/dalyvių sk.</t>
  </si>
  <si>
    <t>5/5/240</t>
  </si>
  <si>
    <t>5/5/310</t>
  </si>
  <si>
    <t>5/5/380</t>
  </si>
  <si>
    <t>Meno kūrinių įsigijimas iš aukcionų ekspozicijų turtinimui Kraštiečių muziejuje (Y. Peno)</t>
  </si>
  <si>
    <t>Narkyčių piliakalnio, vad. Juoduoju kalnu (kodas 5723) techninių apsauginių priemonių įrengimas</t>
  </si>
  <si>
    <t>Tiltelio įrengimas prie Pirmojo pasaulinio karo Vokietijos imperijos karių kapų Suvieko kaime, ilgis 7 m.</t>
  </si>
  <si>
    <t>Lietuvos karių ir Sovietų Sąjungos teroro aukų kapų (kodas 17066) supaprastinto tvarkybos projekto parengimas</t>
  </si>
  <si>
    <t xml:space="preserve"> Partizanų vado, nepriklausomybės kovų savanorio, apdovanotas Vyčio kryžiaus ordinu, Antano Streikaus palaikų paieška atliekant archeologinius tyrinėjimus</t>
  </si>
  <si>
    <t>Muziejų, archyvų paslaugos</t>
  </si>
  <si>
    <t>Leidinio (Pirmojo Pasaulinio karo takais Zarasų krašte) leidyba</t>
  </si>
  <si>
    <t>Renginių sk./dalyvių sk.</t>
  </si>
  <si>
    <t>2/60</t>
  </si>
  <si>
    <t>2/65</t>
  </si>
  <si>
    <t>2/70</t>
  </si>
  <si>
    <t>25 (20,5)</t>
  </si>
  <si>
    <t xml:space="preserve">Projektų sk. dal. fin užtikrinimas </t>
  </si>
  <si>
    <t xml:space="preserve">Straipsnių medijos priemonėse skaičius (vnt. per metus), 2 užsakomieji straipsniai LRT.lt portale; </t>
  </si>
  <si>
    <t>Parodų sk./ veiklų sk./ lankytojų sk.</t>
  </si>
  <si>
    <t>6/3/360</t>
  </si>
  <si>
    <t>6/4/465</t>
  </si>
  <si>
    <t>6/5/580</t>
  </si>
  <si>
    <t>Renginių sk./lankytojų sk.</t>
  </si>
  <si>
    <t>1/250</t>
  </si>
  <si>
    <t>1/300</t>
  </si>
  <si>
    <t>1/350</t>
  </si>
  <si>
    <t>"Moksleivių Dainų šventė"</t>
  </si>
  <si>
    <t>71</t>
  </si>
  <si>
    <t>5/10</t>
  </si>
  <si>
    <t>12/800</t>
  </si>
  <si>
    <t>Reng. sk./lankytojų sk.</t>
  </si>
  <si>
    <t>15/2630</t>
  </si>
  <si>
    <t>15/2930</t>
  </si>
  <si>
    <t>15/3250</t>
  </si>
  <si>
    <t>7/15</t>
  </si>
  <si>
    <t>Projekto "Sidabrinės gervės naktys" dal. finansavimas (2025 m. per Jonines ant viešosios bibliotekos stogo)</t>
  </si>
  <si>
    <t>Dal. finansavimą gavusių NVO sk. (viešasis pirkimas, 3 sutartys)</t>
  </si>
  <si>
    <t>Edukacinių programų sk.</t>
  </si>
  <si>
    <t>Archeologiniai tyrimai Stelmužės dvarvietės teritorijoje (u. k. 939) , paslaugų sutartis, vnt.</t>
  </si>
  <si>
    <t>Stelmužės dvaro sodybos Viešpaties Jėzaus kryžiaus filijinės bažnyčios (u. k. 1032) centrinio altoriaus ir medinės sakyklos taikomieji tyrimai (fotogrametriniai, menotyriniai, polichrominiai)</t>
  </si>
  <si>
    <t>Parodų sk./renginių sk./lankytojų sk.</t>
  </si>
  <si>
    <t>4/1/580</t>
  </si>
  <si>
    <t>5/2/670</t>
  </si>
  <si>
    <t>6/3/760</t>
  </si>
  <si>
    <t>1400</t>
  </si>
  <si>
    <t>2,3</t>
  </si>
  <si>
    <t>30/10</t>
  </si>
  <si>
    <t>35/10</t>
  </si>
  <si>
    <t>4/4</t>
  </si>
  <si>
    <t xml:space="preserve">Kultūros meno premijų sk.: Kultūros ir meno (30 BSI), P. Širvio (40 BSI), Felikso Jakubausko (15 BSI), Bukonto (20 BSI), J. Gruodžio (10 BSI), 2025 m. BSI- 61 Eur. </t>
  </si>
  <si>
    <t>Įgyvendintų veiklų skaičius (vnt. per metus); pakviestų kūrėjų sk. : LMTA, VDA</t>
  </si>
  <si>
    <t>9/520</t>
  </si>
  <si>
    <t>9/610</t>
  </si>
  <si>
    <t>9/700</t>
  </si>
  <si>
    <t xml:space="preserve">Kino meno kūrybiškumo stovykla jaunimui (gimnazistams) Zarasuose:  (5 dienos),  profesionalūs kūrėjai - lektoriai 5 (honorarai), apgyvendinimas (15), maitinimas (15);  </t>
  </si>
  <si>
    <t>Dailės kūrybiškumo stovykla jaunimui Zarasuose:  (5 dienos), dalyviai - vietos jaunieji kūrėjai (meno mokyklos mokinai) ir profesionalūs kūrėjai (renginio organizavimas, 1 sutartis)</t>
  </si>
  <si>
    <t>Aptarnauta konteinerių per m., sk.: mišrios atliekos / maisto/ tekstilės/ surinktas komunalinių atliekų kiekis, tonos</t>
  </si>
  <si>
    <t>50000/2900/100/80</t>
  </si>
  <si>
    <t>50000/2800/110/80</t>
  </si>
  <si>
    <t>50000/2700/110/80</t>
  </si>
  <si>
    <t>11250/3300</t>
  </si>
  <si>
    <t>11250/3400</t>
  </si>
  <si>
    <t>Numatoma sudaryti paslaugų tiekimo ir turto draudimo sutartis, sutarčių sk.</t>
  </si>
  <si>
    <t>Kolektyvinės apsaugos statiniams  būtinųjų priemonių įsigijimas  (vaistinėlės, geriamas vanduo, gesintuvai, spec. žymėjimo ženklai ir kt. būtinosios priemonės), komplektų sk.</t>
  </si>
  <si>
    <t>Atnaujintų priedangų, iš 3 į 2 lygį, sk.</t>
  </si>
  <si>
    <t>Atnaujintų ir (ar) parengtų bei patvirtintų dokumentų, reglamentuojančių mobilizacijos organizavimą Savivaldybės teritorijoje, sk.</t>
  </si>
  <si>
    <t>Organizuotų mobilizacinio ir priimančiosios šalies paramos mokymų renginių sk.</t>
  </si>
  <si>
    <t>900/2100/25,6</t>
  </si>
  <si>
    <t>910/2120/25,7</t>
  </si>
  <si>
    <t>915/2130/26</t>
  </si>
  <si>
    <t>Bendras darb. skaičius /užimtų et. sk.</t>
  </si>
  <si>
    <t>49/45</t>
  </si>
  <si>
    <t>47/44</t>
  </si>
  <si>
    <t>Įrengtų priedangų sk. /rajono Savivaldybės gyventojų, kuriems bus užtikrinta vieta priedangose, proc.</t>
  </si>
  <si>
    <t>3/ 45</t>
  </si>
  <si>
    <t>8/140</t>
  </si>
  <si>
    <t>700</t>
  </si>
  <si>
    <t>Knyga „Dusetos istorijos vingiuose“, egzempliorių sk.</t>
  </si>
  <si>
    <t>Mokinių sk. mokslo metų pradžiai / iš jų turinčių SUP</t>
  </si>
  <si>
    <t>Klasių (grupių) komplektų sk.</t>
  </si>
  <si>
    <t>Darbuotojų sk. / iš jų pedagoginių</t>
  </si>
  <si>
    <t>Pareigybių sk. / iš jų pedagoginių</t>
  </si>
  <si>
    <t xml:space="preserve">Vienam vaikui tenkantis patalpų plotas </t>
  </si>
  <si>
    <t>Unikalių mokinių sk. mokslo metų pradžiai / iš jų FŠPU</t>
  </si>
  <si>
    <t>FŠPU programų sk. / grupių sk. jose / mokinių sk. jose</t>
  </si>
  <si>
    <t>NVŠ programų sk. / grupių sk. jose / mokinių sk. jose</t>
  </si>
  <si>
    <t>Organizuotų metodinių renginių rajono švietimo bendruomenei sk.</t>
  </si>
  <si>
    <t>Profesinio orientavimo specialistų sk. / pareigybių sk.</t>
  </si>
  <si>
    <t>PPT specialistų sk. / pareigybių sk.</t>
  </si>
  <si>
    <t>Su švietimo, kultūros ir sporto skyriumi organizuotų renginių sk.</t>
  </si>
  <si>
    <t>Vienam vaikui tenkantis bendras patalpų plotas, kv.m.</t>
  </si>
  <si>
    <t>Vienam vaikui tenkantis bendras patalpų plotas, kv.m</t>
  </si>
  <si>
    <t>Projekto „Atgyjančios drobės“ įgyvendinimui. Įrengtų ekspozicijų sk.</t>
  </si>
  <si>
    <t>11/350</t>
  </si>
  <si>
    <t xml:space="preserve">Projekto „Pažinti, kurti, augti“ įgyvendinimui. Renginių sk./dalyvių sk. </t>
  </si>
  <si>
    <t>5/200</t>
  </si>
  <si>
    <t>Laiptų ir praėjimo įrengimas, tarp muziejaus ir bibliotekos patalpų, vnt.</t>
  </si>
  <si>
    <t xml:space="preserve">Organizuoti mokyklų žaidynes, renginių  sk./ dalyvių sk.
</t>
  </si>
  <si>
    <t>1K</t>
  </si>
  <si>
    <t>Vaikų, gavusių švietimo pagalbą projekto veiklose, skaičius, asm.</t>
  </si>
  <si>
    <t>Asmenų, dalyvavusių mokymuose, skaičius</t>
  </si>
  <si>
    <t>Sukurtas šios srities (šlapynės, biologinė įvairovė) specialistų tinklas</t>
  </si>
  <si>
    <t>Bendras novatoriškas tvaraus pelkių valdymo IT mobilios programėlės sukūrimas, vnt.</t>
  </si>
  <si>
    <t>Įsigyta tikslinių transporto priemonių, sk./ Vaikų, pasinaudojusių pavėžėjimo paslaugomis naujai įsigytomis transporto priemonėmis, skaičius per metus</t>
  </si>
  <si>
    <t>2/38</t>
  </si>
  <si>
    <t>265 /40 / 95</t>
  </si>
  <si>
    <t>Mokyklos, kuriose buvo įdiegtos universalaus dizaino ir kitos inžinerinės priemonės, pritaikant aplinką asmenims, turintiems negalią/ Naujos arba modernizuotos švietimo infrastruktūros mokymo klasių talpumas, sk./</t>
  </si>
  <si>
    <t>33 / 1082</t>
  </si>
  <si>
    <t>Naujos arba modernizuotos švietimo infrastruktūros naudotojų skaičius per metus, sk.</t>
  </si>
  <si>
    <t>691</t>
  </si>
  <si>
    <t>3/95</t>
  </si>
  <si>
    <t>Naujos arba modernizuotos švietimo infrastruktūros mokymo klasių talpumas, asm./ Naujos arba modernizuotos švietimo infrastruktūros naudotojų skaičius per metus</t>
  </si>
  <si>
    <t>696/ 631</t>
  </si>
  <si>
    <t>Mokinių, kurie naudojasi sukurta visos dienos mokyklos infrastruktūra, skaičius, asm./ Naujos arba modernizuotos vaikų priežiūros infrastruktūros naudotojų skaičius per metus</t>
  </si>
  <si>
    <t>68/ 50</t>
  </si>
  <si>
    <t>0/ 3</t>
  </si>
  <si>
    <t>13/0</t>
  </si>
  <si>
    <t>Naujų arba modernizuotų socialinių būstų naudotojų skaičius per metus</t>
  </si>
  <si>
    <t>Įsigyta apsaugotų būstų, sk./ asmenų sk.</t>
  </si>
  <si>
    <t>3/6</t>
  </si>
  <si>
    <t>Surinktos atskirai išrūšiuotos atliekos, tonos per metus</t>
  </si>
  <si>
    <t>380/</t>
  </si>
  <si>
    <t>Projekto „Plėtoti paslaugas reikalingas asmenims su intelekto ir/ar psichikos negalia Zarasų rajono savivaldybėje“ įgyvendinimas</t>
  </si>
  <si>
    <t>Projekto  „Dienos užimtumo (priežiūros) centro senyvo amžiaus asmenims  sukūrimas Zarasų rajono savivaldybėje“ įgyvendinimas</t>
  </si>
  <si>
    <t>Paslaugų socialiai pažeidžiamiems, socialinę riziką (atskirtį) patiriantiems asmenims vietų skaičius naujoje ar modernizuotoje 
infrastruktūroje</t>
  </si>
  <si>
    <t>Projekto  „Socialinių paslaugų įstaigų senyvo amžiaus asmenims infrastruktūros modernizavimas ir plėtra Zarasų rajono savivaldybėje“ įgyvendinimas</t>
  </si>
  <si>
    <t>Naujos arba modernizuotos socialinės rūpybos infrastruktūros (ne būsto) talpumas (asmenys per metus)</t>
  </si>
  <si>
    <t>70</t>
  </si>
  <si>
    <t>Gerinti visuomenės sveikatos ir sveikatos priežiūros paslaugų kokybę, pakankamumą ir pasiekiamumą (2.2.2)</t>
  </si>
  <si>
    <t>Žalioji infrastruktūra, kuriai suteikta parama kitais nei prisitaikymo prie klimato kaitos tikslais“ (hektarai)</t>
  </si>
  <si>
    <t>2,4</t>
  </si>
  <si>
    <t>Gyventojai, galintys naudotis nauja ar patobulinta žaliąja infrastruktūra</t>
  </si>
  <si>
    <t>6612</t>
  </si>
  <si>
    <t xml:space="preserve">Įkurtų bendradarbystės erdvė Malūno g. 2, Zarasuose, kv.m./ Metinis konsoliduotų viešųjų paslaugų vartotojų skaičius
(vartotojai per metus) </t>
  </si>
  <si>
    <t>618,8/ 2320</t>
  </si>
  <si>
    <t>Projektas ,,Antazavės dvaro sodybos parko pritaikymas lankymui" įgyvendinimas</t>
  </si>
  <si>
    <t>5,87</t>
  </si>
  <si>
    <t>Sukurtos arba atkurtos teritorijos, naudojamos ekonominei, rekreacinei ar turizmo paskirčiai, ha</t>
  </si>
  <si>
    <t>Metinis konsoliduotų viešųjų paslaugų vartotojų skaičius
(vartotojai per metu nuo 2028)</t>
  </si>
  <si>
    <t>Dotacija atvykstamojo ir vietinio turizmo skatinimas:</t>
  </si>
  <si>
    <t xml:space="preserve">1. Dalyvauti tarptautinėse ir respublikinėse turizmo parodose </t>
  </si>
  <si>
    <t>2. Vykdyti turistinių išteklių bei maršrutų rinkodarą, viešinimą</t>
  </si>
  <si>
    <t>3. Nemokamos informacijos teikimas turistams ir turistines paslaugas teikiantiems subjektams</t>
  </si>
  <si>
    <t>03.01.03 TP</t>
  </si>
  <si>
    <t>Remontuojamų patalpų plotas, kv.m</t>
  </si>
  <si>
    <t>74/ 25</t>
  </si>
  <si>
    <t>66/ 23</t>
  </si>
  <si>
    <t>42/24</t>
  </si>
  <si>
    <t>41/17,5</t>
  </si>
  <si>
    <t>42/17,5</t>
  </si>
  <si>
    <t>47,5</t>
  </si>
  <si>
    <t>53,3</t>
  </si>
  <si>
    <t>Automobilių stovėjimo aikštelės vietų sk.</t>
  </si>
  <si>
    <t>Rekreacinio objekto remonto darbai</t>
  </si>
  <si>
    <t>Renginių sk.</t>
  </si>
  <si>
    <t>02.02.05</t>
  </si>
  <si>
    <t xml:space="preserve"> Atnaujintų gaisro gesinimo automobilių sk. (Antazavės (2025 m.), Suvieko  komandoms (2026 m.)</t>
  </si>
  <si>
    <t>Želdynų tvarkymas prie Gutaučių (2026 m.) ir Maniuliškių (2025 m.) piliakalnių</t>
  </si>
  <si>
    <t>Parengta Sumanių kaimų strategija, vnt.</t>
  </si>
  <si>
    <t>Dviračių takų plėtra</t>
  </si>
  <si>
    <t>Atnaujinta stendų, vnt./ atnaujinta krypties rodiklių, vnt.</t>
  </si>
  <si>
    <t>2/6/ 2</t>
  </si>
  <si>
    <t>2/ 2 /1</t>
  </si>
  <si>
    <t>0/2 /2</t>
  </si>
  <si>
    <t>Soc. ir sav. butų remontas, valymas, dezinfekcija, geriamo vandens pristatymas, pagal poreikį</t>
  </si>
  <si>
    <t>198</t>
  </si>
  <si>
    <t>Rajono Savivaldybei nuosavybės teise priklausančių gyvenamųjų patalpų (socialinio būsto) nuomos sutarčių administravimas, socialinio būsto įsigijimas, nuoma ir išperkamoji būsto nuoma</t>
  </si>
  <si>
    <t>Gavėjų sk. (paslaugą teikiantys fiziniai asmenys)</t>
  </si>
  <si>
    <t>9/56/  119</t>
  </si>
  <si>
    <t xml:space="preserve">9/56/  119  </t>
  </si>
  <si>
    <t xml:space="preserve">Savivaldybei nuosavybės teise priklausančio ir patikėjimo teise valdomo turto valdymas, naudojimas, disponavimas, turto įsigijimas,  remontas bei griovimas
</t>
  </si>
  <si>
    <t>Rūsio, įrengiant priedangai patalpas, tvarkymo darbai pastato cokoliniame aukšte, kv.m.</t>
  </si>
  <si>
    <t xml:space="preserve"> 2025 metų asignavimų planas </t>
  </si>
  <si>
    <t>Varpų skambėjimo sistemos įrengimas, vnt.</t>
  </si>
  <si>
    <t xml:space="preserve">Vietinės rinkliavos mokėtojų sk./ savitarnos svetainės aktyvių vartotojų sk. </t>
  </si>
  <si>
    <t>Konteinerių aikštelių įrengimas, vnt./ informacinių stendų įrengimas prie bendro naudojimo aikštelių, vnt. /Konteinerių lipdukų keitimas, vnt./ konteineriai atliekoms surinkti, sk.</t>
  </si>
  <si>
    <t>0/0/0/ 9</t>
  </si>
  <si>
    <t>13/ 0/0/ 9</t>
  </si>
  <si>
    <t>7/ 145/ 145/ 15</t>
  </si>
  <si>
    <t xml:space="preserve">Surengtų aplinkosauginio švietimo priemonių sk./ Viešinimo priemonių įgyvendinimas maisto švaistymo mažinimo ir maisto atliekų prevencijos, gyventojų maisto vartojimo įgūdžių temomis, vnt.
</t>
  </si>
  <si>
    <t>2/1</t>
  </si>
  <si>
    <t>1AA</t>
  </si>
  <si>
    <t>Viešųjų tualetų (prie apžvalgos rato D. Bukonto g. 11B, Zarasuose ir pasažo) remontas ir eksploatavimas, sutarčių sk.</t>
  </si>
  <si>
    <t>Suorganizuotų renginių sk./ dalyvių sk. (vaikų diena, Tarantulas, baigiamasis metų renginys)</t>
  </si>
  <si>
    <t>Iš dalies finansuotų projektų sk.</t>
  </si>
  <si>
    <t xml:space="preserve">Projekto „Įgalinkime visus: padarykime šeimos skaitmeninės veiklos centrus pažangesniais Latvijoje ir Lietuvoje“ bendras finansavimas. </t>
  </si>
  <si>
    <t>Muziejinės infrastruktūros išlaikymas kv.m. (D. Bukonto g. 1, Zarasai)/ darbuotojų sk.</t>
  </si>
  <si>
    <t>682/ 4</t>
  </si>
  <si>
    <t>Įrengtų saugyklų sk./ remontas</t>
  </si>
  <si>
    <t xml:space="preserve">0/1 </t>
  </si>
  <si>
    <t>1/0</t>
  </si>
  <si>
    <t>Respublikinis moksleivių ir jaunimo dainuojamosios poezijos festivalis konkursas ,,Kai dainai daina atsišauks“, dalyvių sk./ renginys  ,,Kuriu - vaizdu, garsu, žodžiu“, dalyvių sk.</t>
  </si>
  <si>
    <t>130/ 100</t>
  </si>
  <si>
    <t>135/ 100</t>
  </si>
  <si>
    <t>140/ 100</t>
  </si>
  <si>
    <t>Priešgaisrinių durų III a. įrengimas, vnt.</t>
  </si>
  <si>
    <t>9</t>
  </si>
  <si>
    <t>20,23/18,65</t>
  </si>
  <si>
    <t>36/14</t>
  </si>
  <si>
    <t>37/15</t>
  </si>
  <si>
    <t>95/47</t>
  </si>
  <si>
    <t>96/48</t>
  </si>
  <si>
    <t>290/79</t>
  </si>
  <si>
    <r>
      <t>238 m</t>
    </r>
    <r>
      <rPr>
        <sz val="10"/>
        <rFont val="Calibri"/>
        <family val="2"/>
        <charset val="186"/>
      </rPr>
      <t>²</t>
    </r>
  </si>
  <si>
    <t>1/ 5909 m²</t>
  </si>
  <si>
    <t>24,63</t>
  </si>
  <si>
    <t>43/28</t>
  </si>
  <si>
    <t>40,93/24,43</t>
  </si>
  <si>
    <t>210/3</t>
  </si>
  <si>
    <t>210/5</t>
  </si>
  <si>
    <t>4,24</t>
  </si>
  <si>
    <t>5,36</t>
  </si>
  <si>
    <t>5,50</t>
  </si>
  <si>
    <t>65,82 / 29,99</t>
  </si>
  <si>
    <t>62,82 / 48,49</t>
  </si>
  <si>
    <t>62,82 / 28,49</t>
  </si>
  <si>
    <t>66 / 33</t>
  </si>
  <si>
    <t>64 / 32</t>
  </si>
  <si>
    <t>14</t>
  </si>
  <si>
    <t>196 / 17</t>
  </si>
  <si>
    <t>155 / 17</t>
  </si>
  <si>
    <t>145 / 17</t>
  </si>
  <si>
    <t>Interaktyvus stalas, vnt.</t>
  </si>
  <si>
    <t>Aplinkosauginis informavimas, švietimas, priemonių sk.</t>
  </si>
  <si>
    <t>Aplinkos monitoringo programos įgyvendinimas</t>
  </si>
  <si>
    <t>1A</t>
  </si>
  <si>
    <t>4/2,5</t>
  </si>
  <si>
    <t xml:space="preserve">Atliktų kompleksinių pedagoginių psichologinių vertinimų sk.  </t>
  </si>
  <si>
    <t>Sosnovskio barščių naikinimo veiksmų planas, vnt.</t>
  </si>
  <si>
    <t>Sosnovskio barščių pakartotiniam naikinimui cheminiu būdu, ha</t>
  </si>
  <si>
    <t>8.1.1.1</t>
  </si>
  <si>
    <t>Renginio "Mes darom prie ežero" organizavimas, renginių sk.</t>
  </si>
  <si>
    <t>Ralis aplink Lietuvą/ Rally Aukštaitija , renginių sk.</t>
  </si>
  <si>
    <t>Automobilių slalomo čempionato organizavimas, renginių sk.</t>
  </si>
  <si>
    <t>Autogidas Summer fest (Rat Race), renginių sk.</t>
  </si>
  <si>
    <t>10.1.2.40 v</t>
  </si>
  <si>
    <t>Renginių ciklas „Muzika gurmanams“, renginių sk. / dalyvių sk.  (projekto bendras finansavimas)</t>
  </si>
  <si>
    <t>Projekto „Dusetų dailės galerijai-30“ įgyvendinimui, renginių sk./ dalyvių sk. (projekto bendras finansavimas)</t>
  </si>
  <si>
    <t xml:space="preserve"> Projekto „Kultūrynos- kultūra, kuri augina“  įgyvendinimas (projekto bendras finansavimas) </t>
  </si>
  <si>
    <t>,,Art Vilnius“ mugė, dalyvių sk.</t>
  </si>
  <si>
    <t xml:space="preserve"> Renginių Antazavės dvare sk.</t>
  </si>
  <si>
    <t>Projekto "V Antazavės dvaro festivalis" bendram finansavimui, projektų sk.</t>
  </si>
  <si>
    <t>Etninės kultūros renginių sk., dalyvių sk.</t>
  </si>
  <si>
    <t>Valstybinių švenčių ir atmintinų dienų, istorinių datų ir jubiliejų reng. sk., lankytojų sk.</t>
  </si>
  <si>
    <t>Kolektyvų sk./ išvykų sk.</t>
  </si>
  <si>
    <t>Projekto „Amžinųjų vertybių gyvastis: Nepriklausomybės paminklui 95“ bendras finansavimas. Renginių sk./ dalyvių sk.</t>
  </si>
  <si>
    <t>Projekto ,,Antano Sutkaus Salakas“ bendras finansavimas. Renginių sk. /dalyvių sk.</t>
  </si>
  <si>
    <t>Projekto „Čiūtos ir MaČiūtos pasiūtaravimai“ bendras finansavimas. Renginių sk. /dalyvių sk.</t>
  </si>
  <si>
    <t>10.9.1.1 bb</t>
  </si>
  <si>
    <t>Atminimo lentos, skirtos kariams  –  savanoriams, kurie 1940 – 1990 metų laikotarpyje kovojusiems ir žuvusiems už Lietuvos Nepriklausomybę, įrengimas, vnt.</t>
  </si>
  <si>
    <t>Savivaldybei priklausančio turto draudimas, objektų sk.</t>
  </si>
  <si>
    <t>Matininkų paslaugos, pagal poreikį, proc.</t>
  </si>
  <si>
    <t>Žemės sklypų (ZR kelių) formavimas ir kadastriniai matavimai, pagal poreikį, proc.</t>
  </si>
  <si>
    <t>Antazavės parko žemės sklypų kadastro duomenų tikslinimas, sutarčių sk.</t>
  </si>
  <si>
    <t>Techninių ir techninių darbo projektų ekspertizė, statinių ekspertizė, tyrimai ir darbų techninė bei projektų vykdymo priežiūra</t>
  </si>
  <si>
    <t xml:space="preserve">1.3.2.1 </t>
  </si>
  <si>
    <t>02.01.10 TP</t>
  </si>
  <si>
    <t>02.02.12 TP</t>
  </si>
  <si>
    <t>02.04.07 TP</t>
  </si>
  <si>
    <t>Projektams gražinamos lėšos</t>
  </si>
  <si>
    <t>2025 metų asignavimai ir kitos lėšos</t>
  </si>
  <si>
    <t xml:space="preserve"> 2025 metų asignavimai</t>
  </si>
  <si>
    <t>01.01.27 TP</t>
  </si>
  <si>
    <t>11</t>
  </si>
  <si>
    <t>Tvarkomų kapinių plotas, ha</t>
  </si>
  <si>
    <t>Šiaulių g. skvero (senojo turgelio aikštė) projektavimas pritaikant skverą visuomenės reikmėms, projektų sk.</t>
  </si>
  <si>
    <t>Avarinės grėsmės šalinimas pagal poreikį</t>
  </si>
  <si>
    <t>`</t>
  </si>
  <si>
    <t>Projekto įgyvendinimas, proc.</t>
  </si>
  <si>
    <t>Prisitaikymo prie klimato kaitos priemonių įgyvendinimas</t>
  </si>
  <si>
    <t>02.02.05 TP</t>
  </si>
  <si>
    <t>285</t>
  </si>
  <si>
    <t>Užtikrinti ambulatorijose ir medicinos punktuose teikiamų paslaugų kokybę</t>
  </si>
  <si>
    <t>Kupolo, baldų ir įrangos, visos dienos mokyklos veiklai, įsigijimas, komplektų sk.</t>
  </si>
  <si>
    <t>305/45</t>
  </si>
  <si>
    <t>310/54</t>
  </si>
  <si>
    <t>303/45</t>
  </si>
  <si>
    <t>58/33</t>
  </si>
  <si>
    <t>5,25</t>
  </si>
  <si>
    <t>248</t>
  </si>
  <si>
    <t>252</t>
  </si>
  <si>
    <t>4/17/203</t>
  </si>
  <si>
    <t>4/6/60</t>
  </si>
  <si>
    <t>26/15</t>
  </si>
  <si>
    <t>19/10</t>
  </si>
  <si>
    <t>9,89</t>
  </si>
  <si>
    <t>9,81</t>
  </si>
  <si>
    <t>9,73</t>
  </si>
  <si>
    <t>Burinio laivo remontas, sutarčių sk.</t>
  </si>
  <si>
    <t>UAB "Zarasų būstas" kapitalo didinimas</t>
  </si>
  <si>
    <t>Laikino apgyvendinimo paslauga policijai pritaikius apsaugos nuo smurto orderį. Asmenų sk. per mėn.</t>
  </si>
  <si>
    <t>Soc. būsto Samanių k. stogo plotas, kv.m.</t>
  </si>
  <si>
    <t>Salės apšvietimo įrengimas, komplektų sk.</t>
  </si>
  <si>
    <t>Vyresnio amžiaus asmenų skaitmeninės atskirties mažinimas (mokymų skaičius)</t>
  </si>
  <si>
    <t>2/20</t>
  </si>
  <si>
    <t>3/45</t>
  </si>
  <si>
    <t>1/3/1000</t>
  </si>
  <si>
    <t>1/150</t>
  </si>
  <si>
    <t>2/200</t>
  </si>
  <si>
    <t>3/100</t>
  </si>
  <si>
    <t>1/100</t>
  </si>
  <si>
    <t>2/100</t>
  </si>
  <si>
    <t>1/50</t>
  </si>
  <si>
    <t>14/130/ 600</t>
  </si>
  <si>
    <t>9/4</t>
  </si>
  <si>
    <t>Kostiumų komplektų  sk./meno mėgėjų kolektyvų ir studijų sk.</t>
  </si>
  <si>
    <t>39,5/25</t>
  </si>
  <si>
    <t>3/3/40</t>
  </si>
  <si>
    <t>1/2/ 30</t>
  </si>
  <si>
    <t>1/2 /30</t>
  </si>
  <si>
    <t>320/6200/3</t>
  </si>
  <si>
    <t>350/6400/3</t>
  </si>
  <si>
    <t>380/6600/3</t>
  </si>
  <si>
    <t>3/85</t>
  </si>
  <si>
    <t>3/90</t>
  </si>
  <si>
    <t>50/10/500/2/20/20(300)/70/3000</t>
  </si>
  <si>
    <t>1/3/70/15/30/1/2</t>
  </si>
  <si>
    <t>6/15/10/20/2/30(400)/15/35/45</t>
  </si>
  <si>
    <t>1/7/85/30/10/1/2</t>
  </si>
  <si>
    <t>1/ 6 (13,6)</t>
  </si>
  <si>
    <t>1/ 35 (26,4)</t>
  </si>
  <si>
    <t>1/ 30 (29,7)</t>
  </si>
  <si>
    <t>10/4</t>
  </si>
  <si>
    <t>355/42</t>
  </si>
  <si>
    <t>17/3</t>
  </si>
  <si>
    <t>54,1/35,6</t>
  </si>
  <si>
    <t>262</t>
  </si>
  <si>
    <t>266</t>
  </si>
  <si>
    <t>1.1.1.2 p</t>
  </si>
  <si>
    <t>4.4.3.1p</t>
  </si>
  <si>
    <t>6.2.1.1p</t>
  </si>
  <si>
    <t>8.2.1.2p</t>
  </si>
  <si>
    <t>10.9.1.1p</t>
  </si>
  <si>
    <t>6.1.1.1p</t>
  </si>
  <si>
    <t>7.4.1.2p</t>
  </si>
  <si>
    <t>7.6.1.2 v</t>
  </si>
  <si>
    <t>10.1.2.3</t>
  </si>
  <si>
    <t>Busto nuoma iš fizinių ar juridinių asmenų</t>
  </si>
  <si>
    <t>9.8.1.2p</t>
  </si>
  <si>
    <t>9.2.1.1 m</t>
  </si>
  <si>
    <t xml:space="preserve">Kreditinės linijos lėšos </t>
  </si>
  <si>
    <t>7/56</t>
  </si>
  <si>
    <t>Vaikų sk.su spec. por. vaikų dienos centre/ 1 vaiko išlaikymo kaina  mėn.</t>
  </si>
  <si>
    <t>5/119</t>
  </si>
  <si>
    <t>Socialinė globa, su sunkia negalia globojamų sk.</t>
  </si>
  <si>
    <t>Socialinė globa, globojamų sk.</t>
  </si>
  <si>
    <t>Šeiminiai vaikų globos namai/globojamų vaikų, gaunančių bendruomenines paslaugas sk.</t>
  </si>
  <si>
    <t>Soc. globos paslaugų be sunkios negalios gavėjų santykis su soc. globos paslaugų gavėjais su sunkia negalia</t>
  </si>
  <si>
    <t>65/67</t>
  </si>
  <si>
    <t>65/69</t>
  </si>
  <si>
    <t>69/69</t>
  </si>
  <si>
    <t>1/1/100</t>
  </si>
  <si>
    <t>5/9</t>
  </si>
  <si>
    <t xml:space="preserve">Antrinių žaliavų rūšiuojamojo surinkimo priemonių tinklo viešose vietose įrengimas,  vnt. </t>
  </si>
  <si>
    <t>Zarasų rajono savivaldybės želdynų ir želdinių būklės stebėsenos programos įgyvendinimas 2024-2029 m., sutarčių sk.</t>
  </si>
  <si>
    <t>60</t>
  </si>
  <si>
    <t>Paslaugos pagal poreikį, proc.</t>
  </si>
  <si>
    <t>570/15</t>
  </si>
  <si>
    <t>Antazavė, Bažnyčios g. bei kapinių stovėjimo aikštelių apšvietimo kabelinės sistemos įrengimo darbai, ilgis m/atramų sk./šviestuvų sk.</t>
  </si>
  <si>
    <t>700/20</t>
  </si>
  <si>
    <t>Klevų g. bei Aušros g. Antazavės k.  apšvietimo kabelinės sistemos įrengimo darbai, ilgis m/atramų sk./šviestuvų sk.</t>
  </si>
  <si>
    <t>300/8</t>
  </si>
  <si>
    <t>Zalvės g. 2-12, Antazavės k.  apšvietimo kabelinės sistemos įrengimo darbai, ilgis m/atramų sk./šviestuvų sk.</t>
  </si>
  <si>
    <t>500/13</t>
  </si>
  <si>
    <t>700/19</t>
  </si>
  <si>
    <t>Zalvio ežero pakrantės pėsčiųjų tako apšvietimo kabelinės sistemos įrengimo darbai, ilgis m /atramų sk./šviestuvų sk.</t>
  </si>
  <si>
    <t>800/20</t>
  </si>
  <si>
    <t>Sporto g., Dusetose apšvietimo kabelinės sistemos įrengimo darbai, ilgis m/atramų sk./šviestuvų sk.</t>
  </si>
  <si>
    <t>600/15</t>
  </si>
  <si>
    <t>1200/30</t>
  </si>
  <si>
    <t>Dervinių km, Zarasų raj. apšvietimo kabelinės sistemos įrengimo darbai, ilgis m/atramų sk./šviestuvų sk.</t>
  </si>
  <si>
    <t>J. Streikaus-Sumbro gatvės, Antazavėje kabelinės apšvietimo linijos įrengimo darbai, ilgis m/atramų sk./šviestuvų sk.</t>
  </si>
  <si>
    <t>350/10</t>
  </si>
  <si>
    <t>900</t>
  </si>
  <si>
    <t>Apšvietimo tinklų projektavimas ir įrengimas, elektros inžinerinių sistemų įrengimas ir remontas</t>
  </si>
  <si>
    <t>4.7.4.1p</t>
  </si>
  <si>
    <t>8.4.1.1p</t>
  </si>
  <si>
    <t xml:space="preserve">9.2.2.1 </t>
  </si>
  <si>
    <t>Teisės aktų paieškos sistemos užtikrinimas, sutarčių sk.</t>
  </si>
  <si>
    <t>Keleivinio autobuso, vietiniams maršrutams vykdyti, įsigijimui, vnt.</t>
  </si>
  <si>
    <t>388,3</t>
  </si>
  <si>
    <t>396,3</t>
  </si>
  <si>
    <t>Įsigytų priemonių/įrangos, pagal poreikį</t>
  </si>
  <si>
    <t>Suremontuota butų (smulkūs remonto darbai), vnt./ kambarių sk.</t>
  </si>
  <si>
    <t>Vandens ir nuotekų tinklų plėtra</t>
  </si>
  <si>
    <t>400</t>
  </si>
  <si>
    <t>Vandens ir nuotekų plėtra J. Gruodžio g. (prie sklypų statyboms ir kiti pagal poreikį), tinklų ilgis m.</t>
  </si>
  <si>
    <t>8.6.1.1p</t>
  </si>
  <si>
    <t>8.2.1.6p</t>
  </si>
  <si>
    <t>8.2.1.8p</t>
  </si>
  <si>
    <t>70-100</t>
  </si>
  <si>
    <t>25/350</t>
  </si>
  <si>
    <t>2/1,5</t>
  </si>
  <si>
    <t>10000</t>
  </si>
  <si>
    <t>1500</t>
  </si>
  <si>
    <t xml:space="preserve">Antazavės kaimo kapinių koplyčios  (unikalus kodas Kultūros vertybių registre 43139) kapitalinio remonto techninio projekto parengimas, vnt. </t>
  </si>
  <si>
    <t>1100</t>
  </si>
  <si>
    <t>Meno programų sk., dalyvių sk., lankytojų sk. (festivalis ,,Žolynai“)</t>
  </si>
  <si>
    <t>Džiazo festivalis ,,Po žvaigždėmis“ ,,Kupolės“ erdvėje Zaraso saloje</t>
  </si>
  <si>
    <t>XXII vaikų ir jaunimo folkloro ansamblių festivalis ,,Zalvynė“ projekto bendras finansavimas. Renginių sk. /dalyvių sk.</t>
  </si>
  <si>
    <t>XXXIII Tarptautinis festivalis ,,Žolynai“, projekto bendras finansavimas. Renginių sk. /dalyvių sk.</t>
  </si>
  <si>
    <t>Reprezentacinis leidinys ,,Zarasų krašto kultūra“ (leidyba), vertimas į latvių, anglų ir vokiečių k. (parengimas leidybai)</t>
  </si>
  <si>
    <t>Renginių sk./veiklų sk./žiūrovų sk. (Kurortinio sezono atidarymas ,,Zarasai-tarytum vasara“)</t>
  </si>
  <si>
    <r>
      <t xml:space="preserve">Seminarai, renginiai, bendradarbiavimo sutartys su profesionaliais kūrėjais. Veiklų sk.: </t>
    </r>
    <r>
      <rPr>
        <i/>
        <sz val="10"/>
        <rFont val="Times New Roman"/>
        <family val="1"/>
        <charset val="186"/>
      </rPr>
      <t xml:space="preserve">organizuoti 2 renginiai- susitikimai, skirti kritinio mąstymo skatinimui  </t>
    </r>
  </si>
  <si>
    <t>Naudą gavusių vaikų iš socialinės rizikos šeimų vidutinis sk. per mėn.</t>
  </si>
  <si>
    <t>Socialiai remtinų ugdytinių sk.</t>
  </si>
  <si>
    <t>Veiklų sk. / dalyvių veiklose sk.</t>
  </si>
  <si>
    <t>7/90</t>
  </si>
  <si>
    <t>7/292</t>
  </si>
  <si>
    <t>7/277</t>
  </si>
  <si>
    <t>Projekto „Plėtoti mobilių sveikatos priežiūros paslaugų teikimą“  įgyvendinimas</t>
  </si>
  <si>
    <t>02.02.11 TP</t>
  </si>
  <si>
    <t>02.02.18 TP</t>
  </si>
  <si>
    <t xml:space="preserve">Projekto „Perėjimas nuo institucinės globos prie bendruomeninių paslaugų Sostinės regione, Vidurio ir vakarų Lietuvos regione“ įgyvendinimas </t>
  </si>
  <si>
    <t>Projekto „Alternatyvių investicijų detektorius (AID2)“ įgyvendinimas</t>
  </si>
  <si>
    <t>Pasažo ir Zaraso Didžiosios salos projektams, proc.</t>
  </si>
  <si>
    <t>Turizmo paslaugų sk.</t>
  </si>
  <si>
    <t>Baibių bendruomenės pastato remontas</t>
  </si>
  <si>
    <t>52/25</t>
  </si>
  <si>
    <t>29</t>
  </si>
  <si>
    <t>164,9</t>
  </si>
  <si>
    <t>Patalpų remontas pagal poreikį</t>
  </si>
  <si>
    <t>Zarasų rajono savivaldybės metinių ataskaitų rinkinio, savivaldybės biudžeto ir turto naudojimo, savivaldybės skolos, savivaldybės kontroliuojamų įmonių auditai</t>
  </si>
  <si>
    <t>560</t>
  </si>
  <si>
    <t>Sukurta ir įdiegta topografijos ir inžinerinės infrastruktūros informacinės sistema, vnt.</t>
  </si>
  <si>
    <t>Stabiliojo jodo preparatų perpakavimui reikalingų priemonių įsigijimui (pirkimai)</t>
  </si>
  <si>
    <t>Zarasų TVIC patalpų apšildymo sistemos įrengimas, šildomų patalpų sk.</t>
  </si>
  <si>
    <t>Antazavės "Kartų namai" paslaugų plėtra įrengiant pietinį fligelį paslaugų teikimui. 2026 m. techninio projekto parengimas, 2027 m. kambarių remontas, vnt.</t>
  </si>
  <si>
    <t>Dienos užimtumo centro ir socialinių dirbtuvių (Malūno g.2, Zarasuose) paslaugų gavėjų sk.</t>
  </si>
  <si>
    <t>Senatvės pensijos amžiaus lankytojų  proc. nuo visų lankytojų sk.</t>
  </si>
  <si>
    <t>Projektų, finansuojamų iš Savivaldybės visuomenės sveikatos rėmimo specialiosios programos, sk.</t>
  </si>
  <si>
    <t>Dusetų ambulatorijos remonto darbai, kv. m. (5 kab. paprastasis remontas)</t>
  </si>
  <si>
    <t>Projekto „Socialinio būsto fondo plėtra Zarasų rajono savivaldybėje (II etapas)“ įgyvendinimas</t>
  </si>
  <si>
    <t>Vienkartinėms išmokom įsikurti gyv. vietovėje rajono Sav. teritorijoje ir/ar  mėn. kompensacijoms vaikų ugdymo pagal ikimokyklinio ar priešmokyklinio ugdymo programą, skirtoms laikinąją apsaugą LR gavusiems užsieniečiams</t>
  </si>
  <si>
    <t>Hidrotechninio įrenginio Malūno g., Zarasuose, remontas</t>
  </si>
  <si>
    <t>Magučių apžvalgos bokšto įrengimas</t>
  </si>
  <si>
    <t>Topografijos ir inžinerinės infrastruktūros informacinės sistemos (TIIIS) ir el. paslaugų sukūrimas ir įdiegimas</t>
  </si>
  <si>
    <t xml:space="preserve">Sav. teritorijoje esančių miestų ir miestelių teritorijų ribose valstybinės žemės, perduotos LR Vyriausybės nutarimu, funkcijoms vykdyti
</t>
  </si>
  <si>
    <t>Bendras darbuotojų. sk. (užimtų et. sk.)/ kultūros darbuotojų sk.</t>
  </si>
  <si>
    <t>Bazinio pastato plotas kv. m</t>
  </si>
  <si>
    <t>Mokymai, renginiai, išvykos, apklausos. Veiklų sk.: išvykstamasis seminaras "Kultūrinių paslaugų prieinamumo užtikrinimas" biudžetinių kultūros įstaigų vadovams; kultūros darbuotojų išvyka į Stasio Eidrigevičiaus meno centrą Panevėžyje Pasaulinės meno dienos programa (40 dalyvių)</t>
  </si>
  <si>
    <t>Sutarčių sk./ kūrėjų sk.: Olego Ribikauskos Lėlė "Emilija"; nematerialaus paveldo fiksavimas "Užgavėnės Zarasų krašte"; Žydrūno Dainio "Ežerų Dievo sostas Zaraso saloje" (turizmui)</t>
  </si>
  <si>
    <t>ZKM remontuojamų patalpų  (Miškų urėdijos pastatas) plotas kv. m</t>
  </si>
  <si>
    <t>Medinių žaliuzių įrengimas Stelmužės varpinėje (varpo skambėjimui)</t>
  </si>
  <si>
    <t xml:space="preserve">2026 m. Salako, Dusetų patalpų remonto darbai, kv. m/ 2027 m. Štadvilių patalpų ir priestato terasos remonto darbai, kv.m. </t>
  </si>
  <si>
    <t>Bibliotekinės įrangos ir priemonių priežiūra ir atnaujinimas</t>
  </si>
  <si>
    <t>Projekto „Teatras gyvenimui“  bendras finansavimas. Renginių sk. /dalyvių sk.</t>
  </si>
  <si>
    <t>XXXII tarptautinis, tradicinis liaudiško muzikavimo festivalis ,,Sėlos muzikantai", projekto bendras finansavimas. Renginių sk. /dalyvių sk.</t>
  </si>
  <si>
    <t>Zarasai  - Lietuvos kultūros sostinė 2028:  informaciniai vitrininiai stendai su programine įranga (ZRSA, ZVB, KCDDG įsipareigojimas), vnt.</t>
  </si>
  <si>
    <t>Pasirengimas projektui "Kurortiniai Zarasai - Lietuvos kultūros sostinė 2028": logotipo leidybai sukūrimas (2,7 tūkst. Eur), šabloninės interneto svetainės sukūrimas (1.5 tūkst. Eur), suvenyrų dizaino sukūrimas (2,5 tūkst. Eur)</t>
  </si>
  <si>
    <t>Antazavės dvaro parko rekonstrukcijos techninės dokumentacijos parengimas (2025 m.), parko tvarkyba (2026-2027 m.), ha</t>
  </si>
  <si>
    <t>Antazavės dvaro fasado konservavimas ir lietaus nuotekų remontas, kv. m</t>
  </si>
  <si>
    <t>Antrojo pasaulinio karo Sovietų Sąjungos karių palaikų ir paminklo su atminimo lentomis (kodas 11370), esančių Antalieptės mstl., perkėlimas į Antalieptės miestelio kapines, bei aikštės sutvarkymas</t>
  </si>
  <si>
    <t>Projekto "MATOMI: (Modernus technologijų menas atverti muziejaus inovacijoms) bendras finansavimas. Įrengtų ekspozicijų sk./ projektinės ekspozicijų vizualizacijos Kraštiečių muziejaus cokoliniame aukšte</t>
  </si>
  <si>
    <t>Stipendijų programa (sukūrimas): individuali 1200 Eur /mėn. edukacinė 3600 Eur (vienkartinė), rezidencijai Antazavės dvare - 1 200 Eur /mėn.</t>
  </si>
  <si>
    <t>Vaizduojamųjų menų plėtrai skirtos veiklos ir šios krypties projektų dalinio finansavimo užtikrinimas</t>
  </si>
  <si>
    <t>Stelmužės dvaro sodybos  lankymo skatinimas</t>
  </si>
  <si>
    <t>Antazavės dvaro veikla ir projektinės veiklos dalinio finansavimo užtikrinimas</t>
  </si>
  <si>
    <t>Muziejinė veikla: eksponatų įsigijimas, ekspozicijų įrengimas, kultūrinė edukacija, dalinio finansavimo užtikrinimas</t>
  </si>
  <si>
    <t>Etninės kultūros, Dainų švenčių tradicijos tęstinumo renginiai ir tautinio paveldo mugės, tęstinių etninės kultūros projektų dalinio finansavimo užtikrinimas</t>
  </si>
  <si>
    <t>Šiaulių g. šaligatvių remonto nuo Sėlių a. iki Vilniaus g., kv. m</t>
  </si>
  <si>
    <t xml:space="preserve">Šiaulių g. šaligatvių nuo Vilniaus g. iki Palaukės g.(2025 m.) ir  nuo Palaukės g. iki Šaltupės g. pabaigos (2026 m.) remonto darbai, atkarpos ilgis, m </t>
  </si>
  <si>
    <t xml:space="preserve">Šaligatvių prie renovuotų daugiabučių gyvenamųjų namų remontas, kv. m </t>
  </si>
  <si>
    <t>Rangos darbai pagal parengtą TP</t>
  </si>
  <si>
    <t>Aušros g., Antazavės k. (kelio link Šviesių žmonių parkelio) apšvietimo kabelinės sistemos įrengimo darbai, ilgis m/atramų sk./šviestuvų sk.</t>
  </si>
  <si>
    <t xml:space="preserve">Šilo g., Padustėlyje, apšvietimo naujos kabelinės sistemos įrengimo darbai (ESO demontuos liniją), ilgis m/atramų sk./šviestuvų sk.                   </t>
  </si>
  <si>
    <t>Pradėti bei inicijuoti nauji  renovacijos procesai daug. gyv. namuose, namų sk./ butų sk.</t>
  </si>
  <si>
    <t>Smalvų k. v. griovių remontas, km /                      Dimitriškių k.v. griovių rem.  km          Suvieko k. v.griovių remontas km             Vencavų, Padustėlio griov. rem. km          Baibių  k. v. griovių remontas km   Suremontuota sausinimo sistemų ha</t>
  </si>
  <si>
    <t>VPP Antalieptės k. v. priežiūra ha,         Melioracijos st., apskaita ha                          Darbų techninė priežiūra,                   projektų ekspertizė,                           projektų parengimo paslaugos vnt.</t>
  </si>
  <si>
    <t>Naujos arba modernizuotos vaikų priežiūros infrastruktūros mokymo klasių talpumas, asm. / Sukurta naujų ikimokyklinio ugdymo vietų sk. /Naujos arba modernizuotos vaikų priežiūros infrastruktūros naudotojų skaičius per metus</t>
  </si>
  <si>
    <t>Gimnazijos stadiono bėgimo tako rekonstravimas, šuolių į tolį sektoriaus įrengimas, futbolo vejos atnaujinimas, apšvietimo įrengimo projektavimo darbai /Stadiono bėgimo tako dangos rekonstrukcija kv. m</t>
  </si>
  <si>
    <t>Gaisro aptikimo ir signalizavimo sistemos įrengimo darbai, vnt./ Drenažo aplink gimnazijos pastatą atnaujinimas, pamatų hidroizoliacijos įrengimas, pamatų apšiltinimas, kv. m (2027 m.)</t>
  </si>
  <si>
    <t>Magučių sk. katilinės kamino remonto darbai, kv. m</t>
  </si>
  <si>
    <t>Pagerinta švietimo paslaugų kokybė, aprūpinant efektyviai veikiančias bendrojo ugdymo mokyklas laboratorine įranga, priemonėmis ir kompiuterine įranga. Dalyvaujančių įstaigų sk.</t>
  </si>
  <si>
    <t>425</t>
  </si>
  <si>
    <t>426</t>
  </si>
  <si>
    <t>Žemės sklypų geodeziniai, topografiniai matavimai ir sklypo naudojimosi tvarkos nustatymas pagal poreikį</t>
  </si>
  <si>
    <t>Paviršinių nuotekų (lietaus) inžinerinių tinklų kadastriniai matavimai (vadovaujantis LR geodezijos ir kartografijos įstatymo Nr. IX-415 11 straipsniu). Sutarčių sk.</t>
  </si>
  <si>
    <t>Obelisko skvero ir Šiaulių g./Sėlių a. kampo gėlynų įrengimas, kv. m</t>
  </si>
  <si>
    <t>Prižiūrimų želdynų ir gėlynų plotas, kv. m (su paruošimu kitam sezonui)/ vazonų sk.</t>
  </si>
  <si>
    <t>Kloviškių ąžuolo genėjimo ir tvarkymo darbai</t>
  </si>
  <si>
    <t>2025 m. asignavimai, tūkst. Eur</t>
  </si>
  <si>
    <t>2026 m. asignavimų planas, tūkst. Eur</t>
  </si>
  <si>
    <t>2027 m. asignavimų planas, tūkst. Eur</t>
  </si>
  <si>
    <t xml:space="preserve">Produkto vertinimo kriterijus </t>
  </si>
  <si>
    <t>Produkto vertinimo kriterijus</t>
  </si>
  <si>
    <t>01.01.04 P</t>
  </si>
  <si>
    <t>01.01.02 P</t>
  </si>
  <si>
    <t>Programoje naudojami sutrumpinimai: TP-tęstinė priemonė, P-projektas, ZRSA- Zarasų rajono savivaldybės administracija ir Zarasų rajono savivaldybės administracijos seniūnijos; ZSPC-.Zarasų rajono socialinių paslaugų centras.</t>
  </si>
  <si>
    <t>01.01.01 P</t>
  </si>
  <si>
    <t>Programoje naudojami sutrumpinimai: TP-tęstinė priemonė, P-projektas, ZLM-Zarasų „Lakštingalos“ mokykla; ZPŠP - Zarasų Pauliaus Širvio progimnazija; ZSPM-Zarasų „Santarvės“ pradinė mokykla; DKBG - Zarasų rajono Dusetų Kazimiero Būgos gimnazija; AJGPM - Zarasų r. Antazavės Juozo Gruodžio pagrindinė mokykla; ZĄG - Zarasų „Ąžuolo“ gimnazija; ZŠPT - Zarasų švietimo pagalbos tarnyba; ZSC - Zarasų sporto centras; ZMM - Zarasų Fausto Latėno meno mokykla;  ZRSA - Zarasų rajono savivaldybės administracija. ZKC-Zarasų kultūros centras, ZVB-Zarasų rajono viešoji biblioteka.</t>
  </si>
  <si>
    <t>01.01.05 P</t>
  </si>
  <si>
    <t>01.01.06 P</t>
  </si>
  <si>
    <t>01.01.07 P</t>
  </si>
  <si>
    <t>01.01.08 P</t>
  </si>
  <si>
    <t>01.01.09 P</t>
  </si>
  <si>
    <t>Programoje naudojami sutrumpinimai:  TP-tęstinė priemonė, P-projektas,ZRSA - Zarasų rajono savivaldybės administracija; ZPAT- Zarasų priešgaisrinė apsaugos tarnyba.</t>
  </si>
  <si>
    <t>02.02.01 P</t>
  </si>
  <si>
    <t>Programoje naudojami sutrumpinimai: TP-tęstinė priemonė, P-projektas, ZRSA - Zarasų rajono savivaldybės administracija; ZKC - Zarasų rajono savivaldybės kultūros centras; ZVB - Zarasų rajono savivaldybės viešosios biblioteka; ZKM - Zarasų krašto muziejus; KCDDG - Kultūros centras Dusetų dailės galerija.</t>
  </si>
  <si>
    <t>01.02.10 P</t>
  </si>
  <si>
    <t>Programoje naudojami sutrumpinimai: TP-tęstinė priemonė, P- projektas, ZRSA - Zarasų rajono savivaldybės administracija; SSGN- Salako socialinės globos namai; AKN -Zarasų rajono Antazavės socialinių paslaugų centras „Kartų namai“; ZSPC - Zarasų rajono socialinių paslaugų centras; ZVSB - Zarasų rajono savivaldybės visuomenės sveikatos biuras.</t>
  </si>
  <si>
    <t xml:space="preserve">01.01.02 P </t>
  </si>
  <si>
    <t>01.02.06 P</t>
  </si>
  <si>
    <t>02.01.01 P</t>
  </si>
  <si>
    <t>02.01.02 P</t>
  </si>
  <si>
    <t>02.01.03 P</t>
  </si>
  <si>
    <t>02.02.05 P</t>
  </si>
  <si>
    <t>02.02.17 P</t>
  </si>
  <si>
    <t>02.03.03 P</t>
  </si>
  <si>
    <t>Programoje naudojami sutrumpinimai: TP- tęstinė priemonė, P- projektas, ZRSA - Zarasų rajono savivaldybės administracija.</t>
  </si>
  <si>
    <t>01.02.04 P</t>
  </si>
  <si>
    <t>02.02.02 P</t>
  </si>
  <si>
    <t>02.02.03 P</t>
  </si>
  <si>
    <t xml:space="preserve">01.02.02 </t>
  </si>
  <si>
    <r>
      <t xml:space="preserve">Iš viso programai finansuoti pagal finansavimo šaltinius </t>
    </r>
    <r>
      <rPr>
        <i/>
        <sz val="10"/>
        <rFont val="Times New Roman"/>
        <family val="1"/>
        <charset val="186"/>
      </rPr>
      <t>(1 ir 2 punktai)</t>
    </r>
  </si>
  <si>
    <t>5000</t>
  </si>
  <si>
    <t>5200</t>
  </si>
  <si>
    <t>Projekto „Plėtoti žaliąją infrastruktūrą Zarasų miesto urbanizuotoje aplinkoje“ įgyvendinimas</t>
  </si>
  <si>
    <t>Projekto „Zaraso ežero Didžiosios salos gamtinio kraštovaizdžio ir šlapynių ekosistemos atgaivinimas ir išsaugojimas“ (UrbUmbrella-AI) įgyvendinimas</t>
  </si>
  <si>
    <t xml:space="preserve">Priemonė „Plėtoti laiku atliekamo efektyvaus darbo su jaunimu sistemą“. Projekto dalyvių, baigusių dalyvauti projekto veiklose, pradėjusių savanoriauti, mokytis, ieškoti darbo arba dirbti, dalis, proc.  </t>
  </si>
  <si>
    <t xml:space="preserve">Projekto „Mobilus darbas su jaunimu Zarasų rajone“ veiklos: jaunimo situacijos/ veiklų tyrimų sk. / e.rinkodaros auditorija/ išvykų į sen.sk. (dalyvių sk.)/ savanorių sk./ mokymų sk. (dalyvių sk.)/ suteikta konsultacijų, as.sk./ pavėžėjimo pasl.gavusių as.sk./ dalyvių sk. </t>
  </si>
  <si>
    <t xml:space="preserve">Projekto „Ugdymo priemonės mokykloms“ įgyvendinimas </t>
  </si>
  <si>
    <t xml:space="preserve">Projekto „Ankstyvojo ugdymo užtikrinimas vaikams iš socialinę riziką patiriančių šeimų“ įgyvendinimas </t>
  </si>
  <si>
    <t>Projekto „Visos dienos mokyklos paslaugų prieinamumo didinimas Zarasų rajone“ įgyvendinimas</t>
  </si>
  <si>
    <t>Projekto „Visos dienos mokyklos modelio diegimas Zarasų r. savivaldybės mokyklose“ įgyvendinimas</t>
  </si>
  <si>
    <t>Projekto „Bendrojo ugdymo prieinamumo didinimas Zarasų rajono savivaldybėje“</t>
  </si>
  <si>
    <t>Projekto „Ikimokyklinio ugdymo prieinamumo didinimas Zarasų rajono savivaldybėje“ įgyvendinimas</t>
  </si>
  <si>
    <t xml:space="preserve">Projekto „Turmanto atviros erdvės jaunimui vystymas ir paslaugų jaunimui plėtra“ veiklos: jaunimo situacijos/ veiklų tyrimų sk. / e.rinkodaros auditorija/ išvykų į sen.sk. (dalyvių sk.)/ savanorių sk./ mokymų sk. (dalyvių sk.)/ suteikta konsultacijų, as.sk./ pavėžėjimo pasl.gavusių as.sk./ dalyvių sk. </t>
  </si>
  <si>
    <t>Projekto „Vandentiekio ir nuotekų tinklų plėtra bei nuotekų valymo įrenginių statyba Zarasų rajone“ įgyvendinimas ir kiti projektai</t>
  </si>
  <si>
    <t>Projekto ,,Stacionarių slaugos paslaugų infrastruktūros plėtojimas ir modernizavimas Zarasų rajono savivaldybėje“ įgyvendinimas</t>
  </si>
  <si>
    <t>Projekto ,,Visuomenės sveikatos paslaugų prieinamumo ir kokybės gerinimas Zarasų rajono savivaldybėje“ įgyvendinimas</t>
  </si>
  <si>
    <t>Projekto „Sveikatos centro sudėtyje teikiamų sveikatos priežiūros paslaugų infrastruktūros modernizavimas Zarasų rajono savivaldybėje“ įgyvendinimas ir kitos infrastruktūros gerinimas</t>
  </si>
  <si>
    <t xml:space="preserve">Užtikrinti socialinių paslaugų teikimą Zarasų rajono Antazavės socialinių paslaugų centre ,,Kartų namai“ </t>
  </si>
  <si>
    <t>330/200</t>
  </si>
  <si>
    <t>340/210</t>
  </si>
  <si>
    <t>350/220</t>
  </si>
  <si>
    <t>7/26/200</t>
  </si>
  <si>
    <t>8/28/210</t>
  </si>
  <si>
    <t>8/28/220</t>
  </si>
  <si>
    <t>40/32</t>
  </si>
  <si>
    <t>41/33</t>
  </si>
  <si>
    <t>35/27</t>
  </si>
  <si>
    <t>36/28</t>
  </si>
  <si>
    <t xml:space="preserve">Dainų šventės dalyvių sk. </t>
  </si>
  <si>
    <t>100/20/ 10</t>
  </si>
  <si>
    <t>150/40/ 10</t>
  </si>
  <si>
    <t>19//23/ 130</t>
  </si>
  <si>
    <t>18/20/ 130</t>
  </si>
  <si>
    <t>18/18/ 130</t>
  </si>
  <si>
    <t>Projekto „Investicijoms patrauklios teritorijos įrengimas Zarasų mieste“ įgyvendinimas</t>
  </si>
  <si>
    <t>Projekto „Bendradarbystės centro VIZA-ART  sukūrimas Zarasuose“ įgyvendinimas</t>
  </si>
  <si>
    <t>Projekto „Visuomenės sveikatinimo ir neformalaus švietimo paslaugų plėtra” įgyvendinimas</t>
  </si>
  <si>
    <t>Projekto „Zarasaičio ir Zaraso ežerų bei Nikajaus upės Zarasuose pritaikymas lankymui” įgyvendinimas</t>
  </si>
  <si>
    <t>Projekto „Sartų ežero Dusetose pritaikymas lankymui” įgyvendinimas</t>
  </si>
  <si>
    <t>Renginys ,,Sartai“. Kultūrinių veiklų renginyje sk. pagal Jungtinės veiklos sutartį</t>
  </si>
  <si>
    <t>Dalies renginio veiklų ,,Sartai“ organizavimas, dalyvių sk.</t>
  </si>
  <si>
    <t>3.3.1.3</t>
  </si>
  <si>
    <t>3.3.1.2</t>
  </si>
  <si>
    <t>3.3.1.4</t>
  </si>
  <si>
    <t>3.3.1.1</t>
  </si>
  <si>
    <t>3.3.2.5</t>
  </si>
  <si>
    <t>3.3.2.8</t>
  </si>
  <si>
    <t>3.3.2.1</t>
  </si>
  <si>
    <t>4.1.1.9</t>
  </si>
  <si>
    <t>2.1.1.1</t>
  </si>
  <si>
    <t>2.1.2.5</t>
  </si>
  <si>
    <t>2.1.1.2</t>
  </si>
  <si>
    <t>2.1.2.6</t>
  </si>
  <si>
    <t>2.1.2.4</t>
  </si>
  <si>
    <t>2.1.2.7</t>
  </si>
  <si>
    <t>2.1.3.3</t>
  </si>
  <si>
    <t>2.1.2.3</t>
  </si>
  <si>
    <t>2.1.3.2</t>
  </si>
  <si>
    <t>2.3.3.6</t>
  </si>
  <si>
    <t>4.1.4.3</t>
  </si>
  <si>
    <t>3.1.1.3</t>
  </si>
  <si>
    <t>3.1.1.1</t>
  </si>
  <si>
    <t>1.2.1.12</t>
  </si>
  <si>
    <t>3.1.1.4</t>
  </si>
  <si>
    <t>3.2.1.4</t>
  </si>
  <si>
    <t>1.2.1.6</t>
  </si>
  <si>
    <t>1.2.2.1</t>
  </si>
  <si>
    <t>1.2.3.1</t>
  </si>
  <si>
    <t>2.3.4.2</t>
  </si>
  <si>
    <t>2.1.2.8</t>
  </si>
  <si>
    <t>3.1.2.6</t>
  </si>
  <si>
    <t>2.4.2.3</t>
  </si>
  <si>
    <t>2.4.2.2</t>
  </si>
  <si>
    <t>2.4.2.4</t>
  </si>
  <si>
    <t>1.1.2.1</t>
  </si>
  <si>
    <t>2.1.2.7/ 2.2.2.2</t>
  </si>
  <si>
    <t>1.2.1.5</t>
  </si>
  <si>
    <t>1.2.1.7</t>
  </si>
  <si>
    <t>4.2.1.1/ 4.2.1.3</t>
  </si>
  <si>
    <t>PATVIRTINTA                                   Zarasų rajono savivaldybės tarybos        2025 m. vasario  d. sprendimu Nr. T-</t>
  </si>
  <si>
    <t>PATVIRTINTA                                   Zarasų rajono savivaldybės tarybos    2025 m. vasario  d. sprendimu Nr. T-</t>
  </si>
  <si>
    <t>PATVIRTINTA                                   Zarasų rajono savivaldybės tarybos     2025 m. vasario  d. sprendimu Nr. T-</t>
  </si>
  <si>
    <t>PATVIRTINTA                                   Zarasų rajono savivaldybės tarybos       2025 m. vasario  d. sprendimu Nr.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</si>
</sst>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 _L_t"/>
    <numFmt numFmtId="166" formatCode="#,##0.00\ _L_t"/>
    <numFmt numFmtId="167" formatCode="#,##0.0"/>
    <numFmt numFmtId="168" formatCode="#,##0\ _L_t"/>
    <numFmt numFmtId="169" formatCode="#,##0.000"/>
    <numFmt numFmtId="170" formatCode="0.000"/>
    <numFmt numFmtId="171" formatCode="#,##0.000\ _L_t"/>
  </numFmts>
  <fonts count="64">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8"/>
      <name val="Arial"/>
      <family val="2"/>
      <charset val="186"/>
    </font>
    <font>
      <sz val="10"/>
      <name val="Arial"/>
      <family val="2"/>
      <charset val="186"/>
    </font>
    <font>
      <sz val="10"/>
      <name val="Times New Roman"/>
      <family val="1"/>
      <charset val="186"/>
    </font>
    <font>
      <sz val="10"/>
      <name val="TimesLT"/>
      <charset val="186"/>
    </font>
    <font>
      <b/>
      <sz val="10"/>
      <name val="Times New Roman"/>
      <family val="1"/>
      <charset val="186"/>
    </font>
    <font>
      <i/>
      <sz val="11"/>
      <color rgb="FF7F7F7F"/>
      <name val="Calibri"/>
      <family val="2"/>
      <charset val="186"/>
      <scheme val="minor"/>
    </font>
    <font>
      <sz val="12"/>
      <name val="Times New Roman"/>
      <family val="1"/>
      <charset val="186"/>
    </font>
    <font>
      <sz val="9"/>
      <name val="Times New Roman"/>
      <family val="1"/>
      <charset val="186"/>
    </font>
    <font>
      <sz val="11"/>
      <name val="Times New Roman"/>
      <family val="1"/>
      <charset val="186"/>
    </font>
    <font>
      <sz val="10"/>
      <name val="Times New Roman"/>
      <family val="1"/>
    </font>
    <font>
      <b/>
      <sz val="10"/>
      <name val="Times New Roman"/>
      <family val="1"/>
    </font>
    <font>
      <strike/>
      <sz val="10"/>
      <name val="Times New Roman"/>
      <family val="1"/>
      <charset val="186"/>
    </font>
    <font>
      <u/>
      <sz val="10"/>
      <color theme="10"/>
      <name val="Arial"/>
      <family val="2"/>
      <charset val="186"/>
    </font>
    <font>
      <sz val="11"/>
      <name val="Times New Roman"/>
      <family val="1"/>
    </font>
    <font>
      <b/>
      <sz val="11"/>
      <name val="Times New Roman"/>
      <family val="1"/>
    </font>
    <font>
      <b/>
      <sz val="10"/>
      <name val="Arial"/>
      <family val="2"/>
      <charset val="186"/>
    </font>
    <font>
      <b/>
      <sz val="11"/>
      <name val="Times New Roman"/>
      <family val="1"/>
      <charset val="186"/>
    </font>
    <font>
      <sz val="10"/>
      <name val="TimesNewRomanPSMT"/>
      <charset val="186"/>
    </font>
    <font>
      <i/>
      <sz val="10"/>
      <name val="Times New Roman"/>
      <family val="1"/>
      <charset val="186"/>
    </font>
    <font>
      <u/>
      <sz val="9"/>
      <name val="Calibri"/>
      <family val="2"/>
      <charset val="186"/>
      <scheme val="minor"/>
    </font>
    <font>
      <sz val="10"/>
      <color rgb="FFFF0000"/>
      <name val="Times New Roman"/>
      <family val="1"/>
      <charset val="186"/>
    </font>
    <font>
      <sz val="11"/>
      <color indexed="8"/>
      <name val="Calibri"/>
      <family val="2"/>
      <charset val="186"/>
    </font>
    <font>
      <sz val="10"/>
      <color rgb="FF000000"/>
      <name val="Times New Roman"/>
      <family val="1"/>
      <charset val="186"/>
    </font>
    <font>
      <sz val="10"/>
      <color rgb="FF0070C0"/>
      <name val="Times New Roman"/>
      <family val="1"/>
      <charset val="186"/>
    </font>
    <font>
      <sz val="10"/>
      <color rgb="FFFF0000"/>
      <name val="Times New Roman"/>
      <family val="1"/>
    </font>
    <font>
      <b/>
      <sz val="11"/>
      <name val="Arial"/>
      <family val="2"/>
      <charset val="186"/>
    </font>
    <font>
      <sz val="10"/>
      <color theme="1"/>
      <name val="Times New Roman"/>
      <family val="1"/>
      <charset val="186"/>
    </font>
    <font>
      <sz val="10"/>
      <color theme="3"/>
      <name val="Times New Roman"/>
      <family val="1"/>
      <charset val="186"/>
    </font>
    <font>
      <sz val="10"/>
      <color theme="3"/>
      <name val="Times New Roman"/>
      <family val="1"/>
    </font>
    <font>
      <sz val="10"/>
      <color theme="1"/>
      <name val="Times New Roman"/>
      <family val="1"/>
    </font>
    <font>
      <sz val="10"/>
      <name val="Calibri"/>
      <family val="2"/>
      <charset val="186"/>
    </font>
    <font>
      <sz val="10"/>
      <color rgb="FF333333"/>
      <name val="Times New Roman"/>
      <family val="1"/>
    </font>
    <font>
      <b/>
      <sz val="10"/>
      <color rgb="FF000000"/>
      <name val="Times New Roman"/>
      <family val="1"/>
      <charset val="186"/>
    </font>
    <font>
      <sz val="8"/>
      <name val="Times New Roman"/>
      <family val="1"/>
      <charset val="186"/>
    </font>
    <font>
      <b/>
      <sz val="8"/>
      <name val="Times New Roman"/>
      <family val="1"/>
      <charset val="186"/>
    </font>
    <font>
      <sz val="8"/>
      <color rgb="FFFF0000"/>
      <name val="Times New Roman"/>
      <family val="1"/>
      <charset val="186"/>
    </font>
  </fonts>
  <fills count="1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FF"/>
        <bgColor rgb="FFF2F2F2"/>
      </patternFill>
    </fill>
    <fill>
      <patternFill patternType="solid">
        <fgColor rgb="FFFFFFFF"/>
        <bgColor indexed="64"/>
      </patternFill>
    </fill>
    <fill>
      <patternFill patternType="solid">
        <fgColor theme="0"/>
        <bgColor rgb="FFFFFFCC"/>
      </patternFill>
    </fill>
    <fill>
      <patternFill patternType="solid">
        <fgColor indexed="1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bgColor rgb="FFF2F2F2"/>
      </patternFill>
    </fill>
    <fill>
      <patternFill patternType="solid">
        <fgColor theme="0"/>
        <bgColor rgb="FF000000"/>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rgb="FF000000"/>
      </right>
      <top style="medium">
        <color indexed="64"/>
      </top>
      <bottom style="medium">
        <color indexed="64"/>
      </bottom>
      <diagonal/>
    </border>
  </borders>
  <cellStyleXfs count="7943">
    <xf numFmtId="0" fontId="0" fillId="0" borderId="0"/>
    <xf numFmtId="0" fontId="31" fillId="0" borderId="0"/>
    <xf numFmtId="0" fontId="27" fillId="0" borderId="0"/>
    <xf numFmtId="0" fontId="29" fillId="0" borderId="0"/>
    <xf numFmtId="0" fontId="31" fillId="0" borderId="0"/>
    <xf numFmtId="0" fontId="29" fillId="0" borderId="0"/>
    <xf numFmtId="0" fontId="31" fillId="0" borderId="0"/>
    <xf numFmtId="0" fontId="27" fillId="0" borderId="0"/>
    <xf numFmtId="0" fontId="27" fillId="0" borderId="0"/>
    <xf numFmtId="0" fontId="33" fillId="0" borderId="0" applyNumberFormat="0" applyFill="0" applyBorder="0" applyAlignment="0" applyProtection="0"/>
    <xf numFmtId="0" fontId="26" fillId="0" borderId="0"/>
    <xf numFmtId="0" fontId="40" fillId="0" borderId="0" applyNumberFormat="0" applyFill="0" applyBorder="0" applyAlignment="0" applyProtection="0"/>
    <xf numFmtId="0" fontId="25" fillId="0" borderId="0"/>
    <xf numFmtId="0" fontId="24" fillId="0" borderId="0"/>
    <xf numFmtId="0" fontId="23" fillId="0" borderId="0"/>
    <xf numFmtId="0" fontId="22" fillId="0" borderId="0"/>
    <xf numFmtId="0" fontId="22" fillId="0" borderId="0"/>
    <xf numFmtId="0" fontId="22" fillId="0" borderId="0"/>
    <xf numFmtId="0" fontId="27" fillId="0" borderId="0"/>
    <xf numFmtId="0" fontId="21"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43" fontId="17" fillId="0" borderId="0" applyFont="0" applyFill="0" applyBorder="0" applyAlignment="0" applyProtection="0"/>
    <xf numFmtId="0" fontId="16" fillId="0" borderId="0"/>
    <xf numFmtId="0" fontId="49"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0" fontId="13"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cellStyleXfs>
  <cellXfs count="1226">
    <xf numFmtId="0" fontId="0" fillId="0" borderId="0" xfId="0"/>
    <xf numFmtId="0" fontId="30" fillId="0" borderId="0" xfId="0" applyFont="1"/>
    <xf numFmtId="0" fontId="30" fillId="0" borderId="0" xfId="0" applyFont="1" applyAlignment="1">
      <alignment horizontal="left"/>
    </xf>
    <xf numFmtId="49" fontId="32" fillId="0" borderId="0" xfId="0" applyNumberFormat="1" applyFont="1" applyAlignment="1">
      <alignment horizontal="center" vertical="center"/>
    </xf>
    <xf numFmtId="0" fontId="32" fillId="2" borderId="7" xfId="0" applyFont="1" applyFill="1" applyBorder="1" applyAlignment="1">
      <alignment vertical="top" wrapText="1"/>
    </xf>
    <xf numFmtId="49" fontId="32" fillId="2" borderId="1" xfId="0" applyNumberFormat="1" applyFont="1" applyFill="1" applyBorder="1" applyAlignment="1">
      <alignment vertical="top" wrapText="1"/>
    </xf>
    <xf numFmtId="0" fontId="32" fillId="2" borderId="1" xfId="0" applyFont="1" applyFill="1" applyBorder="1" applyAlignment="1">
      <alignment vertical="top" wrapText="1"/>
    </xf>
    <xf numFmtId="49" fontId="30" fillId="4" borderId="1" xfId="0" applyNumberFormat="1" applyFont="1" applyFill="1" applyBorder="1" applyAlignment="1">
      <alignment horizontal="center" vertical="top"/>
    </xf>
    <xf numFmtId="49" fontId="30" fillId="4" borderId="13" xfId="0" applyNumberFormat="1" applyFont="1" applyFill="1" applyBorder="1" applyAlignment="1">
      <alignment vertical="top" wrapText="1"/>
    </xf>
    <xf numFmtId="49" fontId="30" fillId="0" borderId="20" xfId="0" applyNumberFormat="1" applyFont="1" applyBorder="1" applyAlignment="1">
      <alignment horizontal="center" vertical="top" wrapText="1"/>
    </xf>
    <xf numFmtId="49" fontId="32" fillId="4" borderId="1" xfId="0" applyNumberFormat="1" applyFont="1" applyFill="1" applyBorder="1" applyAlignment="1">
      <alignment horizontal="center" vertical="top" wrapText="1"/>
    </xf>
    <xf numFmtId="49" fontId="32" fillId="4" borderId="1" xfId="0" applyNumberFormat="1" applyFont="1" applyFill="1" applyBorder="1" applyAlignment="1">
      <alignment horizontal="center" vertical="top"/>
    </xf>
    <xf numFmtId="49" fontId="32" fillId="0" borderId="1" xfId="0" applyNumberFormat="1" applyFont="1" applyBorder="1" applyAlignment="1">
      <alignment horizontal="center" vertical="top" wrapText="1"/>
    </xf>
    <xf numFmtId="49" fontId="30" fillId="0" borderId="11" xfId="0" applyNumberFormat="1" applyFont="1" applyBorder="1" applyAlignment="1">
      <alignment horizontal="center" vertical="top" wrapText="1"/>
    </xf>
    <xf numFmtId="164" fontId="30" fillId="0" borderId="0" xfId="0" applyNumberFormat="1" applyFont="1" applyAlignment="1">
      <alignment horizontal="center" wrapText="1"/>
    </xf>
    <xf numFmtId="49" fontId="30" fillId="0" borderId="0" xfId="0" applyNumberFormat="1" applyFont="1" applyAlignment="1">
      <alignment horizontal="center" vertical="center"/>
    </xf>
    <xf numFmtId="49" fontId="30" fillId="0" borderId="7" xfId="0" applyNumberFormat="1" applyFont="1" applyBorder="1" applyAlignment="1">
      <alignment horizontal="center" vertical="top" wrapText="1"/>
    </xf>
    <xf numFmtId="0" fontId="32" fillId="0" borderId="0" xfId="0" applyFont="1"/>
    <xf numFmtId="165" fontId="32" fillId="0" borderId="1" xfId="0" applyNumberFormat="1" applyFont="1" applyBorder="1" applyAlignment="1">
      <alignment horizontal="right" vertical="top"/>
    </xf>
    <xf numFmtId="167" fontId="30" fillId="4" borderId="1" xfId="0" applyNumberFormat="1" applyFont="1" applyFill="1" applyBorder="1" applyAlignment="1">
      <alignment horizontal="center" vertical="top" wrapText="1"/>
    </xf>
    <xf numFmtId="49" fontId="30" fillId="4" borderId="1" xfId="0" applyNumberFormat="1" applyFont="1" applyFill="1" applyBorder="1" applyAlignment="1">
      <alignment vertical="top" wrapText="1"/>
    </xf>
    <xf numFmtId="0" fontId="30" fillId="4" borderId="1" xfId="0" applyFont="1" applyFill="1" applyBorder="1" applyAlignment="1">
      <alignment horizontal="left" vertical="top" wrapText="1"/>
    </xf>
    <xf numFmtId="0" fontId="30" fillId="4" borderId="0" xfId="0" applyFont="1" applyFill="1" applyAlignment="1">
      <alignment vertical="top" wrapText="1"/>
    </xf>
    <xf numFmtId="0" fontId="30" fillId="4" borderId="0" xfId="0" applyFont="1" applyFill="1" applyAlignment="1">
      <alignment vertical="top"/>
    </xf>
    <xf numFmtId="0" fontId="30" fillId="4" borderId="0" xfId="0" applyFont="1" applyFill="1" applyAlignment="1">
      <alignment horizontal="left"/>
    </xf>
    <xf numFmtId="0" fontId="30" fillId="4" borderId="0" xfId="0" applyFont="1" applyFill="1"/>
    <xf numFmtId="0" fontId="32" fillId="4" borderId="0" xfId="0" applyFont="1" applyFill="1"/>
    <xf numFmtId="0" fontId="32" fillId="4" borderId="0" xfId="0" applyFont="1" applyFill="1" applyAlignment="1">
      <alignment horizontal="right" vertical="top"/>
    </xf>
    <xf numFmtId="0" fontId="32" fillId="4" borderId="0" xfId="0" applyFont="1" applyFill="1" applyAlignment="1">
      <alignment horizontal="center" vertical="top"/>
    </xf>
    <xf numFmtId="0" fontId="32" fillId="4" borderId="0" xfId="0" applyFont="1" applyFill="1" applyAlignment="1">
      <alignment horizontal="right"/>
    </xf>
    <xf numFmtId="49" fontId="30" fillId="4" borderId="7" xfId="0" applyNumberFormat="1" applyFont="1" applyFill="1" applyBorder="1" applyAlignment="1">
      <alignment vertical="top" wrapText="1"/>
    </xf>
    <xf numFmtId="49" fontId="30" fillId="4" borderId="15" xfId="0" applyNumberFormat="1" applyFont="1" applyFill="1" applyBorder="1" applyAlignment="1">
      <alignment vertical="top" wrapText="1"/>
    </xf>
    <xf numFmtId="0" fontId="30" fillId="4" borderId="1" xfId="0" applyFont="1" applyFill="1" applyBorder="1" applyAlignment="1">
      <alignment horizontal="center" vertical="top" wrapText="1"/>
    </xf>
    <xf numFmtId="49" fontId="30" fillId="4" borderId="14" xfId="0" applyNumberFormat="1" applyFont="1" applyFill="1" applyBorder="1" applyAlignment="1">
      <alignment vertical="top" wrapText="1"/>
    </xf>
    <xf numFmtId="49" fontId="30" fillId="4" borderId="12" xfId="0" applyNumberFormat="1" applyFont="1" applyFill="1" applyBorder="1" applyAlignment="1">
      <alignment vertical="top" wrapText="1"/>
    </xf>
    <xf numFmtId="0" fontId="30" fillId="4" borderId="18" xfId="0" applyFont="1" applyFill="1" applyBorder="1" applyAlignment="1">
      <alignment vertical="top"/>
    </xf>
    <xf numFmtId="0" fontId="30" fillId="4" borderId="7" xfId="0" applyFont="1" applyFill="1" applyBorder="1" applyAlignment="1">
      <alignment horizontal="center" vertical="top" wrapText="1"/>
    </xf>
    <xf numFmtId="0" fontId="30" fillId="4" borderId="20" xfId="0" applyFont="1" applyFill="1" applyBorder="1" applyAlignment="1">
      <alignment horizontal="left" vertical="top"/>
    </xf>
    <xf numFmtId="0" fontId="30" fillId="4" borderId="9" xfId="0" applyFont="1" applyFill="1" applyBorder="1" applyAlignment="1">
      <alignment vertical="top"/>
    </xf>
    <xf numFmtId="0" fontId="30" fillId="4" borderId="11" xfId="0" applyFont="1" applyFill="1" applyBorder="1" applyAlignment="1">
      <alignment vertical="top"/>
    </xf>
    <xf numFmtId="49" fontId="30" fillId="4" borderId="21" xfId="0" applyNumberFormat="1" applyFont="1" applyFill="1" applyBorder="1" applyAlignment="1">
      <alignment vertical="top" wrapText="1"/>
    </xf>
    <xf numFmtId="0" fontId="30" fillId="4" borderId="0" xfId="0" applyFont="1" applyFill="1" applyAlignment="1">
      <alignment horizontal="left" vertical="top"/>
    </xf>
    <xf numFmtId="0" fontId="30" fillId="4" borderId="0" xfId="0" applyFont="1" applyFill="1" applyAlignment="1">
      <alignment horizontal="center" vertical="top"/>
    </xf>
    <xf numFmtId="0" fontId="30" fillId="4" borderId="0" xfId="0" applyFont="1" applyFill="1" applyAlignment="1">
      <alignment wrapText="1"/>
    </xf>
    <xf numFmtId="49" fontId="30" fillId="4" borderId="0" xfId="0" applyNumberFormat="1" applyFont="1" applyFill="1" applyAlignment="1">
      <alignment horizontal="center" vertical="center"/>
    </xf>
    <xf numFmtId="49" fontId="30" fillId="4" borderId="1" xfId="2" applyNumberFormat="1" applyFont="1" applyFill="1" applyBorder="1" applyAlignment="1">
      <alignment horizontal="center" vertical="top" wrapText="1"/>
    </xf>
    <xf numFmtId="3" fontId="30" fillId="4" borderId="1" xfId="0" applyNumberFormat="1" applyFont="1" applyFill="1" applyBorder="1" applyAlignment="1">
      <alignment horizontal="center" vertical="top" wrapText="1"/>
    </xf>
    <xf numFmtId="49" fontId="32" fillId="4" borderId="0" xfId="0" applyNumberFormat="1" applyFont="1" applyFill="1" applyAlignment="1">
      <alignment horizontal="right" vertical="top" wrapText="1"/>
    </xf>
    <xf numFmtId="167" fontId="30" fillId="4" borderId="0" xfId="0" applyNumberFormat="1" applyFont="1" applyFill="1" applyAlignment="1">
      <alignment horizontal="center" vertical="top" wrapText="1"/>
    </xf>
    <xf numFmtId="49" fontId="30" fillId="4" borderId="0" xfId="0" applyNumberFormat="1" applyFont="1" applyFill="1" applyAlignment="1">
      <alignment horizontal="center" vertical="top"/>
    </xf>
    <xf numFmtId="168" fontId="30" fillId="4" borderId="5" xfId="0" applyNumberFormat="1" applyFont="1" applyFill="1" applyBorder="1" applyAlignment="1">
      <alignment horizontal="center" vertical="top" wrapText="1"/>
    </xf>
    <xf numFmtId="49" fontId="30" fillId="4" borderId="0" xfId="0" applyNumberFormat="1" applyFont="1" applyFill="1" applyAlignment="1">
      <alignment horizontal="center" vertical="top" wrapText="1"/>
    </xf>
    <xf numFmtId="0" fontId="30" fillId="4" borderId="15" xfId="0" applyFont="1" applyFill="1" applyBorder="1" applyAlignment="1">
      <alignment horizontal="left" vertical="top"/>
    </xf>
    <xf numFmtId="0" fontId="30" fillId="0" borderId="1" xfId="0" applyFont="1" applyBorder="1" applyAlignment="1">
      <alignment horizontal="left" vertical="top" wrapText="1"/>
    </xf>
    <xf numFmtId="0" fontId="30" fillId="4" borderId="11" xfId="0" applyFont="1" applyFill="1" applyBorder="1" applyAlignment="1">
      <alignment horizontal="left" vertical="top" wrapText="1"/>
    </xf>
    <xf numFmtId="49" fontId="30" fillId="4" borderId="15" xfId="0" applyNumberFormat="1" applyFont="1" applyFill="1" applyBorder="1" applyAlignment="1">
      <alignment horizontal="center" vertical="top" wrapText="1"/>
    </xf>
    <xf numFmtId="0" fontId="30" fillId="4" borderId="1" xfId="0" applyFont="1" applyFill="1" applyBorder="1" applyAlignment="1">
      <alignment horizontal="left" vertical="top"/>
    </xf>
    <xf numFmtId="0" fontId="32" fillId="4" borderId="1" xfId="0" applyFont="1" applyFill="1" applyBorder="1" applyAlignment="1">
      <alignment horizontal="left" vertical="top"/>
    </xf>
    <xf numFmtId="49" fontId="30" fillId="4" borderId="7" xfId="0" applyNumberFormat="1" applyFont="1" applyFill="1" applyBorder="1" applyAlignment="1">
      <alignment horizontal="center" vertical="top" wrapText="1"/>
    </xf>
    <xf numFmtId="0" fontId="30" fillId="4" borderId="1" xfId="0" applyFont="1" applyFill="1" applyBorder="1" applyAlignment="1">
      <alignment vertical="top" wrapText="1"/>
    </xf>
    <xf numFmtId="49" fontId="30" fillId="4" borderId="25" xfId="0" applyNumberFormat="1" applyFont="1" applyFill="1" applyBorder="1" applyAlignment="1">
      <alignment vertical="top" wrapText="1"/>
    </xf>
    <xf numFmtId="49" fontId="30" fillId="4" borderId="8" xfId="0" applyNumberFormat="1" applyFont="1" applyFill="1" applyBorder="1" applyAlignment="1">
      <alignment vertical="top" wrapText="1"/>
    </xf>
    <xf numFmtId="49" fontId="30" fillId="0" borderId="1" xfId="0" applyNumberFormat="1" applyFont="1" applyBorder="1" applyAlignment="1">
      <alignment horizontal="left" vertical="top" wrapText="1"/>
    </xf>
    <xf numFmtId="0" fontId="30" fillId="4" borderId="36" xfId="0" applyFont="1" applyFill="1" applyBorder="1" applyAlignment="1">
      <alignment vertical="top"/>
    </xf>
    <xf numFmtId="0" fontId="30" fillId="4" borderId="15" xfId="0" applyFont="1" applyFill="1" applyBorder="1" applyAlignment="1">
      <alignment vertical="top"/>
    </xf>
    <xf numFmtId="2" fontId="30" fillId="4" borderId="1" xfId="0" applyNumberFormat="1" applyFont="1" applyFill="1" applyBorder="1" applyAlignment="1">
      <alignment vertical="top" wrapText="1"/>
    </xf>
    <xf numFmtId="0" fontId="32" fillId="0" borderId="0" xfId="0" applyFont="1" applyAlignment="1">
      <alignment vertical="top"/>
    </xf>
    <xf numFmtId="0" fontId="30" fillId="0" borderId="0" xfId="0" applyFont="1" applyAlignment="1">
      <alignment vertical="top"/>
    </xf>
    <xf numFmtId="49" fontId="30" fillId="4" borderId="12" xfId="0" applyNumberFormat="1" applyFont="1" applyFill="1" applyBorder="1" applyAlignment="1">
      <alignment horizontal="left" vertical="top" wrapText="1"/>
    </xf>
    <xf numFmtId="0" fontId="30" fillId="4" borderId="18" xfId="0" applyFont="1" applyFill="1" applyBorder="1" applyAlignment="1">
      <alignment horizontal="left" vertical="top"/>
    </xf>
    <xf numFmtId="49" fontId="30" fillId="4" borderId="15" xfId="0" applyNumberFormat="1" applyFont="1" applyFill="1" applyBorder="1" applyAlignment="1">
      <alignment horizontal="left" vertical="top" wrapText="1"/>
    </xf>
    <xf numFmtId="0" fontId="30" fillId="4" borderId="20" xfId="0" applyFont="1" applyFill="1" applyBorder="1" applyAlignment="1">
      <alignment vertical="top"/>
    </xf>
    <xf numFmtId="49" fontId="30" fillId="0" borderId="1" xfId="0" applyNumberFormat="1" applyFont="1" applyBorder="1" applyAlignment="1">
      <alignment horizontal="center" vertical="top" wrapText="1"/>
    </xf>
    <xf numFmtId="49" fontId="30" fillId="4" borderId="1" xfId="0" applyNumberFormat="1" applyFont="1" applyFill="1" applyBorder="1" applyAlignment="1">
      <alignment horizontal="center" vertical="top" wrapText="1"/>
    </xf>
    <xf numFmtId="49" fontId="30" fillId="4" borderId="8" xfId="0" applyNumberFormat="1" applyFont="1" applyFill="1" applyBorder="1" applyAlignment="1">
      <alignment horizontal="left" vertical="top" wrapText="1"/>
    </xf>
    <xf numFmtId="49" fontId="30" fillId="4" borderId="13" xfId="0" applyNumberFormat="1" applyFont="1" applyFill="1" applyBorder="1" applyAlignment="1">
      <alignment horizontal="left" vertical="top" wrapText="1"/>
    </xf>
    <xf numFmtId="49" fontId="30" fillId="4" borderId="1" xfId="0" applyNumberFormat="1" applyFont="1" applyFill="1" applyBorder="1" applyAlignment="1">
      <alignment horizontal="left" vertical="top" wrapText="1"/>
    </xf>
    <xf numFmtId="0" fontId="27" fillId="0" borderId="0" xfId="0" applyFont="1"/>
    <xf numFmtId="0" fontId="30" fillId="4" borderId="20" xfId="0" applyFont="1" applyFill="1" applyBorder="1" applyAlignment="1">
      <alignment horizontal="center" vertical="top"/>
    </xf>
    <xf numFmtId="0" fontId="30" fillId="4" borderId="1" xfId="7" applyFont="1" applyFill="1" applyBorder="1" applyAlignment="1">
      <alignment horizontal="center" vertical="top" wrapText="1"/>
    </xf>
    <xf numFmtId="49" fontId="30" fillId="0" borderId="12" xfId="0" applyNumberFormat="1" applyFont="1" applyBorder="1" applyAlignment="1">
      <alignment horizontal="left" vertical="top" wrapText="1"/>
    </xf>
    <xf numFmtId="165" fontId="30" fillId="4" borderId="41" xfId="0" applyNumberFormat="1" applyFont="1" applyFill="1" applyBorder="1" applyAlignment="1">
      <alignment horizontal="center" vertical="top"/>
    </xf>
    <xf numFmtId="165" fontId="30" fillId="4" borderId="66" xfId="0" applyNumberFormat="1" applyFont="1" applyFill="1" applyBorder="1" applyAlignment="1">
      <alignment horizontal="center" vertical="top"/>
    </xf>
    <xf numFmtId="1" fontId="30" fillId="4" borderId="1" xfId="2" applyNumberFormat="1" applyFont="1" applyFill="1" applyBorder="1" applyAlignment="1">
      <alignment horizontal="center" vertical="top" wrapText="1"/>
    </xf>
    <xf numFmtId="49" fontId="30" fillId="4" borderId="68" xfId="0" applyNumberFormat="1" applyFont="1" applyFill="1" applyBorder="1" applyAlignment="1">
      <alignment horizontal="left" vertical="top" wrapText="1"/>
    </xf>
    <xf numFmtId="0" fontId="30" fillId="4" borderId="24" xfId="0" applyFont="1" applyFill="1" applyBorder="1" applyAlignment="1">
      <alignment horizontal="left" vertical="top"/>
    </xf>
    <xf numFmtId="165" fontId="30" fillId="4" borderId="43" xfId="0" applyNumberFormat="1" applyFont="1" applyFill="1" applyBorder="1" applyAlignment="1">
      <alignment horizontal="center" vertical="top"/>
    </xf>
    <xf numFmtId="165" fontId="30" fillId="4" borderId="0" xfId="0" applyNumberFormat="1" applyFont="1" applyFill="1" applyAlignment="1">
      <alignment horizontal="center" vertical="top"/>
    </xf>
    <xf numFmtId="165" fontId="32" fillId="4" borderId="3" xfId="0" applyNumberFormat="1" applyFont="1" applyFill="1" applyBorder="1" applyAlignment="1">
      <alignment horizontal="center" vertical="top"/>
    </xf>
    <xf numFmtId="49" fontId="32" fillId="4" borderId="1" xfId="0" applyNumberFormat="1" applyFont="1" applyFill="1" applyBorder="1" applyAlignment="1">
      <alignment horizontal="left" vertical="top" wrapText="1"/>
    </xf>
    <xf numFmtId="165" fontId="30" fillId="4" borderId="50" xfId="0" applyNumberFormat="1" applyFont="1" applyFill="1" applyBorder="1" applyAlignment="1">
      <alignment horizontal="center" vertical="top"/>
    </xf>
    <xf numFmtId="165" fontId="32" fillId="4" borderId="5" xfId="0" applyNumberFormat="1" applyFont="1" applyFill="1" applyBorder="1" applyAlignment="1">
      <alignment horizontal="center" vertical="top"/>
    </xf>
    <xf numFmtId="165" fontId="30" fillId="4" borderId="6" xfId="0" applyNumberFormat="1" applyFont="1" applyFill="1" applyBorder="1" applyAlignment="1">
      <alignment horizontal="center" vertical="top"/>
    </xf>
    <xf numFmtId="167" fontId="30" fillId="4" borderId="1" xfId="0" applyNumberFormat="1" applyFont="1" applyFill="1" applyBorder="1" applyAlignment="1">
      <alignment horizontal="center" vertical="top"/>
    </xf>
    <xf numFmtId="0" fontId="32" fillId="3" borderId="16" xfId="0" applyFont="1" applyFill="1" applyBorder="1" applyAlignment="1">
      <alignment vertical="top" wrapText="1"/>
    </xf>
    <xf numFmtId="0" fontId="30" fillId="4" borderId="1" xfId="0" applyFont="1" applyFill="1" applyBorder="1" applyAlignment="1">
      <alignment horizontal="center" vertical="top"/>
    </xf>
    <xf numFmtId="0" fontId="30" fillId="4" borderId="15" xfId="0" applyFont="1" applyFill="1" applyBorder="1" applyAlignment="1">
      <alignment horizontal="center" vertical="top" wrapText="1"/>
    </xf>
    <xf numFmtId="49" fontId="30" fillId="4" borderId="2" xfId="0" applyNumberFormat="1" applyFont="1" applyFill="1" applyBorder="1" applyAlignment="1">
      <alignment horizontal="left" vertical="top" wrapText="1"/>
    </xf>
    <xf numFmtId="0" fontId="30" fillId="4" borderId="24" xfId="0" applyFont="1" applyFill="1" applyBorder="1" applyAlignment="1">
      <alignment horizontal="center" vertical="top" wrapText="1"/>
    </xf>
    <xf numFmtId="49" fontId="30" fillId="4" borderId="17" xfId="0" applyNumberFormat="1" applyFont="1" applyFill="1" applyBorder="1" applyAlignment="1">
      <alignment horizontal="left" vertical="top" wrapText="1"/>
    </xf>
    <xf numFmtId="0" fontId="30" fillId="4" borderId="36" xfId="0" applyFont="1" applyFill="1" applyBorder="1" applyAlignment="1">
      <alignment horizontal="left" vertical="top"/>
    </xf>
    <xf numFmtId="0" fontId="30" fillId="4" borderId="20" xfId="0" applyFont="1" applyFill="1" applyBorder="1" applyAlignment="1">
      <alignment horizontal="center" vertical="top" wrapText="1"/>
    </xf>
    <xf numFmtId="0" fontId="30" fillId="4" borderId="20" xfId="0" applyFont="1" applyFill="1" applyBorder="1" applyAlignment="1">
      <alignment vertical="top" wrapText="1"/>
    </xf>
    <xf numFmtId="49" fontId="30" fillId="4" borderId="11" xfId="0" applyNumberFormat="1" applyFont="1" applyFill="1" applyBorder="1" applyAlignment="1">
      <alignment horizontal="center" vertical="top" wrapText="1"/>
    </xf>
    <xf numFmtId="0" fontId="30" fillId="4" borderId="11" xfId="0" applyFont="1" applyFill="1" applyBorder="1" applyAlignment="1">
      <alignment horizontal="center" vertical="top" wrapText="1"/>
    </xf>
    <xf numFmtId="165" fontId="30" fillId="4" borderId="47" xfId="0" applyNumberFormat="1" applyFont="1" applyFill="1" applyBorder="1" applyAlignment="1">
      <alignment horizontal="center" vertical="top"/>
    </xf>
    <xf numFmtId="0" fontId="30" fillId="4" borderId="22" xfId="0" applyFont="1" applyFill="1" applyBorder="1" applyAlignment="1">
      <alignment vertical="top"/>
    </xf>
    <xf numFmtId="165" fontId="30" fillId="4" borderId="46" xfId="0" applyNumberFormat="1" applyFont="1" applyFill="1" applyBorder="1" applyAlignment="1">
      <alignment horizontal="center" vertical="top"/>
    </xf>
    <xf numFmtId="165" fontId="30" fillId="4" borderId="0" xfId="0" applyNumberFormat="1" applyFont="1" applyFill="1" applyAlignment="1">
      <alignment horizontal="left" vertical="top" wrapText="1"/>
    </xf>
    <xf numFmtId="49" fontId="30" fillId="4" borderId="25" xfId="0" applyNumberFormat="1" applyFont="1" applyFill="1" applyBorder="1" applyAlignment="1">
      <alignment horizontal="left" vertical="top" wrapText="1"/>
    </xf>
    <xf numFmtId="0" fontId="30" fillId="4" borderId="7" xfId="0" applyFont="1" applyFill="1" applyBorder="1" applyAlignment="1">
      <alignment horizontal="left" vertical="top" wrapText="1"/>
    </xf>
    <xf numFmtId="49" fontId="30" fillId="4" borderId="7" xfId="0" applyNumberFormat="1" applyFont="1" applyFill="1" applyBorder="1" applyAlignment="1">
      <alignment horizontal="left" vertical="top" wrapText="1"/>
    </xf>
    <xf numFmtId="49" fontId="30" fillId="0" borderId="13" xfId="0" applyNumberFormat="1" applyFont="1" applyBorder="1" applyAlignment="1">
      <alignment horizontal="left" vertical="top" wrapText="1"/>
    </xf>
    <xf numFmtId="49" fontId="32" fillId="0" borderId="55" xfId="0" applyNumberFormat="1" applyFont="1" applyBorder="1" applyAlignment="1">
      <alignment horizontal="center" vertical="top" wrapText="1"/>
    </xf>
    <xf numFmtId="49" fontId="32" fillId="0" borderId="16" xfId="0" applyNumberFormat="1" applyFont="1" applyBorder="1" applyAlignment="1">
      <alignment horizontal="center" vertical="top" wrapText="1"/>
    </xf>
    <xf numFmtId="0" fontId="32" fillId="4" borderId="0" xfId="0" applyFont="1" applyFill="1" applyAlignment="1">
      <alignment horizontal="center" vertical="top" wrapText="1"/>
    </xf>
    <xf numFmtId="0" fontId="30" fillId="4" borderId="0" xfId="0" applyFont="1" applyFill="1" applyAlignment="1">
      <alignment horizontal="left" vertical="top" wrapText="1"/>
    </xf>
    <xf numFmtId="49" fontId="30" fillId="4" borderId="14" xfId="0" applyNumberFormat="1" applyFont="1" applyFill="1" applyBorder="1" applyAlignment="1">
      <alignment horizontal="left" vertical="top" wrapText="1"/>
    </xf>
    <xf numFmtId="0" fontId="32" fillId="4" borderId="0" xfId="0" applyFont="1" applyFill="1" applyAlignment="1">
      <alignment horizontal="center"/>
    </xf>
    <xf numFmtId="49" fontId="30" fillId="0" borderId="14" xfId="0" applyNumberFormat="1" applyFont="1" applyBorder="1" applyAlignment="1">
      <alignment horizontal="left" vertical="top" wrapText="1"/>
    </xf>
    <xf numFmtId="49" fontId="30" fillId="0" borderId="25" xfId="0" applyNumberFormat="1" applyFont="1" applyBorder="1" applyAlignment="1">
      <alignment horizontal="left" vertical="top" wrapText="1"/>
    </xf>
    <xf numFmtId="49" fontId="30" fillId="0" borderId="8" xfId="0" applyNumberFormat="1" applyFont="1" applyBorder="1" applyAlignment="1">
      <alignment horizontal="left" vertical="top" wrapText="1"/>
    </xf>
    <xf numFmtId="165" fontId="32" fillId="4" borderId="28" xfId="0" applyNumberFormat="1" applyFont="1" applyFill="1" applyBorder="1" applyAlignment="1">
      <alignment horizontal="center" vertical="top"/>
    </xf>
    <xf numFmtId="165" fontId="30" fillId="4" borderId="29" xfId="0" applyNumberFormat="1" applyFont="1" applyFill="1" applyBorder="1" applyAlignment="1">
      <alignment horizontal="center" vertical="top"/>
    </xf>
    <xf numFmtId="168" fontId="30" fillId="4" borderId="0" xfId="0" applyNumberFormat="1" applyFont="1" applyFill="1" applyAlignment="1">
      <alignment horizontal="center" vertical="top" wrapText="1"/>
    </xf>
    <xf numFmtId="0" fontId="30" fillId="4" borderId="0" xfId="0" applyFont="1" applyFill="1" applyAlignment="1">
      <alignment horizontal="left" wrapText="1"/>
    </xf>
    <xf numFmtId="165" fontId="32" fillId="4" borderId="0" xfId="0" applyNumberFormat="1" applyFont="1" applyFill="1" applyAlignment="1">
      <alignment horizontal="center" vertical="top"/>
    </xf>
    <xf numFmtId="168" fontId="32" fillId="4" borderId="32" xfId="0" applyNumberFormat="1" applyFont="1" applyFill="1" applyBorder="1" applyAlignment="1">
      <alignment horizontal="center" vertical="top" wrapText="1"/>
    </xf>
    <xf numFmtId="0" fontId="32" fillId="4" borderId="32" xfId="0" applyFont="1" applyFill="1" applyBorder="1" applyAlignment="1">
      <alignment vertical="top" wrapText="1"/>
    </xf>
    <xf numFmtId="168" fontId="32" fillId="6" borderId="16" xfId="0" applyNumberFormat="1" applyFont="1" applyFill="1" applyBorder="1" applyAlignment="1">
      <alignment horizontal="center" vertical="top" wrapText="1"/>
    </xf>
    <xf numFmtId="2" fontId="32" fillId="4" borderId="1" xfId="0" applyNumberFormat="1" applyFont="1" applyFill="1" applyBorder="1" applyAlignment="1">
      <alignment horizontal="left" vertical="top" wrapText="1"/>
    </xf>
    <xf numFmtId="168" fontId="32" fillId="8" borderId="16" xfId="0" applyNumberFormat="1" applyFont="1" applyFill="1" applyBorder="1" applyAlignment="1">
      <alignment horizontal="center" vertical="top" wrapText="1"/>
    </xf>
    <xf numFmtId="2" fontId="30" fillId="4" borderId="1" xfId="0" applyNumberFormat="1" applyFont="1" applyFill="1" applyBorder="1" applyAlignment="1">
      <alignment horizontal="left" vertical="top" wrapText="1"/>
    </xf>
    <xf numFmtId="49" fontId="30" fillId="0" borderId="7" xfId="0" applyNumberFormat="1" applyFont="1" applyBorder="1" applyAlignment="1">
      <alignment horizontal="left" vertical="top" wrapText="1"/>
    </xf>
    <xf numFmtId="165" fontId="30" fillId="4" borderId="35" xfId="0" applyNumberFormat="1" applyFont="1" applyFill="1" applyBorder="1" applyAlignment="1">
      <alignment horizontal="center" vertical="top"/>
    </xf>
    <xf numFmtId="49" fontId="30" fillId="0" borderId="2" xfId="0" applyNumberFormat="1" applyFont="1" applyBorder="1" applyAlignment="1">
      <alignment horizontal="left" vertical="top" wrapText="1"/>
    </xf>
    <xf numFmtId="165" fontId="30" fillId="2" borderId="50" xfId="0" applyNumberFormat="1" applyFont="1" applyFill="1" applyBorder="1" applyAlignment="1">
      <alignment horizontal="center" vertical="top"/>
    </xf>
    <xf numFmtId="165" fontId="30" fillId="4" borderId="10" xfId="0" applyNumberFormat="1" applyFont="1" applyFill="1" applyBorder="1" applyAlignment="1">
      <alignment horizontal="center" vertical="top"/>
    </xf>
    <xf numFmtId="165" fontId="30" fillId="4" borderId="52" xfId="0" applyNumberFormat="1" applyFont="1" applyFill="1" applyBorder="1" applyAlignment="1">
      <alignment horizontal="center" vertical="top"/>
    </xf>
    <xf numFmtId="49" fontId="30" fillId="4" borderId="20" xfId="0" applyNumberFormat="1" applyFont="1" applyFill="1" applyBorder="1" applyAlignment="1">
      <alignment horizontal="left" vertical="top" wrapText="1"/>
    </xf>
    <xf numFmtId="49" fontId="30" fillId="4" borderId="20" xfId="0" applyNumberFormat="1" applyFont="1" applyFill="1" applyBorder="1" applyAlignment="1">
      <alignment horizontal="center" vertical="top" wrapText="1"/>
    </xf>
    <xf numFmtId="0" fontId="30" fillId="4" borderId="1" xfId="0" applyFont="1" applyFill="1" applyBorder="1" applyAlignment="1">
      <alignment vertical="top"/>
    </xf>
    <xf numFmtId="1" fontId="30" fillId="4" borderId="1" xfId="0" applyNumberFormat="1" applyFont="1" applyFill="1" applyBorder="1" applyAlignment="1">
      <alignment horizontal="center" vertical="top" wrapText="1"/>
    </xf>
    <xf numFmtId="49" fontId="30" fillId="0" borderId="17" xfId="0" applyNumberFormat="1" applyFont="1" applyBorder="1" applyAlignment="1">
      <alignment vertical="top" wrapText="1"/>
    </xf>
    <xf numFmtId="165" fontId="30" fillId="4" borderId="59" xfId="0" applyNumberFormat="1" applyFont="1" applyFill="1" applyBorder="1" applyAlignment="1">
      <alignment horizontal="center" vertical="top"/>
    </xf>
    <xf numFmtId="165" fontId="30" fillId="4" borderId="45" xfId="0" applyNumberFormat="1" applyFont="1" applyFill="1" applyBorder="1" applyAlignment="1">
      <alignment horizontal="center" vertical="top"/>
    </xf>
    <xf numFmtId="165" fontId="30" fillId="2" borderId="47" xfId="0" applyNumberFormat="1" applyFont="1" applyFill="1" applyBorder="1" applyAlignment="1">
      <alignment horizontal="center" vertical="top"/>
    </xf>
    <xf numFmtId="49" fontId="30" fillId="0" borderId="25" xfId="0" applyNumberFormat="1" applyFont="1" applyBorder="1" applyAlignment="1">
      <alignment vertical="top" wrapText="1"/>
    </xf>
    <xf numFmtId="0" fontId="30" fillId="0" borderId="20" xfId="0" applyFont="1" applyBorder="1" applyAlignment="1">
      <alignment vertical="top"/>
    </xf>
    <xf numFmtId="165" fontId="30" fillId="2" borderId="29" xfId="0" applyNumberFormat="1" applyFont="1" applyFill="1" applyBorder="1" applyAlignment="1">
      <alignment horizontal="center" vertical="top"/>
    </xf>
    <xf numFmtId="165" fontId="30" fillId="2" borderId="52" xfId="0" applyNumberFormat="1" applyFont="1" applyFill="1" applyBorder="1" applyAlignment="1">
      <alignment horizontal="center" vertical="top"/>
    </xf>
    <xf numFmtId="49" fontId="30" fillId="0" borderId="15" xfId="0" applyNumberFormat="1" applyFont="1" applyBorder="1" applyAlignment="1">
      <alignment horizontal="center" vertical="top" wrapText="1"/>
    </xf>
    <xf numFmtId="165" fontId="30" fillId="4" borderId="5" xfId="0" applyNumberFormat="1" applyFont="1" applyFill="1" applyBorder="1" applyAlignment="1">
      <alignment horizontal="center" vertical="top"/>
    </xf>
    <xf numFmtId="165" fontId="30" fillId="2" borderId="45" xfId="0" applyNumberFormat="1" applyFont="1" applyFill="1" applyBorder="1" applyAlignment="1">
      <alignment horizontal="center" vertical="top"/>
    </xf>
    <xf numFmtId="49" fontId="32" fillId="4" borderId="15" xfId="0" applyNumberFormat="1" applyFont="1" applyFill="1" applyBorder="1" applyAlignment="1">
      <alignment horizontal="left" vertical="top" wrapText="1"/>
    </xf>
    <xf numFmtId="1" fontId="30" fillId="4" borderId="7" xfId="0" applyNumberFormat="1" applyFont="1" applyFill="1" applyBorder="1" applyAlignment="1">
      <alignment horizontal="center" vertical="top" wrapText="1"/>
    </xf>
    <xf numFmtId="49" fontId="30" fillId="4" borderId="23" xfId="0" applyNumberFormat="1" applyFont="1" applyFill="1" applyBorder="1" applyAlignment="1">
      <alignment vertical="top" wrapText="1"/>
    </xf>
    <xf numFmtId="2" fontId="30" fillId="0" borderId="1" xfId="0" applyNumberFormat="1" applyFont="1" applyBorder="1" applyAlignment="1">
      <alignment horizontal="left" vertical="top" wrapText="1"/>
    </xf>
    <xf numFmtId="49" fontId="30" fillId="4" borderId="66" xfId="0" applyNumberFormat="1" applyFont="1" applyFill="1" applyBorder="1" applyAlignment="1">
      <alignment vertical="top" wrapText="1"/>
    </xf>
    <xf numFmtId="0" fontId="32" fillId="6" borderId="16" xfId="0" applyFont="1" applyFill="1" applyBorder="1" applyAlignment="1">
      <alignment vertical="top" wrapText="1"/>
    </xf>
    <xf numFmtId="0" fontId="32" fillId="8" borderId="16" xfId="0" applyFont="1" applyFill="1" applyBorder="1" applyAlignment="1">
      <alignment vertical="top" wrapText="1"/>
    </xf>
    <xf numFmtId="16" fontId="30" fillId="4" borderId="1" xfId="0" applyNumberFormat="1" applyFont="1" applyFill="1" applyBorder="1" applyAlignment="1">
      <alignment horizontal="center" vertical="top" wrapText="1"/>
    </xf>
    <xf numFmtId="0" fontId="30" fillId="0" borderId="1" xfId="0" applyFont="1" applyBorder="1" applyAlignment="1">
      <alignment horizontal="center" vertical="top" wrapText="1"/>
    </xf>
    <xf numFmtId="0" fontId="30" fillId="0" borderId="15" xfId="0" applyFont="1" applyBorder="1" applyAlignment="1">
      <alignment horizontal="center" vertical="top" wrapText="1"/>
    </xf>
    <xf numFmtId="0" fontId="30" fillId="0" borderId="1" xfId="0" applyFont="1" applyBorder="1" applyAlignment="1">
      <alignment horizontal="center" vertical="top"/>
    </xf>
    <xf numFmtId="0" fontId="30" fillId="2" borderId="15" xfId="0" applyFont="1" applyFill="1" applyBorder="1" applyAlignment="1">
      <alignment vertical="top"/>
    </xf>
    <xf numFmtId="16" fontId="30" fillId="2" borderId="1" xfId="0" applyNumberFormat="1" applyFont="1" applyFill="1" applyBorder="1" applyAlignment="1">
      <alignment horizontal="center" vertical="top" wrapText="1"/>
    </xf>
    <xf numFmtId="49" fontId="30" fillId="2" borderId="8" xfId="0" applyNumberFormat="1" applyFont="1" applyFill="1" applyBorder="1" applyAlignment="1">
      <alignment vertical="top" wrapText="1"/>
    </xf>
    <xf numFmtId="49" fontId="30" fillId="4" borderId="1" xfId="8" applyNumberFormat="1" applyFont="1" applyFill="1" applyBorder="1" applyAlignment="1">
      <alignment vertical="top" wrapText="1"/>
    </xf>
    <xf numFmtId="0" fontId="30" fillId="0" borderId="1" xfId="8" applyFont="1" applyBorder="1" applyAlignment="1">
      <alignment horizontal="left" vertical="top"/>
    </xf>
    <xf numFmtId="49" fontId="30" fillId="2" borderId="1" xfId="0" applyNumberFormat="1" applyFont="1" applyFill="1" applyBorder="1" applyAlignment="1">
      <alignment vertical="top" wrapText="1"/>
    </xf>
    <xf numFmtId="165" fontId="32" fillId="4" borderId="72" xfId="0" applyNumberFormat="1" applyFont="1" applyFill="1" applyBorder="1" applyAlignment="1">
      <alignment horizontal="center" vertical="top"/>
    </xf>
    <xf numFmtId="49" fontId="32" fillId="4" borderId="0" xfId="0" applyNumberFormat="1" applyFont="1" applyFill="1" applyAlignment="1">
      <alignment horizontal="center" vertical="top" wrapText="1"/>
    </xf>
    <xf numFmtId="164" fontId="30" fillId="4" borderId="0" xfId="0" applyNumberFormat="1" applyFont="1" applyFill="1" applyAlignment="1">
      <alignment horizontal="center" vertical="top" wrapText="1"/>
    </xf>
    <xf numFmtId="164" fontId="32" fillId="4" borderId="0" xfId="0" applyNumberFormat="1" applyFont="1" applyFill="1" applyAlignment="1">
      <alignment horizontal="center" vertical="top" wrapText="1"/>
    </xf>
    <xf numFmtId="49" fontId="32" fillId="4" borderId="28" xfId="0" applyNumberFormat="1" applyFont="1" applyFill="1" applyBorder="1" applyAlignment="1">
      <alignment horizontal="center" wrapText="1"/>
    </xf>
    <xf numFmtId="49" fontId="32" fillId="4" borderId="16" xfId="0" applyNumberFormat="1" applyFont="1" applyFill="1" applyBorder="1" applyAlignment="1">
      <alignment horizontal="center" wrapText="1"/>
    </xf>
    <xf numFmtId="49" fontId="32" fillId="4" borderId="31" xfId="0" applyNumberFormat="1" applyFont="1" applyFill="1" applyBorder="1" applyAlignment="1">
      <alignment horizontal="center" wrapText="1"/>
    </xf>
    <xf numFmtId="0" fontId="32" fillId="4" borderId="0" xfId="0" applyFont="1" applyFill="1" applyAlignment="1">
      <alignment vertical="top" wrapText="1"/>
    </xf>
    <xf numFmtId="0" fontId="30" fillId="4" borderId="15" xfId="0" applyFont="1" applyFill="1" applyBorder="1" applyAlignment="1">
      <alignment vertical="top" wrapText="1"/>
    </xf>
    <xf numFmtId="49" fontId="32" fillId="4" borderId="48" xfId="0" applyNumberFormat="1" applyFont="1" applyFill="1" applyBorder="1" applyAlignment="1">
      <alignment horizontal="center" wrapText="1"/>
    </xf>
    <xf numFmtId="49" fontId="32" fillId="4" borderId="32" xfId="0" applyNumberFormat="1" applyFont="1" applyFill="1" applyBorder="1" applyAlignment="1">
      <alignment horizontal="center" wrapText="1"/>
    </xf>
    <xf numFmtId="49" fontId="32" fillId="4" borderId="65" xfId="0" applyNumberFormat="1" applyFont="1" applyFill="1" applyBorder="1" applyAlignment="1">
      <alignment horizontal="center" wrapText="1"/>
    </xf>
    <xf numFmtId="0" fontId="32" fillId="8" borderId="31" xfId="0" applyFont="1" applyFill="1" applyBorder="1" applyAlignment="1">
      <alignment horizontal="left" vertical="top" wrapText="1"/>
    </xf>
    <xf numFmtId="49" fontId="32" fillId="4" borderId="61" xfId="0" applyNumberFormat="1" applyFont="1" applyFill="1" applyBorder="1" applyAlignment="1">
      <alignment horizontal="center" wrapText="1"/>
    </xf>
    <xf numFmtId="165" fontId="30" fillId="2" borderId="41" xfId="0" applyNumberFormat="1" applyFont="1" applyFill="1" applyBorder="1" applyAlignment="1">
      <alignment horizontal="center" vertical="top"/>
    </xf>
    <xf numFmtId="0" fontId="30" fillId="2" borderId="0" xfId="0" applyFont="1" applyFill="1" applyAlignment="1">
      <alignment vertical="top"/>
    </xf>
    <xf numFmtId="0" fontId="30" fillId="0" borderId="0" xfId="0" applyFont="1" applyAlignment="1">
      <alignment horizontal="center" vertical="top"/>
    </xf>
    <xf numFmtId="49" fontId="30" fillId="0" borderId="0" xfId="0" applyNumberFormat="1" applyFont="1" applyAlignment="1">
      <alignment horizontal="center" vertical="top" wrapText="1"/>
    </xf>
    <xf numFmtId="0" fontId="30" fillId="0" borderId="0" xfId="0" applyFont="1" applyAlignment="1">
      <alignment horizontal="left" vertical="top"/>
    </xf>
    <xf numFmtId="0" fontId="32" fillId="0" borderId="0" xfId="0" applyFont="1" applyAlignment="1">
      <alignment horizontal="center" vertical="top"/>
    </xf>
    <xf numFmtId="0" fontId="32" fillId="0" borderId="0" xfId="0" applyFont="1" applyAlignment="1">
      <alignment horizontal="right" vertical="top"/>
    </xf>
    <xf numFmtId="0" fontId="32" fillId="2" borderId="0" xfId="0" applyFont="1" applyFill="1" applyAlignment="1">
      <alignment vertical="top"/>
    </xf>
    <xf numFmtId="49" fontId="32" fillId="0" borderId="0" xfId="0" applyNumberFormat="1" applyFont="1" applyAlignment="1">
      <alignment horizontal="center" vertical="top"/>
    </xf>
    <xf numFmtId="0" fontId="30" fillId="0" borderId="0" xfId="0" applyFont="1" applyAlignment="1">
      <alignment vertical="top" wrapText="1"/>
    </xf>
    <xf numFmtId="0" fontId="30" fillId="0" borderId="32" xfId="0" applyFont="1" applyBorder="1" applyAlignment="1">
      <alignment vertical="top" wrapText="1"/>
    </xf>
    <xf numFmtId="0" fontId="32" fillId="0" borderId="32" xfId="0" applyFont="1" applyBorder="1" applyAlignment="1">
      <alignment vertical="top" wrapText="1"/>
    </xf>
    <xf numFmtId="49" fontId="32" fillId="0" borderId="6" xfId="0" applyNumberFormat="1" applyFont="1" applyBorder="1" applyAlignment="1">
      <alignment vertical="top" wrapText="1"/>
    </xf>
    <xf numFmtId="0" fontId="32" fillId="5" borderId="32" xfId="0" applyFont="1" applyFill="1" applyBorder="1" applyAlignment="1">
      <alignment vertical="top" wrapText="1"/>
    </xf>
    <xf numFmtId="0" fontId="32" fillId="2" borderId="15" xfId="0" applyFont="1" applyFill="1" applyBorder="1" applyAlignment="1">
      <alignment vertical="top" wrapText="1"/>
    </xf>
    <xf numFmtId="0" fontId="32" fillId="4" borderId="1" xfId="0" applyFont="1" applyFill="1" applyBorder="1" applyAlignment="1">
      <alignment horizontal="left" vertical="top" wrapText="1"/>
    </xf>
    <xf numFmtId="0" fontId="30" fillId="4" borderId="24" xfId="0" applyFont="1" applyFill="1" applyBorder="1" applyAlignment="1">
      <alignment vertical="top"/>
    </xf>
    <xf numFmtId="49" fontId="30" fillId="0" borderId="12" xfId="0" applyNumberFormat="1" applyFont="1" applyBorder="1" applyAlignment="1">
      <alignment vertical="top" wrapText="1"/>
    </xf>
    <xf numFmtId="0" fontId="30" fillId="0" borderId="18" xfId="0" applyFont="1" applyBorder="1" applyAlignment="1">
      <alignment vertical="top"/>
    </xf>
    <xf numFmtId="49" fontId="30" fillId="0" borderId="8" xfId="0" applyNumberFormat="1" applyFont="1" applyBorder="1" applyAlignment="1">
      <alignment vertical="top" wrapText="1"/>
    </xf>
    <xf numFmtId="49" fontId="30" fillId="4" borderId="21" xfId="0" applyNumberFormat="1" applyFont="1" applyFill="1" applyBorder="1" applyAlignment="1">
      <alignment horizontal="left" vertical="top" wrapText="1"/>
    </xf>
    <xf numFmtId="49" fontId="30" fillId="4" borderId="0" xfId="0" applyNumberFormat="1" applyFont="1" applyFill="1" applyAlignment="1">
      <alignment horizontal="left" vertical="top" wrapText="1"/>
    </xf>
    <xf numFmtId="49" fontId="32" fillId="2" borderId="15" xfId="0" applyNumberFormat="1" applyFont="1" applyFill="1" applyBorder="1" applyAlignment="1">
      <alignment vertical="top" wrapText="1"/>
    </xf>
    <xf numFmtId="164" fontId="32" fillId="2" borderId="1" xfId="0" applyNumberFormat="1" applyFont="1" applyFill="1" applyBorder="1" applyAlignment="1">
      <alignment vertical="top" wrapText="1"/>
    </xf>
    <xf numFmtId="0" fontId="32" fillId="5" borderId="16" xfId="0" applyFont="1" applyFill="1" applyBorder="1" applyAlignment="1">
      <alignment vertical="top" wrapText="1"/>
    </xf>
    <xf numFmtId="49" fontId="30" fillId="4" borderId="1" xfId="7" applyNumberFormat="1" applyFont="1" applyFill="1" applyBorder="1" applyAlignment="1">
      <alignment horizontal="center" vertical="top" wrapText="1"/>
    </xf>
    <xf numFmtId="49" fontId="30" fillId="4" borderId="1" xfId="7" applyNumberFormat="1" applyFont="1" applyFill="1" applyBorder="1" applyAlignment="1">
      <alignment horizontal="left" vertical="top" wrapText="1"/>
    </xf>
    <xf numFmtId="49" fontId="30" fillId="4" borderId="22" xfId="0" applyNumberFormat="1" applyFont="1" applyFill="1" applyBorder="1" applyAlignment="1">
      <alignment horizontal="center" vertical="top" wrapText="1"/>
    </xf>
    <xf numFmtId="0" fontId="30" fillId="0" borderId="17" xfId="0" applyFont="1" applyBorder="1" applyAlignment="1">
      <alignment horizontal="center" vertical="top" wrapText="1"/>
    </xf>
    <xf numFmtId="0" fontId="30" fillId="0" borderId="20" xfId="0" applyFont="1" applyBorder="1" applyAlignment="1">
      <alignment horizontal="left" vertical="top"/>
    </xf>
    <xf numFmtId="0" fontId="30" fillId="0" borderId="20" xfId="0" applyFont="1" applyBorder="1" applyAlignment="1">
      <alignment horizontal="left" vertical="top" wrapText="1"/>
    </xf>
    <xf numFmtId="169" fontId="30" fillId="4" borderId="1" xfId="0" applyNumberFormat="1" applyFont="1" applyFill="1" applyBorder="1" applyAlignment="1">
      <alignment vertical="top" wrapText="1"/>
    </xf>
    <xf numFmtId="0" fontId="30" fillId="0" borderId="11" xfId="0" applyFont="1" applyBorder="1" applyAlignment="1">
      <alignment horizontal="center" vertical="top" wrapText="1"/>
    </xf>
    <xf numFmtId="0" fontId="30" fillId="0" borderId="15" xfId="0" applyFont="1" applyBorder="1" applyAlignment="1">
      <alignment horizontal="left" vertical="top"/>
    </xf>
    <xf numFmtId="0" fontId="30" fillId="0" borderId="7" xfId="0" applyFont="1" applyBorder="1" applyAlignment="1">
      <alignment horizontal="center" vertical="top" wrapText="1"/>
    </xf>
    <xf numFmtId="49" fontId="30" fillId="4" borderId="2" xfId="0" applyNumberFormat="1" applyFont="1" applyFill="1" applyBorder="1" applyAlignment="1">
      <alignment vertical="top" wrapText="1"/>
    </xf>
    <xf numFmtId="0" fontId="30" fillId="2" borderId="20" xfId="0" applyFont="1" applyFill="1" applyBorder="1" applyAlignment="1">
      <alignment horizontal="center" vertical="top"/>
    </xf>
    <xf numFmtId="0" fontId="32" fillId="2" borderId="0" xfId="0" applyFont="1" applyFill="1"/>
    <xf numFmtId="49" fontId="30" fillId="4" borderId="12" xfId="0" applyNumberFormat="1" applyFont="1" applyFill="1" applyBorder="1" applyAlignment="1">
      <alignment horizontal="center" vertical="top" wrapText="1"/>
    </xf>
    <xf numFmtId="49" fontId="32" fillId="4" borderId="1" xfId="0" applyNumberFormat="1" applyFont="1" applyFill="1" applyBorder="1" applyAlignment="1">
      <alignment vertical="top" wrapText="1"/>
    </xf>
    <xf numFmtId="0" fontId="30" fillId="4" borderId="9" xfId="0" applyFont="1" applyFill="1" applyBorder="1" applyAlignment="1">
      <alignment horizontal="left" vertical="top"/>
    </xf>
    <xf numFmtId="0" fontId="30" fillId="4" borderId="11" xfId="0" applyFont="1" applyFill="1" applyBorder="1" applyAlignment="1">
      <alignment horizontal="left" vertical="top"/>
    </xf>
    <xf numFmtId="49" fontId="30" fillId="2" borderId="7" xfId="0" applyNumberFormat="1" applyFont="1" applyFill="1" applyBorder="1" applyAlignment="1">
      <alignment horizontal="center" vertical="top" wrapText="1"/>
    </xf>
    <xf numFmtId="49" fontId="30" fillId="2" borderId="7" xfId="0" applyNumberFormat="1" applyFont="1" applyFill="1" applyBorder="1" applyAlignment="1">
      <alignment vertical="top" wrapText="1"/>
    </xf>
    <xf numFmtId="0" fontId="30" fillId="2" borderId="9" xfId="0" applyFont="1" applyFill="1" applyBorder="1" applyAlignment="1">
      <alignment vertical="top" wrapText="1"/>
    </xf>
    <xf numFmtId="49" fontId="30" fillId="0" borderId="1" xfId="0" applyNumberFormat="1" applyFont="1" applyBorder="1" applyAlignment="1">
      <alignment vertical="top" wrapText="1"/>
    </xf>
    <xf numFmtId="0" fontId="30" fillId="0" borderId="11" xfId="0" applyFont="1" applyBorder="1" applyAlignment="1">
      <alignment vertical="top" wrapText="1"/>
    </xf>
    <xf numFmtId="0" fontId="30" fillId="0" borderId="26" xfId="0" applyFont="1" applyBorder="1" applyAlignment="1">
      <alignment vertical="top" wrapText="1"/>
    </xf>
    <xf numFmtId="49" fontId="30" fillId="0" borderId="9" xfId="0" applyNumberFormat="1" applyFont="1" applyBorder="1" applyAlignment="1">
      <alignment horizontal="center" vertical="top" wrapText="1"/>
    </xf>
    <xf numFmtId="49" fontId="30" fillId="2" borderId="1" xfId="0" applyNumberFormat="1" applyFont="1" applyFill="1" applyBorder="1" applyAlignment="1">
      <alignment horizontal="center" vertical="top" wrapText="1"/>
    </xf>
    <xf numFmtId="49" fontId="30" fillId="2" borderId="13" xfId="0" applyNumberFormat="1" applyFont="1" applyFill="1" applyBorder="1" applyAlignment="1">
      <alignment vertical="top" wrapText="1"/>
    </xf>
    <xf numFmtId="165" fontId="32" fillId="0" borderId="5" xfId="0" applyNumberFormat="1" applyFont="1" applyBorder="1" applyAlignment="1">
      <alignment horizontal="center" vertical="top"/>
    </xf>
    <xf numFmtId="49" fontId="32" fillId="2" borderId="20" xfId="0" applyNumberFormat="1" applyFont="1" applyFill="1" applyBorder="1" applyAlignment="1">
      <alignment vertical="top" wrapText="1"/>
    </xf>
    <xf numFmtId="49" fontId="32" fillId="2" borderId="1" xfId="0" applyNumberFormat="1" applyFont="1" applyFill="1" applyBorder="1" applyAlignment="1">
      <alignment horizontal="center" vertical="top" wrapText="1"/>
    </xf>
    <xf numFmtId="0" fontId="30" fillId="0" borderId="15" xfId="0" applyFont="1" applyBorder="1" applyAlignment="1">
      <alignment vertical="top"/>
    </xf>
    <xf numFmtId="164" fontId="32" fillId="4" borderId="1" xfId="0" applyNumberFormat="1" applyFont="1" applyFill="1" applyBorder="1" applyAlignment="1">
      <alignment horizontal="left" vertical="top" wrapText="1"/>
    </xf>
    <xf numFmtId="164" fontId="32" fillId="4" borderId="0" xfId="0" applyNumberFormat="1" applyFont="1" applyFill="1" applyAlignment="1">
      <alignment vertical="top"/>
    </xf>
    <xf numFmtId="0" fontId="32" fillId="4" borderId="0" xfId="0" applyFont="1" applyFill="1" applyAlignment="1">
      <alignment horizontal="left" vertical="top"/>
    </xf>
    <xf numFmtId="164" fontId="32" fillId="4" borderId="0" xfId="0" applyNumberFormat="1" applyFont="1" applyFill="1" applyAlignment="1">
      <alignment horizontal="left" vertical="top" wrapText="1"/>
    </xf>
    <xf numFmtId="167" fontId="32" fillId="2" borderId="5" xfId="0" applyNumberFormat="1" applyFont="1" applyFill="1" applyBorder="1" applyAlignment="1">
      <alignment horizontal="center" vertical="top"/>
    </xf>
    <xf numFmtId="167" fontId="30" fillId="2" borderId="52" xfId="0" applyNumberFormat="1" applyFont="1" applyFill="1" applyBorder="1" applyAlignment="1">
      <alignment horizontal="center" vertical="top"/>
    </xf>
    <xf numFmtId="167" fontId="30" fillId="2" borderId="51" xfId="0" applyNumberFormat="1" applyFont="1" applyFill="1" applyBorder="1" applyAlignment="1">
      <alignment horizontal="center" vertical="top"/>
    </xf>
    <xf numFmtId="0" fontId="30" fillId="4" borderId="7" xfId="0" applyFont="1" applyFill="1" applyBorder="1" applyAlignment="1">
      <alignment vertical="top" wrapText="1"/>
    </xf>
    <xf numFmtId="0" fontId="37" fillId="4" borderId="15" xfId="0" applyFont="1" applyFill="1" applyBorder="1" applyAlignment="1">
      <alignment vertical="top"/>
    </xf>
    <xf numFmtId="0" fontId="37" fillId="4" borderId="1" xfId="0" applyFont="1" applyFill="1" applyBorder="1" applyAlignment="1">
      <alignment horizontal="center" vertical="top"/>
    </xf>
    <xf numFmtId="0" fontId="37" fillId="4" borderId="1" xfId="0" applyFont="1" applyFill="1" applyBorder="1" applyAlignment="1">
      <alignment horizontal="left" vertical="top" wrapText="1"/>
    </xf>
    <xf numFmtId="0" fontId="37" fillId="4" borderId="1" xfId="0" applyFont="1" applyFill="1" applyBorder="1" applyAlignment="1">
      <alignment horizontal="center" vertical="top" wrapText="1"/>
    </xf>
    <xf numFmtId="0" fontId="37" fillId="4" borderId="7" xfId="0" applyFont="1" applyFill="1" applyBorder="1" applyAlignment="1">
      <alignment horizontal="center" vertical="top" wrapText="1"/>
    </xf>
    <xf numFmtId="0" fontId="37" fillId="4" borderId="20" xfId="0" applyFont="1" applyFill="1" applyBorder="1" applyAlignment="1">
      <alignment vertical="top"/>
    </xf>
    <xf numFmtId="49" fontId="37" fillId="4" borderId="8" xfId="0" applyNumberFormat="1" applyFont="1" applyFill="1" applyBorder="1" applyAlignment="1">
      <alignment vertical="top" wrapText="1"/>
    </xf>
    <xf numFmtId="0" fontId="30" fillId="4" borderId="9" xfId="0" applyFont="1" applyFill="1" applyBorder="1" applyAlignment="1">
      <alignment horizontal="center" vertical="top" wrapText="1"/>
    </xf>
    <xf numFmtId="164" fontId="30" fillId="4" borderId="0" xfId="0" applyNumberFormat="1" applyFont="1" applyFill="1" applyAlignment="1">
      <alignment horizontal="left" vertical="top"/>
    </xf>
    <xf numFmtId="165" fontId="38" fillId="2" borderId="5" xfId="0" applyNumberFormat="1" applyFont="1" applyFill="1" applyBorder="1" applyAlignment="1">
      <alignment horizontal="center" vertical="top"/>
    </xf>
    <xf numFmtId="165" fontId="38" fillId="4" borderId="5" xfId="0" applyNumberFormat="1" applyFont="1" applyFill="1" applyBorder="1" applyAlignment="1">
      <alignment horizontal="center" vertical="top"/>
    </xf>
    <xf numFmtId="165" fontId="38" fillId="4" borderId="28" xfId="0" applyNumberFormat="1" applyFont="1" applyFill="1" applyBorder="1" applyAlignment="1">
      <alignment horizontal="center" vertical="top"/>
    </xf>
    <xf numFmtId="168" fontId="30" fillId="0" borderId="0" xfId="0" applyNumberFormat="1" applyFont="1" applyAlignment="1">
      <alignment horizontal="center" vertical="top"/>
    </xf>
    <xf numFmtId="168" fontId="32" fillId="0" borderId="0" xfId="0" applyNumberFormat="1" applyFont="1" applyAlignment="1">
      <alignment horizontal="center" vertical="top"/>
    </xf>
    <xf numFmtId="0" fontId="32" fillId="2" borderId="0" xfId="0" applyFont="1" applyFill="1" applyAlignment="1">
      <alignment horizontal="left" vertical="top" wrapText="1"/>
    </xf>
    <xf numFmtId="0" fontId="30" fillId="2" borderId="0" xfId="0" applyFont="1" applyFill="1" applyAlignment="1">
      <alignment horizontal="left" vertical="top" wrapText="1"/>
    </xf>
    <xf numFmtId="164" fontId="30" fillId="4" borderId="1" xfId="2" applyNumberFormat="1" applyFont="1" applyFill="1" applyBorder="1" applyAlignment="1">
      <alignment horizontal="center" vertical="top" wrapText="1"/>
    </xf>
    <xf numFmtId="164" fontId="32" fillId="4" borderId="1" xfId="0" applyNumberFormat="1" applyFont="1" applyFill="1" applyBorder="1" applyAlignment="1">
      <alignment horizontal="center" vertical="top" wrapText="1"/>
    </xf>
    <xf numFmtId="0" fontId="30" fillId="2" borderId="20" xfId="0" applyFont="1" applyFill="1" applyBorder="1" applyAlignment="1">
      <alignment horizontal="left" vertical="top"/>
    </xf>
    <xf numFmtId="49" fontId="30" fillId="2" borderId="1" xfId="0" applyNumberFormat="1" applyFont="1" applyFill="1" applyBorder="1" applyAlignment="1">
      <alignment horizontal="left" vertical="top" wrapText="1"/>
    </xf>
    <xf numFmtId="0" fontId="30" fillId="2" borderId="15" xfId="0" applyFont="1" applyFill="1" applyBorder="1" applyAlignment="1">
      <alignment horizontal="left" vertical="top"/>
    </xf>
    <xf numFmtId="49" fontId="32" fillId="2" borderId="16" xfId="0" applyNumberFormat="1" applyFont="1" applyFill="1" applyBorder="1" applyAlignment="1">
      <alignment horizontal="center" vertical="top" wrapText="1"/>
    </xf>
    <xf numFmtId="49" fontId="32" fillId="2" borderId="16" xfId="0" applyNumberFormat="1" applyFont="1" applyFill="1" applyBorder="1" applyAlignment="1">
      <alignment horizontal="left" vertical="top" wrapText="1"/>
    </xf>
    <xf numFmtId="49" fontId="32" fillId="2" borderId="31" xfId="0" applyNumberFormat="1" applyFont="1" applyFill="1" applyBorder="1" applyAlignment="1">
      <alignment horizontal="left" vertical="top" wrapText="1"/>
    </xf>
    <xf numFmtId="168" fontId="32" fillId="3" borderId="16" xfId="0" applyNumberFormat="1" applyFont="1" applyFill="1" applyBorder="1" applyAlignment="1">
      <alignment horizontal="center" vertical="top" wrapText="1"/>
    </xf>
    <xf numFmtId="49" fontId="32" fillId="0" borderId="16" xfId="0" applyNumberFormat="1" applyFont="1" applyBorder="1" applyAlignment="1">
      <alignment horizontal="left" vertical="top" wrapText="1"/>
    </xf>
    <xf numFmtId="49" fontId="32" fillId="0" borderId="31" xfId="0" applyNumberFormat="1" applyFont="1" applyBorder="1" applyAlignment="1">
      <alignment horizontal="left" vertical="top" wrapText="1"/>
    </xf>
    <xf numFmtId="165" fontId="32" fillId="2" borderId="5" xfId="0" applyNumberFormat="1" applyFont="1" applyFill="1" applyBorder="1" applyAlignment="1">
      <alignment horizontal="center" vertical="top"/>
    </xf>
    <xf numFmtId="49" fontId="30" fillId="2" borderId="21" xfId="0" applyNumberFormat="1" applyFont="1" applyFill="1" applyBorder="1" applyAlignment="1">
      <alignment horizontal="left" vertical="top" wrapText="1"/>
    </xf>
    <xf numFmtId="0" fontId="30" fillId="2" borderId="18" xfId="0" applyFont="1" applyFill="1" applyBorder="1" applyAlignment="1">
      <alignment horizontal="left" vertical="top"/>
    </xf>
    <xf numFmtId="0" fontId="30" fillId="2" borderId="9" xfId="0" applyFont="1" applyFill="1" applyBorder="1" applyAlignment="1">
      <alignment horizontal="left" vertical="top"/>
    </xf>
    <xf numFmtId="49" fontId="30" fillId="2" borderId="15" xfId="0" applyNumberFormat="1" applyFont="1" applyFill="1" applyBorder="1" applyAlignment="1">
      <alignment horizontal="center" vertical="top" wrapText="1"/>
    </xf>
    <xf numFmtId="165" fontId="32" fillId="2" borderId="3" xfId="0" applyNumberFormat="1" applyFont="1" applyFill="1" applyBorder="1" applyAlignment="1">
      <alignment horizontal="center" vertical="top"/>
    </xf>
    <xf numFmtId="49" fontId="30" fillId="0" borderId="21" xfId="0" applyNumberFormat="1" applyFont="1" applyBorder="1" applyAlignment="1">
      <alignment horizontal="left" vertical="top" wrapText="1"/>
    </xf>
    <xf numFmtId="0" fontId="30" fillId="0" borderId="18" xfId="0" applyFont="1" applyBorder="1" applyAlignment="1">
      <alignment horizontal="left" vertical="top"/>
    </xf>
    <xf numFmtId="0" fontId="30" fillId="0" borderId="9" xfId="0" applyFont="1" applyBorder="1" applyAlignment="1">
      <alignment horizontal="left" vertical="top"/>
    </xf>
    <xf numFmtId="165" fontId="32" fillId="2" borderId="28" xfId="0" applyNumberFormat="1" applyFont="1" applyFill="1" applyBorder="1" applyAlignment="1">
      <alignment horizontal="center" vertical="top"/>
    </xf>
    <xf numFmtId="49" fontId="30" fillId="2" borderId="8" xfId="0" applyNumberFormat="1" applyFont="1" applyFill="1" applyBorder="1" applyAlignment="1">
      <alignment horizontal="left" vertical="top" wrapText="1"/>
    </xf>
    <xf numFmtId="0" fontId="30" fillId="0" borderId="11" xfId="0" applyFont="1" applyBorder="1" applyAlignment="1">
      <alignment horizontal="left" vertical="top"/>
    </xf>
    <xf numFmtId="0" fontId="30" fillId="2" borderId="66" xfId="0" applyFont="1" applyFill="1" applyBorder="1" applyAlignment="1">
      <alignment horizontal="left" vertical="top"/>
    </xf>
    <xf numFmtId="49" fontId="32" fillId="0" borderId="55" xfId="0" applyNumberFormat="1" applyFont="1" applyBorder="1" applyAlignment="1">
      <alignment horizontal="left" vertical="top" wrapText="1"/>
    </xf>
    <xf numFmtId="49" fontId="32" fillId="0" borderId="56" xfId="0" applyNumberFormat="1" applyFont="1" applyBorder="1" applyAlignment="1">
      <alignment horizontal="left" vertical="top" wrapText="1"/>
    </xf>
    <xf numFmtId="167" fontId="32" fillId="4" borderId="40" xfId="0" applyNumberFormat="1" applyFont="1" applyFill="1" applyBorder="1" applyAlignment="1">
      <alignment horizontal="center" vertical="top"/>
    </xf>
    <xf numFmtId="168" fontId="32" fillId="3" borderId="16" xfId="0" applyNumberFormat="1" applyFont="1" applyFill="1" applyBorder="1" applyAlignment="1">
      <alignment vertical="top" wrapText="1"/>
    </xf>
    <xf numFmtId="167" fontId="32" fillId="4" borderId="5" xfId="0" applyNumberFormat="1" applyFont="1" applyFill="1" applyBorder="1" applyAlignment="1">
      <alignment horizontal="center" vertical="top"/>
    </xf>
    <xf numFmtId="0" fontId="30" fillId="2" borderId="11" xfId="0" applyFont="1" applyFill="1" applyBorder="1" applyAlignment="1">
      <alignment horizontal="left" vertical="top"/>
    </xf>
    <xf numFmtId="49" fontId="30" fillId="2" borderId="13" xfId="0" applyNumberFormat="1" applyFont="1" applyFill="1" applyBorder="1" applyAlignment="1">
      <alignment horizontal="left" vertical="top" wrapText="1"/>
    </xf>
    <xf numFmtId="49" fontId="30" fillId="2" borderId="66" xfId="0" applyNumberFormat="1" applyFont="1" applyFill="1" applyBorder="1" applyAlignment="1">
      <alignment horizontal="left" vertical="top" wrapText="1"/>
    </xf>
    <xf numFmtId="49" fontId="30" fillId="2" borderId="0" xfId="0" applyNumberFormat="1" applyFont="1" applyFill="1" applyAlignment="1">
      <alignment horizontal="left" vertical="top" wrapText="1"/>
    </xf>
    <xf numFmtId="165" fontId="30" fillId="4" borderId="72" xfId="0" applyNumberFormat="1" applyFont="1" applyFill="1" applyBorder="1" applyAlignment="1">
      <alignment horizontal="center" vertical="top"/>
    </xf>
    <xf numFmtId="165" fontId="30" fillId="0" borderId="0" xfId="0" applyNumberFormat="1" applyFont="1" applyAlignment="1">
      <alignment horizontal="center" vertical="top"/>
    </xf>
    <xf numFmtId="49" fontId="30" fillId="2" borderId="25" xfId="0" applyNumberFormat="1" applyFont="1" applyFill="1" applyBorder="1" applyAlignment="1">
      <alignment horizontal="left" vertical="top" wrapText="1"/>
    </xf>
    <xf numFmtId="165" fontId="32" fillId="2" borderId="72" xfId="0" applyNumberFormat="1" applyFont="1" applyFill="1" applyBorder="1" applyAlignment="1">
      <alignment horizontal="center" vertical="top"/>
    </xf>
    <xf numFmtId="49" fontId="30" fillId="11" borderId="1" xfId="9" applyNumberFormat="1" applyFont="1" applyFill="1" applyBorder="1" applyAlignment="1">
      <alignment horizontal="center" vertical="top" wrapText="1"/>
    </xf>
    <xf numFmtId="49" fontId="30" fillId="2" borderId="7" xfId="0" applyNumberFormat="1" applyFont="1" applyFill="1" applyBorder="1" applyAlignment="1">
      <alignment horizontal="left" vertical="top" wrapText="1"/>
    </xf>
    <xf numFmtId="49" fontId="30" fillId="11" borderId="1" xfId="0" applyNumberFormat="1" applyFont="1" applyFill="1" applyBorder="1" applyAlignment="1">
      <alignment horizontal="center" vertical="top" wrapText="1"/>
    </xf>
    <xf numFmtId="167" fontId="30" fillId="4" borderId="5" xfId="0" applyNumberFormat="1" applyFont="1" applyFill="1" applyBorder="1" applyAlignment="1">
      <alignment horizontal="center" vertical="top"/>
    </xf>
    <xf numFmtId="164" fontId="32" fillId="4" borderId="0" xfId="0" applyNumberFormat="1" applyFont="1" applyFill="1"/>
    <xf numFmtId="164" fontId="32" fillId="2" borderId="0" xfId="0" applyNumberFormat="1" applyFont="1" applyFill="1" applyAlignment="1">
      <alignment horizontal="left" vertical="top" wrapText="1"/>
    </xf>
    <xf numFmtId="164" fontId="30" fillId="2" borderId="0" xfId="0" applyNumberFormat="1" applyFont="1" applyFill="1" applyAlignment="1">
      <alignment horizontal="left" vertical="top" wrapText="1"/>
    </xf>
    <xf numFmtId="165" fontId="30" fillId="2" borderId="0" xfId="0" applyNumberFormat="1" applyFont="1" applyFill="1" applyAlignment="1">
      <alignment horizontal="center" vertical="top"/>
    </xf>
    <xf numFmtId="165" fontId="30" fillId="2" borderId="0" xfId="0" applyNumberFormat="1" applyFont="1" applyFill="1"/>
    <xf numFmtId="166" fontId="30" fillId="0" borderId="0" xfId="0" applyNumberFormat="1" applyFont="1" applyAlignment="1">
      <alignment vertical="top" wrapText="1"/>
    </xf>
    <xf numFmtId="0" fontId="32" fillId="0" borderId="0" xfId="0" applyFont="1" applyAlignment="1">
      <alignment horizontal="center" vertical="top" wrapText="1"/>
    </xf>
    <xf numFmtId="49" fontId="30" fillId="0" borderId="20" xfId="0" applyNumberFormat="1" applyFont="1" applyBorder="1" applyAlignment="1">
      <alignment horizontal="left" vertical="top" wrapText="1"/>
    </xf>
    <xf numFmtId="0" fontId="30" fillId="0" borderId="22" xfId="0" applyFont="1" applyBorder="1" applyAlignment="1">
      <alignment horizontal="left" vertical="top"/>
    </xf>
    <xf numFmtId="0" fontId="30" fillId="4" borderId="22" xfId="0" applyFont="1" applyFill="1" applyBorder="1" applyAlignment="1">
      <alignment horizontal="left" vertical="top"/>
    </xf>
    <xf numFmtId="0" fontId="30" fillId="0" borderId="12" xfId="0" applyFont="1" applyBorder="1" applyAlignment="1">
      <alignment horizontal="center" vertical="top" wrapText="1"/>
    </xf>
    <xf numFmtId="0" fontId="30" fillId="0" borderId="20" xfId="0" applyFont="1" applyBorder="1" applyAlignment="1">
      <alignment horizontal="center" vertical="top" wrapText="1"/>
    </xf>
    <xf numFmtId="49" fontId="30" fillId="0" borderId="14" xfId="0" applyNumberFormat="1" applyFont="1" applyBorder="1" applyAlignment="1">
      <alignment vertical="top" wrapText="1"/>
    </xf>
    <xf numFmtId="1" fontId="30" fillId="0" borderId="1" xfId="2" applyNumberFormat="1" applyFont="1" applyBorder="1" applyAlignment="1">
      <alignment horizontal="left" vertical="top" wrapText="1"/>
    </xf>
    <xf numFmtId="0" fontId="30" fillId="0" borderId="24" xfId="0" applyFont="1" applyBorder="1" applyAlignment="1">
      <alignment horizontal="left" vertical="top"/>
    </xf>
    <xf numFmtId="49" fontId="30" fillId="0" borderId="22" xfId="0" applyNumberFormat="1" applyFont="1" applyBorder="1" applyAlignment="1">
      <alignment horizontal="center" vertical="top" wrapText="1"/>
    </xf>
    <xf numFmtId="0" fontId="30" fillId="0" borderId="36" xfId="0" applyFont="1" applyBorder="1" applyAlignment="1">
      <alignment horizontal="left" vertical="top"/>
    </xf>
    <xf numFmtId="0" fontId="30" fillId="0" borderId="1" xfId="0" applyFont="1" applyBorder="1" applyAlignment="1">
      <alignment vertical="top"/>
    </xf>
    <xf numFmtId="49" fontId="30" fillId="4" borderId="17" xfId="0" applyNumberFormat="1" applyFont="1" applyFill="1" applyBorder="1" applyAlignment="1">
      <alignment vertical="top" wrapText="1"/>
    </xf>
    <xf numFmtId="49" fontId="32" fillId="0" borderId="15" xfId="0" applyNumberFormat="1" applyFont="1" applyBorder="1" applyAlignment="1">
      <alignment vertical="top" wrapText="1"/>
    </xf>
    <xf numFmtId="49" fontId="30" fillId="0" borderId="15" xfId="0" applyNumberFormat="1" applyFont="1" applyBorder="1" applyAlignment="1">
      <alignment horizontal="left" vertical="top" wrapText="1"/>
    </xf>
    <xf numFmtId="49" fontId="30" fillId="4" borderId="1" xfId="8" applyNumberFormat="1" applyFont="1" applyFill="1" applyBorder="1" applyAlignment="1">
      <alignment horizontal="center" vertical="top" wrapText="1"/>
    </xf>
    <xf numFmtId="49" fontId="30" fillId="4" borderId="1" xfId="8" applyNumberFormat="1" applyFont="1" applyFill="1" applyBorder="1" applyAlignment="1">
      <alignment horizontal="center" vertical="top"/>
    </xf>
    <xf numFmtId="49" fontId="30" fillId="0" borderId="22" xfId="0" applyNumberFormat="1" applyFont="1" applyBorder="1" applyAlignment="1">
      <alignment horizontal="left" vertical="top" wrapText="1"/>
    </xf>
    <xf numFmtId="0" fontId="32" fillId="2" borderId="15" xfId="0" applyFont="1" applyFill="1" applyBorder="1" applyAlignment="1">
      <alignment vertical="top"/>
    </xf>
    <xf numFmtId="49" fontId="30" fillId="0" borderId="23" xfId="0" applyNumberFormat="1" applyFont="1" applyBorder="1" applyAlignment="1">
      <alignment horizontal="left" vertical="top" wrapText="1"/>
    </xf>
    <xf numFmtId="0" fontId="32" fillId="2" borderId="24" xfId="0" applyFont="1" applyFill="1" applyBorder="1" applyAlignment="1">
      <alignment vertical="top" wrapText="1"/>
    </xf>
    <xf numFmtId="49" fontId="30" fillId="4" borderId="24" xfId="0" applyNumberFormat="1" applyFont="1" applyFill="1" applyBorder="1" applyAlignment="1">
      <alignment horizontal="center" vertical="top" wrapText="1"/>
    </xf>
    <xf numFmtId="49" fontId="30" fillId="4" borderId="11" xfId="0" applyNumberFormat="1" applyFont="1" applyFill="1" applyBorder="1" applyAlignment="1">
      <alignment horizontal="left" vertical="top" wrapText="1"/>
    </xf>
    <xf numFmtId="167" fontId="32" fillId="2" borderId="40" xfId="0" applyNumberFormat="1" applyFont="1" applyFill="1" applyBorder="1" applyAlignment="1">
      <alignment horizontal="center" vertical="top"/>
    </xf>
    <xf numFmtId="165" fontId="37" fillId="2" borderId="0" xfId="0" applyNumberFormat="1" applyFont="1" applyFill="1" applyAlignment="1">
      <alignment horizontal="center" vertical="top"/>
    </xf>
    <xf numFmtId="164" fontId="30" fillId="4" borderId="1" xfId="0" applyNumberFormat="1" applyFont="1" applyFill="1" applyBorder="1" applyAlignment="1">
      <alignment vertical="top" wrapText="1"/>
    </xf>
    <xf numFmtId="165" fontId="30" fillId="4" borderId="28" xfId="0" applyNumberFormat="1" applyFont="1" applyFill="1" applyBorder="1" applyAlignment="1">
      <alignment horizontal="center" vertical="top"/>
    </xf>
    <xf numFmtId="167" fontId="30" fillId="4" borderId="31" xfId="0" applyNumberFormat="1" applyFont="1" applyFill="1" applyBorder="1" applyAlignment="1">
      <alignment horizontal="center" vertical="top"/>
    </xf>
    <xf numFmtId="165" fontId="32" fillId="4" borderId="37" xfId="0" applyNumberFormat="1" applyFont="1" applyFill="1" applyBorder="1" applyAlignment="1">
      <alignment horizontal="center" vertical="top"/>
    </xf>
    <xf numFmtId="167" fontId="32" fillId="2" borderId="28" xfId="0" applyNumberFormat="1" applyFont="1" applyFill="1" applyBorder="1" applyAlignment="1">
      <alignment horizontal="center" vertical="top"/>
    </xf>
    <xf numFmtId="0" fontId="32" fillId="4" borderId="0" xfId="0" applyFont="1" applyFill="1" applyAlignment="1">
      <alignment horizontal="left" wrapText="1"/>
    </xf>
    <xf numFmtId="0" fontId="32" fillId="4" borderId="0" xfId="0" applyFont="1" applyFill="1" applyAlignment="1">
      <alignment horizontal="left"/>
    </xf>
    <xf numFmtId="167" fontId="30" fillId="4" borderId="1" xfId="0" applyNumberFormat="1" applyFont="1" applyFill="1" applyBorder="1" applyAlignment="1">
      <alignment vertical="top" wrapText="1"/>
    </xf>
    <xf numFmtId="0" fontId="30" fillId="4" borderId="73" xfId="0" applyFont="1" applyFill="1" applyBorder="1" applyAlignment="1">
      <alignment horizontal="left" vertical="top" wrapText="1"/>
    </xf>
    <xf numFmtId="49" fontId="30" fillId="4" borderId="38" xfId="0" applyNumberFormat="1" applyFont="1" applyFill="1" applyBorder="1" applyAlignment="1">
      <alignment vertical="top" wrapText="1"/>
    </xf>
    <xf numFmtId="165" fontId="30" fillId="4" borderId="1" xfId="0" applyNumberFormat="1" applyFont="1" applyFill="1" applyBorder="1" applyAlignment="1">
      <alignment horizontal="left" vertical="top" wrapText="1"/>
    </xf>
    <xf numFmtId="167" fontId="30" fillId="4" borderId="1" xfId="0" applyNumberFormat="1" applyFont="1" applyFill="1" applyBorder="1" applyAlignment="1">
      <alignment horizontal="left" vertical="top" wrapText="1"/>
    </xf>
    <xf numFmtId="0" fontId="30" fillId="0" borderId="1" xfId="8" applyFont="1" applyBorder="1" applyAlignment="1">
      <alignment horizontal="center" vertical="top" wrapText="1"/>
    </xf>
    <xf numFmtId="49" fontId="30" fillId="15" borderId="1" xfId="0" applyNumberFormat="1" applyFont="1" applyFill="1" applyBorder="1" applyAlignment="1">
      <alignment horizontal="center" vertical="top" wrapText="1"/>
    </xf>
    <xf numFmtId="167" fontId="30" fillId="4" borderId="1" xfId="8" applyNumberFormat="1" applyFont="1" applyFill="1" applyBorder="1" applyAlignment="1">
      <alignment vertical="top" wrapText="1"/>
    </xf>
    <xf numFmtId="167" fontId="30" fillId="4" borderId="1" xfId="8" applyNumberFormat="1" applyFont="1" applyFill="1" applyBorder="1" applyAlignment="1">
      <alignment horizontal="left" vertical="top" wrapText="1"/>
    </xf>
    <xf numFmtId="165" fontId="37" fillId="4" borderId="41" xfId="0" applyNumberFormat="1" applyFont="1" applyFill="1" applyBorder="1" applyAlignment="1">
      <alignment horizontal="center" vertical="top"/>
    </xf>
    <xf numFmtId="49" fontId="30" fillId="4" borderId="22" xfId="0" applyNumberFormat="1" applyFont="1" applyFill="1" applyBorder="1" applyAlignment="1">
      <alignment horizontal="left" vertical="top" wrapText="1"/>
    </xf>
    <xf numFmtId="167" fontId="32" fillId="4" borderId="1" xfId="0" applyNumberFormat="1" applyFont="1" applyFill="1" applyBorder="1" applyAlignment="1">
      <alignment vertical="top" wrapText="1"/>
    </xf>
    <xf numFmtId="49" fontId="30" fillId="2" borderId="23" xfId="0" applyNumberFormat="1" applyFont="1" applyFill="1" applyBorder="1" applyAlignment="1">
      <alignment horizontal="left" vertical="top" wrapText="1"/>
    </xf>
    <xf numFmtId="165" fontId="37" fillId="4" borderId="10" xfId="0" applyNumberFormat="1" applyFont="1" applyFill="1" applyBorder="1" applyAlignment="1">
      <alignment horizontal="center" vertical="top"/>
    </xf>
    <xf numFmtId="165" fontId="37" fillId="4" borderId="29" xfId="0" applyNumberFormat="1" applyFont="1" applyFill="1" applyBorder="1" applyAlignment="1">
      <alignment horizontal="center" vertical="top"/>
    </xf>
    <xf numFmtId="167" fontId="32" fillId="2" borderId="1" xfId="0" applyNumberFormat="1" applyFont="1" applyFill="1" applyBorder="1" applyAlignment="1">
      <alignment horizontal="left" vertical="top" wrapText="1"/>
    </xf>
    <xf numFmtId="164" fontId="32" fillId="2" borderId="1" xfId="0" applyNumberFormat="1" applyFont="1" applyFill="1" applyBorder="1" applyAlignment="1">
      <alignment horizontal="left" vertical="top" wrapText="1"/>
    </xf>
    <xf numFmtId="167" fontId="30" fillId="2" borderId="45" xfId="0" applyNumberFormat="1" applyFont="1" applyFill="1" applyBorder="1" applyAlignment="1">
      <alignment horizontal="center" vertical="top"/>
    </xf>
    <xf numFmtId="167" fontId="30" fillId="2" borderId="50" xfId="0" applyNumberFormat="1" applyFont="1" applyFill="1" applyBorder="1" applyAlignment="1">
      <alignment horizontal="center" vertical="top"/>
    </xf>
    <xf numFmtId="167" fontId="30" fillId="7" borderId="5" xfId="0" applyNumberFormat="1" applyFont="1" applyFill="1" applyBorder="1" applyAlignment="1">
      <alignment horizontal="center" vertical="top"/>
    </xf>
    <xf numFmtId="165" fontId="37" fillId="7" borderId="4" xfId="0" applyNumberFormat="1" applyFont="1" applyFill="1" applyBorder="1" applyAlignment="1">
      <alignment horizontal="center" vertical="top"/>
    </xf>
    <xf numFmtId="165" fontId="38" fillId="4" borderId="0" xfId="0" applyNumberFormat="1" applyFont="1" applyFill="1" applyAlignment="1">
      <alignment horizontal="center" vertical="top"/>
    </xf>
    <xf numFmtId="165" fontId="30" fillId="2" borderId="5" xfId="0" applyNumberFormat="1" applyFont="1" applyFill="1" applyBorder="1" applyAlignment="1">
      <alignment horizontal="center" vertical="top"/>
    </xf>
    <xf numFmtId="165" fontId="30" fillId="4" borderId="74" xfId="0" applyNumberFormat="1" applyFont="1" applyFill="1" applyBorder="1" applyAlignment="1">
      <alignment horizontal="center" vertical="top"/>
    </xf>
    <xf numFmtId="168" fontId="37" fillId="2" borderId="0" xfId="0" applyNumberFormat="1" applyFont="1" applyFill="1" applyAlignment="1">
      <alignment horizontal="center" vertical="top"/>
    </xf>
    <xf numFmtId="0" fontId="38" fillId="2" borderId="0" xfId="0" applyFont="1" applyFill="1" applyAlignment="1">
      <alignment horizontal="center"/>
    </xf>
    <xf numFmtId="0" fontId="38" fillId="5" borderId="32" xfId="0" applyFont="1" applyFill="1" applyBorder="1" applyAlignment="1">
      <alignment vertical="top" wrapText="1"/>
    </xf>
    <xf numFmtId="0" fontId="38" fillId="3" borderId="16" xfId="0" applyFont="1" applyFill="1" applyBorder="1" applyAlignment="1">
      <alignment vertical="top" wrapText="1"/>
    </xf>
    <xf numFmtId="165" fontId="38" fillId="2" borderId="49" xfId="0" applyNumberFormat="1" applyFont="1" applyFill="1" applyBorder="1" applyAlignment="1">
      <alignment horizontal="center" vertical="top"/>
    </xf>
    <xf numFmtId="165" fontId="37" fillId="4" borderId="46" xfId="0" applyNumberFormat="1" applyFont="1" applyFill="1" applyBorder="1" applyAlignment="1">
      <alignment horizontal="center" vertical="top"/>
    </xf>
    <xf numFmtId="165" fontId="37" fillId="4" borderId="6" xfId="0" applyNumberFormat="1" applyFont="1" applyFill="1" applyBorder="1" applyAlignment="1">
      <alignment horizontal="center" vertical="top"/>
    </xf>
    <xf numFmtId="165" fontId="38" fillId="4" borderId="3" xfId="0" applyNumberFormat="1" applyFont="1" applyFill="1" applyBorder="1" applyAlignment="1">
      <alignment horizontal="center" vertical="top"/>
    </xf>
    <xf numFmtId="165" fontId="38" fillId="2" borderId="3" xfId="0" applyNumberFormat="1" applyFont="1" applyFill="1" applyBorder="1" applyAlignment="1">
      <alignment horizontal="center" vertical="top"/>
    </xf>
    <xf numFmtId="165" fontId="37" fillId="2" borderId="41" xfId="0" applyNumberFormat="1" applyFont="1" applyFill="1" applyBorder="1" applyAlignment="1">
      <alignment horizontal="center" vertical="top"/>
    </xf>
    <xf numFmtId="165" fontId="38" fillId="2" borderId="72" xfId="0" applyNumberFormat="1" applyFont="1" applyFill="1" applyBorder="1" applyAlignment="1">
      <alignment horizontal="center" vertical="top"/>
    </xf>
    <xf numFmtId="165" fontId="38" fillId="2" borderId="40" xfId="0" applyNumberFormat="1" applyFont="1" applyFill="1" applyBorder="1" applyAlignment="1">
      <alignment horizontal="center" vertical="top"/>
    </xf>
    <xf numFmtId="167" fontId="37" fillId="4" borderId="5" xfId="0" applyNumberFormat="1" applyFont="1" applyFill="1" applyBorder="1" applyAlignment="1">
      <alignment horizontal="center" vertical="top"/>
    </xf>
    <xf numFmtId="165" fontId="38" fillId="4" borderId="49" xfId="0" applyNumberFormat="1" applyFont="1" applyFill="1" applyBorder="1" applyAlignment="1">
      <alignment horizontal="center" vertical="top"/>
    </xf>
    <xf numFmtId="2" fontId="30" fillId="4" borderId="1" xfId="0" applyNumberFormat="1" applyFont="1" applyFill="1" applyBorder="1" applyAlignment="1">
      <alignment horizontal="center" vertical="top" wrapText="1"/>
    </xf>
    <xf numFmtId="165" fontId="30" fillId="2" borderId="30" xfId="0" applyNumberFormat="1" applyFont="1" applyFill="1" applyBorder="1" applyAlignment="1">
      <alignment horizontal="center" vertical="top"/>
    </xf>
    <xf numFmtId="165" fontId="30" fillId="2" borderId="51" xfId="0" applyNumberFormat="1" applyFont="1" applyFill="1" applyBorder="1" applyAlignment="1">
      <alignment horizontal="center" vertical="top" wrapText="1"/>
    </xf>
    <xf numFmtId="0" fontId="30" fillId="0" borderId="0" xfId="0" applyFont="1" applyAlignment="1">
      <alignment horizontal="left" vertical="top" wrapText="1"/>
    </xf>
    <xf numFmtId="0" fontId="41" fillId="4" borderId="0" xfId="0" applyFont="1" applyFill="1" applyAlignment="1">
      <alignment vertical="top"/>
    </xf>
    <xf numFmtId="0" fontId="42" fillId="4" borderId="0" xfId="0" applyFont="1" applyFill="1" applyAlignment="1">
      <alignment vertical="top"/>
    </xf>
    <xf numFmtId="49" fontId="41" fillId="4" borderId="7" xfId="0" applyNumberFormat="1" applyFont="1" applyFill="1" applyBorder="1" applyAlignment="1">
      <alignment horizontal="left" vertical="top" wrapText="1"/>
    </xf>
    <xf numFmtId="49" fontId="42" fillId="4" borderId="28" xfId="0" applyNumberFormat="1" applyFont="1" applyFill="1" applyBorder="1" applyAlignment="1">
      <alignment horizontal="right" vertical="top" wrapText="1"/>
    </xf>
    <xf numFmtId="49" fontId="42" fillId="4" borderId="53" xfId="0" applyNumberFormat="1" applyFont="1" applyFill="1" applyBorder="1" applyAlignment="1">
      <alignment horizontal="right" vertical="top" wrapText="1"/>
    </xf>
    <xf numFmtId="165" fontId="30" fillId="4" borderId="30" xfId="0" applyNumberFormat="1" applyFont="1" applyFill="1" applyBorder="1" applyAlignment="1">
      <alignment horizontal="center" vertical="top"/>
    </xf>
    <xf numFmtId="165" fontId="30" fillId="2" borderId="48" xfId="0" applyNumberFormat="1" applyFont="1" applyFill="1" applyBorder="1" applyAlignment="1">
      <alignment horizontal="center" vertical="top"/>
    </xf>
    <xf numFmtId="165" fontId="37" fillId="4" borderId="30" xfId="0" applyNumberFormat="1" applyFont="1" applyFill="1" applyBorder="1" applyAlignment="1">
      <alignment horizontal="center" vertical="top"/>
    </xf>
    <xf numFmtId="0" fontId="30" fillId="0" borderId="1" xfId="0" applyFont="1" applyBorder="1" applyAlignment="1">
      <alignment vertical="top" wrapText="1"/>
    </xf>
    <xf numFmtId="0" fontId="32" fillId="4" borderId="0" xfId="0" applyFont="1" applyFill="1" applyAlignment="1">
      <alignment horizontal="left" vertical="top" wrapText="1"/>
    </xf>
    <xf numFmtId="49" fontId="32" fillId="0" borderId="1" xfId="0" applyNumberFormat="1" applyFont="1" applyBorder="1" applyAlignment="1">
      <alignment horizontal="left" vertical="top" wrapText="1"/>
    </xf>
    <xf numFmtId="49" fontId="32" fillId="2" borderId="1" xfId="0" applyNumberFormat="1" applyFont="1" applyFill="1" applyBorder="1" applyAlignment="1">
      <alignment horizontal="left" vertical="top" wrapText="1"/>
    </xf>
    <xf numFmtId="49" fontId="32" fillId="4" borderId="0" xfId="0" applyNumberFormat="1" applyFont="1" applyFill="1" applyAlignment="1">
      <alignment horizontal="left" vertical="top" wrapText="1"/>
    </xf>
    <xf numFmtId="49" fontId="30" fillId="4" borderId="1" xfId="2" applyNumberFormat="1" applyFont="1" applyFill="1" applyBorder="1" applyAlignment="1">
      <alignment horizontal="left" vertical="top" wrapText="1"/>
    </xf>
    <xf numFmtId="1" fontId="30" fillId="4" borderId="1" xfId="3" applyNumberFormat="1" applyFont="1" applyFill="1" applyBorder="1" applyAlignment="1">
      <alignment vertical="top" wrapText="1"/>
    </xf>
    <xf numFmtId="1" fontId="30" fillId="4" borderId="1" xfId="2" applyNumberFormat="1" applyFont="1" applyFill="1" applyBorder="1" applyAlignment="1">
      <alignment horizontal="left" vertical="top" wrapText="1"/>
    </xf>
    <xf numFmtId="167" fontId="32" fillId="4" borderId="1" xfId="0" applyNumberFormat="1" applyFont="1" applyFill="1" applyBorder="1" applyAlignment="1">
      <alignment horizontal="left" vertical="top" wrapText="1"/>
    </xf>
    <xf numFmtId="0" fontId="30" fillId="4" borderId="1" xfId="3" applyFont="1" applyFill="1" applyBorder="1" applyAlignment="1">
      <alignment horizontal="left" vertical="top" wrapText="1"/>
    </xf>
    <xf numFmtId="1" fontId="30" fillId="4" borderId="1" xfId="3" applyNumberFormat="1" applyFont="1" applyFill="1" applyBorder="1" applyAlignment="1">
      <alignment horizontal="left" vertical="top" wrapText="1"/>
    </xf>
    <xf numFmtId="0" fontId="30" fillId="4" borderId="1" xfId="5" applyFont="1" applyFill="1" applyBorder="1" applyAlignment="1">
      <alignment horizontal="left" vertical="top" wrapText="1"/>
    </xf>
    <xf numFmtId="164" fontId="30" fillId="4" borderId="1" xfId="0" applyNumberFormat="1" applyFont="1" applyFill="1" applyBorder="1" applyAlignment="1">
      <alignment horizontal="left" vertical="top" wrapText="1"/>
    </xf>
    <xf numFmtId="0" fontId="27" fillId="0" borderId="0" xfId="0" applyFont="1" applyAlignment="1">
      <alignment vertical="top"/>
    </xf>
    <xf numFmtId="0" fontId="32" fillId="2" borderId="1" xfId="0" applyFont="1" applyFill="1" applyBorder="1" applyAlignment="1">
      <alignment horizontal="left" vertical="top" wrapText="1"/>
    </xf>
    <xf numFmtId="14" fontId="32" fillId="2" borderId="1" xfId="0" applyNumberFormat="1" applyFont="1" applyFill="1" applyBorder="1" applyAlignment="1">
      <alignment horizontal="left" vertical="top" wrapText="1"/>
    </xf>
    <xf numFmtId="165" fontId="32" fillId="0" borderId="1" xfId="0" applyNumberFormat="1" applyFont="1" applyBorder="1" applyAlignment="1">
      <alignment horizontal="left" vertical="top"/>
    </xf>
    <xf numFmtId="165" fontId="32" fillId="4" borderId="0" xfId="0" applyNumberFormat="1" applyFont="1" applyFill="1" applyAlignment="1">
      <alignment horizontal="left" vertical="top"/>
    </xf>
    <xf numFmtId="165" fontId="30" fillId="4" borderId="0" xfId="0" applyNumberFormat="1" applyFont="1" applyFill="1" applyAlignment="1">
      <alignment horizontal="left" vertical="top"/>
    </xf>
    <xf numFmtId="165" fontId="30" fillId="2" borderId="0" xfId="0" applyNumberFormat="1" applyFont="1" applyFill="1" applyAlignment="1">
      <alignment horizontal="left" vertical="top"/>
    </xf>
    <xf numFmtId="0" fontId="32" fillId="4" borderId="15" xfId="0" applyFont="1" applyFill="1" applyBorder="1" applyAlignment="1">
      <alignment horizontal="left" vertical="top" wrapText="1"/>
    </xf>
    <xf numFmtId="49" fontId="30" fillId="4" borderId="2" xfId="0" applyNumberFormat="1" applyFont="1" applyFill="1" applyBorder="1" applyAlignment="1">
      <alignment horizontal="left" vertical="top"/>
    </xf>
    <xf numFmtId="49" fontId="30" fillId="4" borderId="7" xfId="0" applyNumberFormat="1" applyFont="1" applyFill="1" applyBorder="1" applyAlignment="1">
      <alignment horizontal="left" vertical="top"/>
    </xf>
    <xf numFmtId="0" fontId="32" fillId="4" borderId="22" xfId="0" applyFont="1" applyFill="1" applyBorder="1" applyAlignment="1">
      <alignment horizontal="left" vertical="top" wrapText="1"/>
    </xf>
    <xf numFmtId="165" fontId="30" fillId="4" borderId="51" xfId="0" applyNumberFormat="1" applyFont="1" applyFill="1" applyBorder="1" applyAlignment="1">
      <alignment horizontal="center" vertical="top"/>
    </xf>
    <xf numFmtId="165" fontId="30" fillId="4" borderId="54" xfId="0" applyNumberFormat="1" applyFont="1" applyFill="1" applyBorder="1" applyAlignment="1">
      <alignment horizontal="center" vertical="top"/>
    </xf>
    <xf numFmtId="165" fontId="30" fillId="4" borderId="0" xfId="0" applyNumberFormat="1" applyFont="1" applyFill="1" applyAlignment="1">
      <alignment horizontal="right" vertical="top"/>
    </xf>
    <xf numFmtId="49" fontId="32" fillId="4" borderId="10" xfId="0" applyNumberFormat="1" applyFont="1" applyFill="1" applyBorder="1" applyAlignment="1">
      <alignment horizontal="left" vertical="top" wrapText="1"/>
    </xf>
    <xf numFmtId="49" fontId="32" fillId="4" borderId="61" xfId="0" applyNumberFormat="1" applyFont="1" applyFill="1" applyBorder="1" applyAlignment="1">
      <alignment wrapText="1"/>
    </xf>
    <xf numFmtId="49" fontId="32" fillId="4" borderId="16" xfId="0" applyNumberFormat="1" applyFont="1" applyFill="1" applyBorder="1" applyAlignment="1">
      <alignment wrapText="1"/>
    </xf>
    <xf numFmtId="49" fontId="32" fillId="4" borderId="31" xfId="0" applyNumberFormat="1" applyFont="1" applyFill="1" applyBorder="1" applyAlignment="1">
      <alignment wrapText="1"/>
    </xf>
    <xf numFmtId="165" fontId="30" fillId="2" borderId="74" xfId="0" applyNumberFormat="1" applyFont="1" applyFill="1" applyBorder="1" applyAlignment="1">
      <alignment horizontal="center" vertical="top"/>
    </xf>
    <xf numFmtId="0" fontId="32" fillId="6" borderId="16" xfId="0" applyFont="1" applyFill="1" applyBorder="1" applyAlignment="1">
      <alignment horizontal="center" vertical="top" wrapText="1"/>
    </xf>
    <xf numFmtId="0" fontId="32" fillId="8" borderId="16" xfId="0" applyFont="1" applyFill="1" applyBorder="1" applyAlignment="1">
      <alignment horizontal="center" vertical="top" wrapText="1"/>
    </xf>
    <xf numFmtId="0" fontId="30" fillId="4" borderId="1" xfId="6" applyFont="1" applyFill="1" applyBorder="1" applyAlignment="1">
      <alignment horizontal="left" vertical="top" wrapText="1"/>
    </xf>
    <xf numFmtId="164" fontId="30" fillId="0" borderId="1" xfId="0" applyNumberFormat="1" applyFont="1" applyBorder="1" applyAlignment="1">
      <alignment vertical="top" wrapText="1"/>
    </xf>
    <xf numFmtId="165" fontId="32" fillId="4" borderId="1" xfId="0" applyNumberFormat="1" applyFont="1" applyFill="1" applyBorder="1" applyAlignment="1">
      <alignment horizontal="center" vertical="top" wrapText="1"/>
    </xf>
    <xf numFmtId="49" fontId="30" fillId="0" borderId="1" xfId="0" applyNumberFormat="1" applyFont="1" applyBorder="1" applyAlignment="1">
      <alignment horizontal="center" vertical="center" wrapText="1"/>
    </xf>
    <xf numFmtId="1" fontId="30" fillId="4" borderId="1" xfId="7" applyNumberFormat="1" applyFont="1" applyFill="1" applyBorder="1" applyAlignment="1">
      <alignment horizontal="left" vertical="top" wrapText="1"/>
    </xf>
    <xf numFmtId="0" fontId="30" fillId="4" borderId="1" xfId="6" applyFont="1" applyFill="1" applyBorder="1" applyAlignment="1">
      <alignment horizontal="left" wrapText="1"/>
    </xf>
    <xf numFmtId="49" fontId="32" fillId="4" borderId="1" xfId="0" applyNumberFormat="1" applyFont="1" applyFill="1" applyBorder="1" applyAlignment="1">
      <alignment horizontal="center" wrapText="1"/>
    </xf>
    <xf numFmtId="0" fontId="30" fillId="4" borderId="1" xfId="0" applyFont="1" applyFill="1" applyBorder="1" applyAlignment="1">
      <alignment wrapText="1"/>
    </xf>
    <xf numFmtId="49" fontId="30" fillId="4" borderId="1" xfId="0" applyNumberFormat="1" applyFont="1" applyFill="1" applyBorder="1" applyAlignment="1">
      <alignment horizontal="center" wrapText="1"/>
    </xf>
    <xf numFmtId="0" fontId="32" fillId="4" borderId="1" xfId="0" applyFont="1" applyFill="1" applyBorder="1" applyAlignment="1">
      <alignment horizontal="center" vertical="top" wrapText="1"/>
    </xf>
    <xf numFmtId="167" fontId="30" fillId="0" borderId="0" xfId="0" applyNumberFormat="1" applyFont="1" applyAlignment="1">
      <alignment horizontal="center" vertical="top"/>
    </xf>
    <xf numFmtId="167" fontId="30" fillId="4" borderId="0" xfId="0" applyNumberFormat="1" applyFont="1" applyFill="1" applyAlignment="1">
      <alignment horizontal="center" vertical="top"/>
    </xf>
    <xf numFmtId="167" fontId="32" fillId="0" borderId="32" xfId="0" applyNumberFormat="1" applyFont="1" applyBorder="1" applyAlignment="1">
      <alignment horizontal="center" vertical="top" wrapText="1"/>
    </xf>
    <xf numFmtId="167" fontId="32" fillId="5" borderId="32" xfId="0" applyNumberFormat="1" applyFont="1" applyFill="1" applyBorder="1" applyAlignment="1">
      <alignment horizontal="center" vertical="top" wrapText="1"/>
    </xf>
    <xf numFmtId="167" fontId="32" fillId="3" borderId="16" xfId="0" applyNumberFormat="1" applyFont="1" applyFill="1" applyBorder="1" applyAlignment="1">
      <alignment horizontal="center" vertical="top" wrapText="1"/>
    </xf>
    <xf numFmtId="0" fontId="32" fillId="3" borderId="16" xfId="0" applyFont="1" applyFill="1" applyBorder="1" applyAlignment="1">
      <alignment horizontal="center" vertical="top" wrapText="1"/>
    </xf>
    <xf numFmtId="167" fontId="32" fillId="4" borderId="28" xfId="0" applyNumberFormat="1" applyFont="1" applyFill="1" applyBorder="1" applyAlignment="1">
      <alignment horizontal="center" vertical="top"/>
    </xf>
    <xf numFmtId="167" fontId="32" fillId="0" borderId="28" xfId="0" applyNumberFormat="1" applyFont="1" applyBorder="1" applyAlignment="1">
      <alignment horizontal="center" vertical="top"/>
    </xf>
    <xf numFmtId="167" fontId="32" fillId="0" borderId="5" xfId="0" applyNumberFormat="1" applyFont="1" applyBorder="1" applyAlignment="1">
      <alignment horizontal="center" vertical="top"/>
    </xf>
    <xf numFmtId="167" fontId="32" fillId="5" borderId="16" xfId="0" applyNumberFormat="1" applyFont="1" applyFill="1" applyBorder="1" applyAlignment="1">
      <alignment horizontal="center" vertical="top" wrapText="1"/>
    </xf>
    <xf numFmtId="167" fontId="32" fillId="3" borderId="28" xfId="0" applyNumberFormat="1" applyFont="1" applyFill="1" applyBorder="1" applyAlignment="1">
      <alignment horizontal="center" vertical="top" wrapText="1"/>
    </xf>
    <xf numFmtId="167" fontId="32" fillId="3" borderId="31" xfId="0" applyNumberFormat="1" applyFont="1" applyFill="1" applyBorder="1" applyAlignment="1">
      <alignment horizontal="center" vertical="top" wrapText="1"/>
    </xf>
    <xf numFmtId="167" fontId="32" fillId="4" borderId="3" xfId="0" applyNumberFormat="1" applyFont="1" applyFill="1" applyBorder="1" applyAlignment="1">
      <alignment horizontal="center" vertical="top"/>
    </xf>
    <xf numFmtId="165" fontId="32" fillId="0" borderId="3" xfId="0" applyNumberFormat="1" applyFont="1" applyBorder="1" applyAlignment="1">
      <alignment horizontal="center" vertical="top"/>
    </xf>
    <xf numFmtId="167" fontId="32" fillId="0" borderId="28" xfId="0" applyNumberFormat="1" applyFont="1" applyBorder="1" applyAlignment="1">
      <alignment horizontal="center" vertical="top" wrapText="1"/>
    </xf>
    <xf numFmtId="167" fontId="32" fillId="0" borderId="37" xfId="0" applyNumberFormat="1" applyFont="1" applyBorder="1" applyAlignment="1">
      <alignment horizontal="center" vertical="top"/>
    </xf>
    <xf numFmtId="167" fontId="30" fillId="4" borderId="49" xfId="0" applyNumberFormat="1" applyFont="1" applyFill="1" applyBorder="1" applyAlignment="1">
      <alignment horizontal="center" vertical="top"/>
    </xf>
    <xf numFmtId="167" fontId="32" fillId="3" borderId="5" xfId="0" applyNumberFormat="1" applyFont="1" applyFill="1" applyBorder="1" applyAlignment="1">
      <alignment horizontal="center" vertical="top" wrapText="1"/>
    </xf>
    <xf numFmtId="0" fontId="30" fillId="0" borderId="1" xfId="0" applyFont="1" applyBorder="1" applyAlignment="1">
      <alignment horizontal="justify" vertical="top" wrapText="1"/>
    </xf>
    <xf numFmtId="0" fontId="34" fillId="0" borderId="1" xfId="0" applyFont="1" applyBorder="1" applyAlignment="1">
      <alignment horizontal="justify" vertical="top" wrapText="1"/>
    </xf>
    <xf numFmtId="167" fontId="32" fillId="0" borderId="1" xfId="0" applyNumberFormat="1" applyFont="1" applyBorder="1" applyAlignment="1">
      <alignment vertical="top"/>
    </xf>
    <xf numFmtId="167" fontId="35" fillId="4" borderId="1" xfId="0" applyNumberFormat="1" applyFont="1" applyFill="1" applyBorder="1" applyAlignment="1">
      <alignment vertical="top" wrapText="1"/>
    </xf>
    <xf numFmtId="0" fontId="30" fillId="9" borderId="1" xfId="9" applyFont="1" applyFill="1" applyBorder="1" applyAlignment="1">
      <alignment horizontal="left" vertical="top" wrapText="1"/>
    </xf>
    <xf numFmtId="167" fontId="30" fillId="9" borderId="1" xfId="0" applyNumberFormat="1" applyFont="1" applyFill="1" applyBorder="1" applyAlignment="1">
      <alignment vertical="top" wrapText="1"/>
    </xf>
    <xf numFmtId="168" fontId="32" fillId="4" borderId="1" xfId="0" applyNumberFormat="1" applyFont="1" applyFill="1" applyBorder="1" applyAlignment="1">
      <alignment horizontal="left" vertical="top" wrapText="1"/>
    </xf>
    <xf numFmtId="167" fontId="32" fillId="4" borderId="1" xfId="0" applyNumberFormat="1" applyFont="1" applyFill="1" applyBorder="1" applyAlignment="1">
      <alignment vertical="top"/>
    </xf>
    <xf numFmtId="165" fontId="30" fillId="4" borderId="48" xfId="0" applyNumberFormat="1" applyFont="1" applyFill="1" applyBorder="1" applyAlignment="1">
      <alignment horizontal="center" vertical="top"/>
    </xf>
    <xf numFmtId="0" fontId="30" fillId="6" borderId="32" xfId="0" applyFont="1" applyFill="1" applyBorder="1" applyAlignment="1">
      <alignment horizontal="center" vertical="top" wrapText="1"/>
    </xf>
    <xf numFmtId="0" fontId="30" fillId="8" borderId="32" xfId="0" applyFont="1" applyFill="1" applyBorder="1" applyAlignment="1">
      <alignment horizontal="center" vertical="top" wrapText="1"/>
    </xf>
    <xf numFmtId="167" fontId="30" fillId="4" borderId="28" xfId="0" applyNumberFormat="1" applyFont="1" applyFill="1" applyBorder="1" applyAlignment="1">
      <alignment horizontal="center" vertical="top"/>
    </xf>
    <xf numFmtId="3" fontId="30" fillId="8" borderId="16" xfId="0" applyNumberFormat="1" applyFont="1" applyFill="1" applyBorder="1" applyAlignment="1">
      <alignment horizontal="center" vertical="top" wrapText="1"/>
    </xf>
    <xf numFmtId="0" fontId="30" fillId="8" borderId="16" xfId="0" applyFont="1" applyFill="1" applyBorder="1" applyAlignment="1">
      <alignment horizontal="center" vertical="top" wrapText="1"/>
    </xf>
    <xf numFmtId="49" fontId="30" fillId="4" borderId="1" xfId="0" applyNumberFormat="1" applyFont="1" applyFill="1" applyBorder="1" applyAlignment="1">
      <alignment horizontal="center" vertical="center" wrapText="1"/>
    </xf>
    <xf numFmtId="49" fontId="32" fillId="0" borderId="0" xfId="0" applyNumberFormat="1" applyFont="1"/>
    <xf numFmtId="0" fontId="30" fillId="2" borderId="20" xfId="0" applyFont="1" applyFill="1" applyBorder="1" applyAlignment="1">
      <alignment horizontal="center" vertical="top" wrapText="1"/>
    </xf>
    <xf numFmtId="165" fontId="32" fillId="3" borderId="23" xfId="0" applyNumberFormat="1" applyFont="1" applyFill="1" applyBorder="1" applyAlignment="1">
      <alignment horizontal="center" vertical="top" wrapText="1"/>
    </xf>
    <xf numFmtId="165" fontId="32" fillId="4" borderId="40" xfId="0" applyNumberFormat="1" applyFont="1" applyFill="1" applyBorder="1" applyAlignment="1">
      <alignment horizontal="center" vertical="top"/>
    </xf>
    <xf numFmtId="165" fontId="32" fillId="3" borderId="16" xfId="0" applyNumberFormat="1" applyFont="1" applyFill="1" applyBorder="1" applyAlignment="1">
      <alignment horizontal="center" vertical="top" wrapText="1"/>
    </xf>
    <xf numFmtId="165" fontId="32" fillId="2" borderId="1" xfId="0" applyNumberFormat="1" applyFont="1" applyFill="1" applyBorder="1" applyAlignment="1">
      <alignment horizontal="center" vertical="top"/>
    </xf>
    <xf numFmtId="165" fontId="30" fillId="2" borderId="46" xfId="0" applyNumberFormat="1" applyFont="1" applyFill="1" applyBorder="1" applyAlignment="1">
      <alignment horizontal="center" vertical="top"/>
    </xf>
    <xf numFmtId="165" fontId="30" fillId="4" borderId="53" xfId="0" applyNumberFormat="1" applyFont="1" applyFill="1" applyBorder="1" applyAlignment="1">
      <alignment horizontal="center" vertical="top"/>
    </xf>
    <xf numFmtId="167" fontId="30" fillId="4" borderId="1" xfId="10" applyNumberFormat="1" applyFont="1" applyFill="1" applyBorder="1" applyAlignment="1">
      <alignment horizontal="left" vertical="top" wrapText="1"/>
    </xf>
    <xf numFmtId="0" fontId="30" fillId="4" borderId="1" xfId="2" applyFont="1" applyFill="1" applyBorder="1" applyAlignment="1">
      <alignment horizontal="left" vertical="top" wrapText="1"/>
    </xf>
    <xf numFmtId="0" fontId="32" fillId="2" borderId="1" xfId="0" applyFont="1" applyFill="1" applyBorder="1" applyAlignment="1">
      <alignment horizontal="center" vertical="top" wrapText="1"/>
    </xf>
    <xf numFmtId="167" fontId="38" fillId="4" borderId="5" xfId="0" applyNumberFormat="1" applyFont="1" applyFill="1" applyBorder="1" applyAlignment="1">
      <alignment horizontal="center" vertical="top"/>
    </xf>
    <xf numFmtId="49" fontId="42" fillId="4" borderId="48" xfId="0" applyNumberFormat="1" applyFont="1" applyFill="1" applyBorder="1" applyAlignment="1">
      <alignment horizontal="right" vertical="top" wrapText="1"/>
    </xf>
    <xf numFmtId="165" fontId="32" fillId="4" borderId="0" xfId="0" applyNumberFormat="1" applyFont="1" applyFill="1" applyAlignment="1">
      <alignment horizontal="center"/>
    </xf>
    <xf numFmtId="165" fontId="30" fillId="4" borderId="0" xfId="0" applyNumberFormat="1" applyFont="1" applyFill="1" applyAlignment="1">
      <alignment horizontal="center"/>
    </xf>
    <xf numFmtId="165" fontId="32" fillId="2" borderId="53" xfId="0" applyNumberFormat="1" applyFont="1" applyFill="1" applyBorder="1" applyAlignment="1">
      <alignment horizontal="center" vertical="top"/>
    </xf>
    <xf numFmtId="1" fontId="30" fillId="2" borderId="1" xfId="2" applyNumberFormat="1" applyFont="1" applyFill="1" applyBorder="1" applyAlignment="1">
      <alignment horizontal="left" vertical="top" wrapText="1"/>
    </xf>
    <xf numFmtId="167" fontId="30" fillId="2" borderId="1" xfId="0" applyNumberFormat="1" applyFont="1" applyFill="1" applyBorder="1" applyAlignment="1">
      <alignment horizontal="left" vertical="top" wrapText="1"/>
    </xf>
    <xf numFmtId="0" fontId="30" fillId="10" borderId="1" xfId="0" applyFont="1" applyFill="1" applyBorder="1" applyAlignment="1">
      <alignment vertical="top" wrapText="1"/>
    </xf>
    <xf numFmtId="0" fontId="32" fillId="4" borderId="1" xfId="0" applyFont="1" applyFill="1" applyBorder="1" applyAlignment="1">
      <alignment horizontal="center" vertical="top"/>
    </xf>
    <xf numFmtId="49" fontId="32" fillId="0" borderId="6" xfId="0" applyNumberFormat="1" applyFont="1" applyBorder="1" applyAlignment="1">
      <alignment horizontal="left" vertical="top" wrapText="1"/>
    </xf>
    <xf numFmtId="0" fontId="32" fillId="2" borderId="22" xfId="0" applyFont="1" applyFill="1" applyBorder="1" applyAlignment="1">
      <alignment horizontal="left" vertical="top" wrapText="1"/>
    </xf>
    <xf numFmtId="49" fontId="32" fillId="2" borderId="15" xfId="0" applyNumberFormat="1" applyFont="1" applyFill="1" applyBorder="1" applyAlignment="1">
      <alignment horizontal="left" vertical="top" wrapText="1"/>
    </xf>
    <xf numFmtId="0" fontId="32" fillId="2" borderId="15" xfId="0" applyFont="1" applyFill="1" applyBorder="1" applyAlignment="1">
      <alignment horizontal="left" vertical="top" wrapText="1"/>
    </xf>
    <xf numFmtId="49" fontId="32" fillId="0" borderId="15" xfId="0" applyNumberFormat="1" applyFont="1" applyBorder="1" applyAlignment="1">
      <alignment horizontal="left" vertical="top" wrapText="1"/>
    </xf>
    <xf numFmtId="49" fontId="32" fillId="2" borderId="20" xfId="0" applyNumberFormat="1" applyFont="1" applyFill="1" applyBorder="1" applyAlignment="1">
      <alignment horizontal="left" vertical="top" wrapText="1"/>
    </xf>
    <xf numFmtId="0" fontId="27" fillId="0" borderId="0" xfId="0" applyFont="1" applyAlignment="1">
      <alignment horizontal="center"/>
    </xf>
    <xf numFmtId="165" fontId="32" fillId="4" borderId="0" xfId="0" applyNumberFormat="1" applyFont="1" applyFill="1" applyAlignment="1">
      <alignment horizontal="center" wrapText="1"/>
    </xf>
    <xf numFmtId="165" fontId="32" fillId="5" borderId="16" xfId="0" applyNumberFormat="1" applyFont="1" applyFill="1" applyBorder="1" applyAlignment="1">
      <alignment horizontal="center" vertical="top" wrapText="1"/>
    </xf>
    <xf numFmtId="165" fontId="32" fillId="0" borderId="40" xfId="0" applyNumberFormat="1" applyFont="1" applyBorder="1" applyAlignment="1">
      <alignment horizontal="center" vertical="top"/>
    </xf>
    <xf numFmtId="165" fontId="32" fillId="3" borderId="28" xfId="0" applyNumberFormat="1" applyFont="1" applyFill="1" applyBorder="1" applyAlignment="1">
      <alignment horizontal="center" vertical="top" wrapText="1"/>
    </xf>
    <xf numFmtId="165" fontId="32" fillId="0" borderId="54" xfId="0" applyNumberFormat="1" applyFont="1" applyBorder="1" applyAlignment="1">
      <alignment horizontal="center" vertical="top"/>
    </xf>
    <xf numFmtId="0" fontId="32" fillId="3" borderId="28" xfId="0" applyFont="1" applyFill="1" applyBorder="1" applyAlignment="1">
      <alignment horizontal="center" vertical="top" wrapText="1"/>
    </xf>
    <xf numFmtId="165" fontId="32" fillId="7" borderId="28" xfId="0" applyNumberFormat="1" applyFont="1" applyFill="1" applyBorder="1" applyAlignment="1">
      <alignment horizontal="center" vertical="top"/>
    </xf>
    <xf numFmtId="49" fontId="32" fillId="0" borderId="5" xfId="0" applyNumberFormat="1" applyFont="1" applyBorder="1" applyAlignment="1">
      <alignment horizontal="left" vertical="top" wrapText="1"/>
    </xf>
    <xf numFmtId="165" fontId="32" fillId="4" borderId="1" xfId="0" applyNumberFormat="1" applyFont="1" applyFill="1" applyBorder="1" applyAlignment="1">
      <alignment horizontal="left" vertical="top"/>
    </xf>
    <xf numFmtId="49" fontId="32" fillId="2" borderId="5" xfId="0" applyNumberFormat="1" applyFont="1" applyFill="1" applyBorder="1" applyAlignment="1">
      <alignment horizontal="left" vertical="top" wrapText="1"/>
    </xf>
    <xf numFmtId="165" fontId="32" fillId="7" borderId="5" xfId="0" applyNumberFormat="1" applyFont="1" applyFill="1" applyBorder="1" applyAlignment="1">
      <alignment horizontal="center" vertical="top" wrapText="1"/>
    </xf>
    <xf numFmtId="165" fontId="30" fillId="2" borderId="49" xfId="0" applyNumberFormat="1" applyFont="1" applyFill="1" applyBorder="1" applyAlignment="1">
      <alignment horizontal="center" vertical="top"/>
    </xf>
    <xf numFmtId="0" fontId="30" fillId="0" borderId="1" xfId="0" applyFont="1" applyBorder="1" applyAlignment="1">
      <alignment horizontal="center"/>
    </xf>
    <xf numFmtId="168" fontId="30" fillId="4" borderId="28" xfId="0" applyNumberFormat="1" applyFont="1" applyFill="1" applyBorder="1" applyAlignment="1">
      <alignment horizontal="center" vertical="top" wrapText="1"/>
    </xf>
    <xf numFmtId="165" fontId="30" fillId="7" borderId="28" xfId="0" applyNumberFormat="1" applyFont="1" applyFill="1" applyBorder="1" applyAlignment="1">
      <alignment horizontal="center" vertical="top"/>
    </xf>
    <xf numFmtId="165" fontId="37" fillId="7" borderId="28" xfId="0" applyNumberFormat="1" applyFont="1" applyFill="1" applyBorder="1" applyAlignment="1">
      <alignment horizontal="center" vertical="top"/>
    </xf>
    <xf numFmtId="3" fontId="35" fillId="4" borderId="1" xfId="0" applyNumberFormat="1" applyFont="1" applyFill="1" applyBorder="1" applyAlignment="1">
      <alignment horizontal="center" vertical="top" wrapText="1"/>
    </xf>
    <xf numFmtId="1" fontId="30" fillId="4" borderId="1" xfId="7" applyNumberFormat="1" applyFont="1" applyFill="1" applyBorder="1" applyAlignment="1">
      <alignment horizontal="center" vertical="top" wrapText="1"/>
    </xf>
    <xf numFmtId="0" fontId="30" fillId="2" borderId="0" xfId="0" applyFont="1" applyFill="1" applyAlignment="1">
      <alignment horizontal="left" vertical="top"/>
    </xf>
    <xf numFmtId="0" fontId="32" fillId="2" borderId="0" xfId="0" applyFont="1" applyFill="1" applyAlignment="1">
      <alignment horizontal="left" vertical="top"/>
    </xf>
    <xf numFmtId="49" fontId="32" fillId="0" borderId="49" xfId="0" applyNumberFormat="1" applyFont="1" applyBorder="1" applyAlignment="1">
      <alignment horizontal="left" vertical="top" wrapText="1"/>
    </xf>
    <xf numFmtId="0" fontId="30" fillId="4" borderId="70" xfId="0" applyFont="1" applyFill="1" applyBorder="1" applyAlignment="1">
      <alignment vertical="top"/>
    </xf>
    <xf numFmtId="0" fontId="36" fillId="4" borderId="0" xfId="0" applyFont="1" applyFill="1" applyAlignment="1">
      <alignment horizontal="right" vertical="top"/>
    </xf>
    <xf numFmtId="164" fontId="30" fillId="2" borderId="0" xfId="0" applyNumberFormat="1" applyFont="1" applyFill="1" applyAlignment="1">
      <alignment horizontal="center" vertical="top" wrapText="1"/>
    </xf>
    <xf numFmtId="0" fontId="43" fillId="0" borderId="0" xfId="0" applyFont="1" applyAlignment="1">
      <alignment horizontal="center"/>
    </xf>
    <xf numFmtId="0" fontId="43" fillId="0" borderId="0" xfId="0" applyFont="1" applyAlignment="1">
      <alignment vertical="top"/>
    </xf>
    <xf numFmtId="0" fontId="43" fillId="0" borderId="0" xfId="0" applyFont="1"/>
    <xf numFmtId="166" fontId="30" fillId="4" borderId="0" xfId="0" applyNumberFormat="1" applyFont="1" applyFill="1" applyAlignment="1">
      <alignment horizontal="center" vertical="top"/>
    </xf>
    <xf numFmtId="0" fontId="36" fillId="4" borderId="0" xfId="0" applyFont="1" applyFill="1" applyAlignment="1">
      <alignment horizontal="right"/>
    </xf>
    <xf numFmtId="49" fontId="30" fillId="4" borderId="24" xfId="0" applyNumberFormat="1" applyFont="1" applyFill="1" applyBorder="1" applyAlignment="1">
      <alignment horizontal="center" vertical="center" wrapText="1"/>
    </xf>
    <xf numFmtId="49" fontId="30" fillId="4" borderId="7" xfId="0" applyNumberFormat="1" applyFont="1" applyFill="1" applyBorder="1" applyAlignment="1">
      <alignment horizontal="center" vertical="center" wrapText="1"/>
    </xf>
    <xf numFmtId="168" fontId="30" fillId="4" borderId="7" xfId="0" applyNumberFormat="1" applyFont="1" applyFill="1" applyBorder="1" applyAlignment="1">
      <alignment horizontal="center" vertical="center" wrapText="1"/>
    </xf>
    <xf numFmtId="49" fontId="30" fillId="4" borderId="25" xfId="0" applyNumberFormat="1" applyFont="1" applyFill="1" applyBorder="1" applyAlignment="1">
      <alignment horizontal="center" vertical="center" wrapText="1"/>
    </xf>
    <xf numFmtId="49" fontId="30" fillId="4" borderId="26" xfId="0" applyNumberFormat="1" applyFont="1" applyFill="1" applyBorder="1" applyAlignment="1">
      <alignment horizontal="center" vertical="center" wrapText="1"/>
    </xf>
    <xf numFmtId="0" fontId="32" fillId="4" borderId="0" xfId="0" applyFont="1" applyFill="1" applyAlignment="1">
      <alignment wrapText="1"/>
    </xf>
    <xf numFmtId="164" fontId="34" fillId="4" borderId="0" xfId="0" applyNumberFormat="1" applyFont="1" applyFill="1" applyAlignment="1">
      <alignment horizontal="center" vertical="top" wrapText="1"/>
    </xf>
    <xf numFmtId="0" fontId="30" fillId="4" borderId="32" xfId="0" applyFont="1" applyFill="1" applyBorder="1" applyAlignment="1">
      <alignment horizontal="center" vertical="top" wrapText="1"/>
    </xf>
    <xf numFmtId="0" fontId="32" fillId="0" borderId="0" xfId="0" applyFont="1" applyAlignment="1">
      <alignment wrapText="1"/>
    </xf>
    <xf numFmtId="0" fontId="32" fillId="4" borderId="0" xfId="0" applyFont="1" applyFill="1" applyAlignment="1">
      <alignment horizontal="right" vertical="top" wrapText="1"/>
    </xf>
    <xf numFmtId="0" fontId="30" fillId="0" borderId="32" xfId="0" applyFont="1" applyBorder="1" applyAlignment="1">
      <alignment horizontal="left" vertical="top" wrapText="1"/>
    </xf>
    <xf numFmtId="0" fontId="30" fillId="4" borderId="12" xfId="0" applyFont="1" applyFill="1" applyBorder="1" applyAlignment="1">
      <alignment horizontal="center" vertical="top" wrapText="1"/>
    </xf>
    <xf numFmtId="0" fontId="45" fillId="0" borderId="1" xfId="0" applyFont="1" applyBorder="1" applyAlignment="1">
      <alignment vertical="center" wrapText="1"/>
    </xf>
    <xf numFmtId="0" fontId="27" fillId="0" borderId="0" xfId="0" applyFont="1" applyAlignment="1">
      <alignment horizontal="left" vertical="top"/>
    </xf>
    <xf numFmtId="0" fontId="27" fillId="0" borderId="0" xfId="0" applyFont="1" applyAlignment="1">
      <alignment wrapText="1"/>
    </xf>
    <xf numFmtId="167" fontId="27" fillId="0" borderId="0" xfId="0" applyNumberFormat="1" applyFont="1"/>
    <xf numFmtId="167" fontId="27" fillId="0" borderId="0" xfId="0" applyNumberFormat="1" applyFont="1" applyAlignment="1">
      <alignment horizontal="center"/>
    </xf>
    <xf numFmtId="170" fontId="27" fillId="4" borderId="0" xfId="0" applyNumberFormat="1" applyFont="1" applyFill="1"/>
    <xf numFmtId="0" fontId="35" fillId="0" borderId="0" xfId="0" applyFont="1" applyAlignment="1">
      <alignment horizontal="center" vertical="top"/>
    </xf>
    <xf numFmtId="0" fontId="46" fillId="4" borderId="0" xfId="0" applyFont="1" applyFill="1" applyAlignment="1">
      <alignment horizontal="center" vertical="top"/>
    </xf>
    <xf numFmtId="16" fontId="30" fillId="4" borderId="1" xfId="0" applyNumberFormat="1" applyFont="1" applyFill="1" applyBorder="1" applyAlignment="1">
      <alignment horizontal="center" vertical="top"/>
    </xf>
    <xf numFmtId="0" fontId="30" fillId="4" borderId="1" xfId="8" applyFont="1" applyFill="1" applyBorder="1" applyAlignment="1">
      <alignment horizontal="left" vertical="top" wrapText="1"/>
    </xf>
    <xf numFmtId="14" fontId="30" fillId="4" borderId="1" xfId="0" applyNumberFormat="1" applyFont="1" applyFill="1" applyBorder="1" applyAlignment="1">
      <alignment horizontal="center" vertical="top"/>
    </xf>
    <xf numFmtId="3" fontId="30" fillId="4" borderId="1" xfId="0" applyNumberFormat="1" applyFont="1" applyFill="1" applyBorder="1" applyAlignment="1">
      <alignment horizontal="center" vertical="top"/>
    </xf>
    <xf numFmtId="1" fontId="30" fillId="4" borderId="1" xfId="0" applyNumberFormat="1" applyFont="1" applyFill="1" applyBorder="1" applyAlignment="1">
      <alignment horizontal="center" vertical="top"/>
    </xf>
    <xf numFmtId="165" fontId="30" fillId="7" borderId="5" xfId="0" applyNumberFormat="1" applyFont="1" applyFill="1" applyBorder="1" applyAlignment="1">
      <alignment horizontal="center" vertical="top"/>
    </xf>
    <xf numFmtId="165" fontId="30" fillId="2" borderId="59" xfId="0" applyNumberFormat="1" applyFont="1" applyFill="1" applyBorder="1" applyAlignment="1">
      <alignment horizontal="center" vertical="top"/>
    </xf>
    <xf numFmtId="0" fontId="30" fillId="0" borderId="0" xfId="0" applyFont="1" applyAlignment="1">
      <alignment horizontal="center" vertical="center"/>
    </xf>
    <xf numFmtId="168" fontId="30" fillId="2" borderId="32" xfId="0" applyNumberFormat="1" applyFont="1" applyFill="1" applyBorder="1" applyAlignment="1">
      <alignment horizontal="center" vertical="top"/>
    </xf>
    <xf numFmtId="168" fontId="30" fillId="0" borderId="0" xfId="0" applyNumberFormat="1" applyFont="1" applyAlignment="1">
      <alignment vertical="top"/>
    </xf>
    <xf numFmtId="0" fontId="32" fillId="0" borderId="0" xfId="0" applyFont="1" applyAlignment="1">
      <alignment horizontal="left" vertical="top" wrapText="1"/>
    </xf>
    <xf numFmtId="0" fontId="30" fillId="0" borderId="32" xfId="0" applyFont="1" applyBorder="1" applyAlignment="1">
      <alignment horizontal="center" vertical="top" wrapText="1"/>
    </xf>
    <xf numFmtId="166" fontId="30" fillId="0" borderId="32" xfId="0" applyNumberFormat="1" applyFont="1" applyBorder="1" applyAlignment="1">
      <alignment horizontal="left" vertical="top" wrapText="1"/>
    </xf>
    <xf numFmtId="0" fontId="30" fillId="2" borderId="1" xfId="0" applyFont="1" applyFill="1" applyBorder="1" applyAlignment="1">
      <alignment horizontal="center" vertical="center" wrapText="1"/>
    </xf>
    <xf numFmtId="0" fontId="32" fillId="0" borderId="1" xfId="0" applyFont="1" applyBorder="1" applyAlignment="1">
      <alignment horizontal="left" vertical="top" wrapText="1"/>
    </xf>
    <xf numFmtId="0" fontId="32" fillId="0" borderId="1" xfId="0" applyFont="1" applyBorder="1" applyAlignment="1">
      <alignment horizontal="center" vertical="top" wrapText="1"/>
    </xf>
    <xf numFmtId="0" fontId="30" fillId="0" borderId="1" xfId="4" applyFont="1" applyBorder="1" applyAlignment="1">
      <alignment horizontal="left" vertical="top" wrapText="1"/>
    </xf>
    <xf numFmtId="49" fontId="30" fillId="4" borderId="18" xfId="0" applyNumberFormat="1" applyFont="1" applyFill="1" applyBorder="1" applyAlignment="1">
      <alignment horizontal="center" vertical="top" wrapText="1"/>
    </xf>
    <xf numFmtId="49" fontId="30" fillId="4" borderId="65" xfId="0" applyNumberFormat="1" applyFont="1" applyFill="1" applyBorder="1" applyAlignment="1">
      <alignment horizontal="center" vertical="top" wrapText="1"/>
    </xf>
    <xf numFmtId="0" fontId="30" fillId="2" borderId="20" xfId="0" applyFont="1" applyFill="1" applyBorder="1" applyAlignment="1">
      <alignment vertical="top"/>
    </xf>
    <xf numFmtId="49" fontId="30" fillId="4" borderId="66" xfId="0" applyNumberFormat="1" applyFont="1" applyFill="1" applyBorder="1" applyAlignment="1">
      <alignment horizontal="center" vertical="top" wrapText="1"/>
    </xf>
    <xf numFmtId="49" fontId="30" fillId="4" borderId="23" xfId="0" applyNumberFormat="1" applyFont="1" applyFill="1" applyBorder="1" applyAlignment="1">
      <alignment horizontal="center" vertical="top" wrapText="1"/>
    </xf>
    <xf numFmtId="0" fontId="30" fillId="4" borderId="36" xfId="0" applyFont="1" applyFill="1" applyBorder="1" applyAlignment="1">
      <alignment horizontal="center" vertical="top"/>
    </xf>
    <xf numFmtId="0" fontId="30" fillId="2" borderId="36" xfId="0" applyFont="1" applyFill="1" applyBorder="1" applyAlignment="1">
      <alignment horizontal="center" vertical="top" wrapText="1"/>
    </xf>
    <xf numFmtId="49" fontId="32" fillId="0" borderId="10" xfId="0" applyNumberFormat="1" applyFont="1" applyBorder="1" applyAlignment="1">
      <alignment vertical="top" wrapText="1"/>
    </xf>
    <xf numFmtId="168" fontId="32" fillId="14" borderId="16" xfId="0" applyNumberFormat="1" applyFont="1" applyFill="1" applyBorder="1" applyAlignment="1">
      <alignment horizontal="center" vertical="top" wrapText="1"/>
    </xf>
    <xf numFmtId="49" fontId="30" fillId="2" borderId="1" xfId="0" applyNumberFormat="1" applyFont="1" applyFill="1" applyBorder="1" applyAlignment="1">
      <alignment horizontal="center" vertical="center" wrapText="1"/>
    </xf>
    <xf numFmtId="3" fontId="30" fillId="4" borderId="1" xfId="0" applyNumberFormat="1" applyFont="1" applyFill="1" applyBorder="1" applyAlignment="1">
      <alignment vertical="top" wrapText="1"/>
    </xf>
    <xf numFmtId="14" fontId="30" fillId="2" borderId="1" xfId="0" applyNumberFormat="1" applyFont="1" applyFill="1" applyBorder="1" applyAlignment="1">
      <alignment horizontal="center" vertical="center" wrapText="1"/>
    </xf>
    <xf numFmtId="0" fontId="30" fillId="4" borderId="18" xfId="0" applyFont="1" applyFill="1" applyBorder="1" applyAlignment="1">
      <alignment horizontal="center" vertical="top" wrapText="1"/>
    </xf>
    <xf numFmtId="0" fontId="30" fillId="2" borderId="15" xfId="0" applyFont="1" applyFill="1" applyBorder="1" applyAlignment="1">
      <alignment horizontal="center" vertical="top" wrapText="1"/>
    </xf>
    <xf numFmtId="49" fontId="30" fillId="2" borderId="12" xfId="0" applyNumberFormat="1" applyFont="1" applyFill="1" applyBorder="1" applyAlignment="1">
      <alignment horizontal="left" vertical="top" wrapText="1"/>
    </xf>
    <xf numFmtId="0" fontId="30" fillId="2" borderId="22" xfId="0" applyFont="1" applyFill="1" applyBorder="1" applyAlignment="1">
      <alignment horizontal="center" vertical="top" wrapText="1"/>
    </xf>
    <xf numFmtId="49" fontId="30" fillId="2" borderId="19" xfId="0" applyNumberFormat="1" applyFont="1" applyFill="1" applyBorder="1" applyAlignment="1">
      <alignment horizontal="left" vertical="top" wrapText="1"/>
    </xf>
    <xf numFmtId="49" fontId="30" fillId="0" borderId="36" xfId="0" applyNumberFormat="1" applyFont="1" applyBorder="1" applyAlignment="1">
      <alignment horizontal="center" vertical="top" wrapText="1"/>
    </xf>
    <xf numFmtId="49" fontId="30" fillId="0" borderId="71" xfId="0" applyNumberFormat="1" applyFont="1" applyBorder="1" applyAlignment="1">
      <alignment horizontal="left" vertical="top" wrapText="1"/>
    </xf>
    <xf numFmtId="0" fontId="30" fillId="0" borderId="1" xfId="5" applyFont="1" applyBorder="1" applyAlignment="1">
      <alignment horizontal="left" vertical="top" wrapText="1"/>
    </xf>
    <xf numFmtId="49" fontId="30" fillId="2" borderId="22" xfId="0" applyNumberFormat="1" applyFont="1" applyFill="1" applyBorder="1" applyAlignment="1">
      <alignment horizontal="center" vertical="top" wrapText="1"/>
    </xf>
    <xf numFmtId="0" fontId="30" fillId="4" borderId="9" xfId="0" applyFont="1" applyFill="1" applyBorder="1" applyAlignment="1">
      <alignment horizontal="left" vertical="top" wrapText="1"/>
    </xf>
    <xf numFmtId="0" fontId="30" fillId="2" borderId="9" xfId="0" applyFont="1" applyFill="1" applyBorder="1" applyAlignment="1">
      <alignment horizontal="left" vertical="top" wrapText="1"/>
    </xf>
    <xf numFmtId="49" fontId="30" fillId="4" borderId="19" xfId="0" applyNumberFormat="1" applyFont="1" applyFill="1" applyBorder="1" applyAlignment="1">
      <alignment horizontal="left" vertical="top" wrapText="1"/>
    </xf>
    <xf numFmtId="0" fontId="30" fillId="4" borderId="70" xfId="0" applyFont="1" applyFill="1" applyBorder="1" applyAlignment="1">
      <alignment horizontal="left" vertical="top"/>
    </xf>
    <xf numFmtId="49" fontId="30" fillId="2" borderId="18" xfId="0" applyNumberFormat="1" applyFont="1" applyFill="1" applyBorder="1" applyAlignment="1">
      <alignment horizontal="left" vertical="top" wrapText="1"/>
    </xf>
    <xf numFmtId="0" fontId="30" fillId="4" borderId="1" xfId="18" applyFont="1" applyFill="1" applyBorder="1" applyAlignment="1">
      <alignment horizontal="left" vertical="top" wrapText="1"/>
    </xf>
    <xf numFmtId="0" fontId="30" fillId="4" borderId="1" xfId="18" applyFont="1" applyFill="1" applyBorder="1" applyAlignment="1">
      <alignment horizontal="center" vertical="top" wrapText="1"/>
    </xf>
    <xf numFmtId="49" fontId="30" fillId="4" borderId="9" xfId="0" applyNumberFormat="1" applyFont="1" applyFill="1" applyBorder="1" applyAlignment="1">
      <alignment horizontal="left" vertical="top" wrapText="1"/>
    </xf>
    <xf numFmtId="0" fontId="30" fillId="4" borderId="7" xfId="8" applyFont="1" applyFill="1" applyBorder="1" applyAlignment="1">
      <alignment horizontal="center" vertical="top" wrapText="1"/>
    </xf>
    <xf numFmtId="49" fontId="30" fillId="4" borderId="13" xfId="8" applyNumberFormat="1" applyFont="1" applyFill="1" applyBorder="1" applyAlignment="1">
      <alignment horizontal="left" vertical="top" wrapText="1"/>
    </xf>
    <xf numFmtId="49" fontId="30" fillId="4" borderId="66" xfId="8" applyNumberFormat="1" applyFont="1" applyFill="1" applyBorder="1" applyAlignment="1">
      <alignment vertical="top" wrapText="1"/>
    </xf>
    <xf numFmtId="49" fontId="30" fillId="4" borderId="1" xfId="0" applyNumberFormat="1" applyFont="1" applyFill="1" applyBorder="1" applyAlignment="1">
      <alignment horizontal="left" vertical="top" wrapText="1" shrinkToFit="1"/>
    </xf>
    <xf numFmtId="164" fontId="32" fillId="4" borderId="3" xfId="0" applyNumberFormat="1" applyFont="1" applyFill="1" applyBorder="1" applyAlignment="1">
      <alignment horizontal="center" vertical="top"/>
    </xf>
    <xf numFmtId="0" fontId="30" fillId="0" borderId="9" xfId="0" applyFont="1" applyBorder="1" applyAlignment="1">
      <alignment vertical="top"/>
    </xf>
    <xf numFmtId="49" fontId="30" fillId="2" borderId="9" xfId="0" applyNumberFormat="1" applyFont="1" applyFill="1" applyBorder="1" applyAlignment="1">
      <alignment horizontal="center" vertical="top" wrapText="1"/>
    </xf>
    <xf numFmtId="49" fontId="30" fillId="0" borderId="66" xfId="0" applyNumberFormat="1" applyFont="1" applyBorder="1" applyAlignment="1">
      <alignment horizontal="left" vertical="top" wrapText="1"/>
    </xf>
    <xf numFmtId="49" fontId="30" fillId="0" borderId="32" xfId="0" applyNumberFormat="1" applyFont="1" applyBorder="1" applyAlignment="1">
      <alignment horizontal="left" vertical="top" wrapText="1"/>
    </xf>
    <xf numFmtId="49" fontId="32" fillId="0" borderId="32" xfId="0" applyNumberFormat="1" applyFont="1" applyBorder="1" applyAlignment="1">
      <alignment horizontal="left" vertical="top" wrapText="1"/>
    </xf>
    <xf numFmtId="49" fontId="32" fillId="0" borderId="32" xfId="0" applyNumberFormat="1" applyFont="1" applyBorder="1" applyAlignment="1">
      <alignment horizontal="center" vertical="top" wrapText="1"/>
    </xf>
    <xf numFmtId="49" fontId="30" fillId="0" borderId="0" xfId="0" applyNumberFormat="1" applyFont="1" applyAlignment="1">
      <alignment horizontal="center" vertical="center" wrapText="1"/>
    </xf>
    <xf numFmtId="0" fontId="30" fillId="0" borderId="0" xfId="0" applyFont="1" applyAlignment="1">
      <alignment horizontal="center" vertical="top" wrapText="1"/>
    </xf>
    <xf numFmtId="167" fontId="30" fillId="0" borderId="0" xfId="0" applyNumberFormat="1" applyFont="1" applyAlignment="1">
      <alignment horizontal="left" vertical="top" wrapText="1"/>
    </xf>
    <xf numFmtId="165" fontId="30" fillId="7" borderId="4" xfId="0" applyNumberFormat="1" applyFont="1" applyFill="1" applyBorder="1" applyAlignment="1">
      <alignment horizontal="center" vertical="top"/>
    </xf>
    <xf numFmtId="165" fontId="30" fillId="2" borderId="39" xfId="0" applyNumberFormat="1" applyFont="1" applyFill="1" applyBorder="1" applyAlignment="1">
      <alignment horizontal="center" vertical="top"/>
    </xf>
    <xf numFmtId="166" fontId="30" fillId="2" borderId="0" xfId="0" applyNumberFormat="1" applyFont="1" applyFill="1" applyAlignment="1">
      <alignment horizontal="center" vertical="top"/>
    </xf>
    <xf numFmtId="168" fontId="30" fillId="2" borderId="0" xfId="0" applyNumberFormat="1" applyFont="1" applyFill="1" applyAlignment="1">
      <alignment horizontal="center" vertical="top"/>
    </xf>
    <xf numFmtId="0" fontId="47" fillId="0" borderId="0" xfId="11" applyFont="1" applyAlignment="1">
      <alignment horizontal="center" vertical="top" wrapText="1"/>
    </xf>
    <xf numFmtId="165" fontId="30" fillId="4" borderId="41" xfId="8" applyNumberFormat="1" applyFont="1" applyFill="1" applyBorder="1" applyAlignment="1">
      <alignment horizontal="center" vertical="top"/>
    </xf>
    <xf numFmtId="167" fontId="32" fillId="2" borderId="3" xfId="0" applyNumberFormat="1" applyFont="1" applyFill="1" applyBorder="1" applyAlignment="1">
      <alignment horizontal="center" vertical="top"/>
    </xf>
    <xf numFmtId="0" fontId="32" fillId="4" borderId="0" xfId="0" applyFont="1" applyFill="1" applyAlignment="1">
      <alignment vertical="top"/>
    </xf>
    <xf numFmtId="166" fontId="30" fillId="4" borderId="0" xfId="0" applyNumberFormat="1" applyFont="1" applyFill="1" applyAlignment="1">
      <alignment horizontal="center"/>
    </xf>
    <xf numFmtId="169" fontId="30" fillId="0" borderId="0" xfId="0" applyNumberFormat="1" applyFont="1" applyAlignment="1">
      <alignment horizontal="center" vertical="top"/>
    </xf>
    <xf numFmtId="171" fontId="30" fillId="2" borderId="0" xfId="0" applyNumberFormat="1" applyFont="1" applyFill="1" applyAlignment="1">
      <alignment horizontal="center" vertical="top"/>
    </xf>
    <xf numFmtId="49" fontId="30" fillId="4" borderId="62" xfId="0" applyNumberFormat="1" applyFont="1" applyFill="1" applyBorder="1" applyAlignment="1">
      <alignment horizontal="center" vertical="top" wrapText="1"/>
    </xf>
    <xf numFmtId="165" fontId="32" fillId="3" borderId="55" xfId="0" applyNumberFormat="1" applyFont="1" applyFill="1" applyBorder="1" applyAlignment="1">
      <alignment horizontal="center" vertical="top" wrapText="1"/>
    </xf>
    <xf numFmtId="165" fontId="30" fillId="4" borderId="1" xfId="0" applyNumberFormat="1" applyFont="1" applyFill="1" applyBorder="1" applyAlignment="1">
      <alignment horizontal="center" vertical="top"/>
    </xf>
    <xf numFmtId="165" fontId="30" fillId="7" borderId="49" xfId="0" applyNumberFormat="1" applyFont="1" applyFill="1" applyBorder="1" applyAlignment="1">
      <alignment horizontal="center" vertical="top"/>
    </xf>
    <xf numFmtId="168" fontId="32" fillId="3" borderId="0" xfId="0" applyNumberFormat="1" applyFont="1" applyFill="1" applyAlignment="1">
      <alignment horizontal="center" vertical="top" wrapText="1"/>
    </xf>
    <xf numFmtId="49" fontId="30" fillId="4" borderId="9" xfId="0" applyNumberFormat="1" applyFont="1" applyFill="1" applyBorder="1" applyAlignment="1">
      <alignment horizontal="center" vertical="top" wrapText="1"/>
    </xf>
    <xf numFmtId="168" fontId="32" fillId="5" borderId="16" xfId="0" applyNumberFormat="1" applyFont="1" applyFill="1" applyBorder="1" applyAlignment="1">
      <alignment horizontal="center" vertical="top" wrapText="1"/>
    </xf>
    <xf numFmtId="168" fontId="30" fillId="0" borderId="67" xfId="0" applyNumberFormat="1" applyFont="1" applyBorder="1" applyAlignment="1">
      <alignment horizontal="center" vertical="top"/>
    </xf>
    <xf numFmtId="165" fontId="32" fillId="4" borderId="16" xfId="0" applyNumberFormat="1" applyFont="1" applyFill="1" applyBorder="1" applyAlignment="1">
      <alignment horizontal="center" vertical="top"/>
    </xf>
    <xf numFmtId="0" fontId="30" fillId="4" borderId="1" xfId="7" applyFont="1" applyFill="1" applyBorder="1" applyAlignment="1">
      <alignment horizontal="left" vertical="top" wrapText="1"/>
    </xf>
    <xf numFmtId="49" fontId="30" fillId="0" borderId="7" xfId="0" applyNumberFormat="1" applyFont="1" applyBorder="1" applyAlignment="1">
      <alignment vertical="top" wrapText="1"/>
    </xf>
    <xf numFmtId="165" fontId="30" fillId="4" borderId="29" xfId="0" applyNumberFormat="1" applyFont="1" applyFill="1" applyBorder="1" applyAlignment="1">
      <alignment horizontal="center" vertical="center"/>
    </xf>
    <xf numFmtId="165" fontId="30" fillId="4" borderId="41" xfId="0" applyNumberFormat="1" applyFont="1" applyFill="1" applyBorder="1" applyAlignment="1">
      <alignment horizontal="center" vertical="center"/>
    </xf>
    <xf numFmtId="165" fontId="30" fillId="4" borderId="6" xfId="0" applyNumberFormat="1" applyFont="1" applyFill="1" applyBorder="1" applyAlignment="1">
      <alignment horizontal="center" vertical="center"/>
    </xf>
    <xf numFmtId="49" fontId="30" fillId="0" borderId="13" xfId="0" applyNumberFormat="1" applyFont="1" applyBorder="1" applyAlignment="1">
      <alignment horizontal="center" vertical="top" wrapText="1"/>
    </xf>
    <xf numFmtId="2" fontId="30" fillId="4" borderId="0" xfId="0" applyNumberFormat="1" applyFont="1" applyFill="1" applyAlignment="1">
      <alignment vertical="top" wrapText="1"/>
    </xf>
    <xf numFmtId="0" fontId="30" fillId="4" borderId="1" xfId="0" applyFont="1" applyFill="1" applyBorder="1" applyAlignment="1">
      <alignment horizontal="justify" vertical="top" wrapText="1"/>
    </xf>
    <xf numFmtId="167" fontId="35" fillId="0" borderId="15" xfId="0" applyNumberFormat="1" applyFont="1" applyBorder="1" applyAlignment="1">
      <alignment horizontal="right" vertical="top" wrapText="1"/>
    </xf>
    <xf numFmtId="0" fontId="30" fillId="0" borderId="1" xfId="0" applyFont="1" applyBorder="1" applyAlignment="1">
      <alignment horizontal="right" vertical="top" wrapText="1"/>
    </xf>
    <xf numFmtId="49" fontId="30" fillId="2" borderId="66" xfId="0" applyNumberFormat="1" applyFont="1" applyFill="1" applyBorder="1" applyAlignment="1">
      <alignment vertical="top" wrapText="1"/>
    </xf>
    <xf numFmtId="49" fontId="30" fillId="2" borderId="9" xfId="0" applyNumberFormat="1" applyFont="1" applyFill="1" applyBorder="1" applyAlignment="1">
      <alignment horizontal="left" vertical="top" wrapText="1"/>
    </xf>
    <xf numFmtId="165" fontId="30" fillId="4" borderId="41" xfId="8" applyNumberFormat="1" applyFont="1" applyFill="1" applyBorder="1" applyAlignment="1">
      <alignment horizontal="center" vertical="top" wrapText="1"/>
    </xf>
    <xf numFmtId="165" fontId="30" fillId="4" borderId="6" xfId="8" applyNumberFormat="1" applyFont="1" applyFill="1" applyBorder="1" applyAlignment="1">
      <alignment horizontal="center" vertical="top" wrapText="1"/>
    </xf>
    <xf numFmtId="49" fontId="30" fillId="4" borderId="6" xfId="0" applyNumberFormat="1" applyFont="1" applyFill="1" applyBorder="1" applyAlignment="1">
      <alignment horizontal="left" vertical="top" wrapText="1"/>
    </xf>
    <xf numFmtId="49" fontId="30" fillId="4" borderId="72" xfId="0" applyNumberFormat="1" applyFont="1" applyFill="1" applyBorder="1" applyAlignment="1">
      <alignment horizontal="left" vertical="top" wrapText="1"/>
    </xf>
    <xf numFmtId="49" fontId="30" fillId="4" borderId="1" xfId="18" applyNumberFormat="1" applyFont="1" applyFill="1" applyBorder="1" applyAlignment="1">
      <alignment horizontal="center" vertical="top" wrapText="1"/>
    </xf>
    <xf numFmtId="165" fontId="30" fillId="4" borderId="6" xfId="8" applyNumberFormat="1" applyFont="1" applyFill="1" applyBorder="1" applyAlignment="1">
      <alignment horizontal="center" vertical="top"/>
    </xf>
    <xf numFmtId="0" fontId="30" fillId="4" borderId="1" xfId="8" applyFont="1" applyFill="1" applyBorder="1" applyAlignment="1">
      <alignment horizontal="center" vertical="top" wrapText="1"/>
    </xf>
    <xf numFmtId="164" fontId="30" fillId="4" borderId="1" xfId="8" applyNumberFormat="1" applyFont="1" applyFill="1" applyBorder="1" applyAlignment="1">
      <alignment horizontal="center" vertical="top" wrapText="1"/>
    </xf>
    <xf numFmtId="165" fontId="30" fillId="4" borderId="8" xfId="0" applyNumberFormat="1" applyFont="1" applyFill="1" applyBorder="1" applyAlignment="1">
      <alignment horizontal="center" vertical="top"/>
    </xf>
    <xf numFmtId="2" fontId="30" fillId="4" borderId="1" xfId="0" applyNumberFormat="1" applyFont="1" applyFill="1" applyBorder="1" applyAlignment="1">
      <alignment horizontal="center" vertical="top"/>
    </xf>
    <xf numFmtId="49" fontId="37" fillId="4" borderId="1" xfId="0" applyNumberFormat="1" applyFont="1" applyFill="1" applyBorder="1" applyAlignment="1">
      <alignment horizontal="center" vertical="top" wrapText="1"/>
    </xf>
    <xf numFmtId="49" fontId="37" fillId="4" borderId="1" xfId="0" applyNumberFormat="1" applyFont="1" applyFill="1" applyBorder="1" applyAlignment="1">
      <alignment horizontal="left" vertical="top" wrapText="1"/>
    </xf>
    <xf numFmtId="49" fontId="30" fillId="4" borderId="13" xfId="0" applyNumberFormat="1" applyFont="1" applyFill="1" applyBorder="1" applyAlignment="1">
      <alignment horizontal="center" vertical="top" wrapText="1"/>
    </xf>
    <xf numFmtId="167" fontId="37" fillId="4" borderId="1" xfId="0" applyNumberFormat="1" applyFont="1" applyFill="1" applyBorder="1" applyAlignment="1">
      <alignment horizontal="left" vertical="top" wrapText="1"/>
    </xf>
    <xf numFmtId="0" fontId="37" fillId="4" borderId="15" xfId="0" applyFont="1" applyFill="1" applyBorder="1" applyAlignment="1">
      <alignment horizontal="left" vertical="top"/>
    </xf>
    <xf numFmtId="0" fontId="37" fillId="4" borderId="1" xfId="0" applyFont="1" applyFill="1" applyBorder="1" applyAlignment="1">
      <alignment horizontal="left" vertical="top"/>
    </xf>
    <xf numFmtId="166" fontId="30" fillId="4" borderId="10" xfId="0" applyNumberFormat="1" applyFont="1" applyFill="1" applyBorder="1" applyAlignment="1">
      <alignment horizontal="center" vertical="top"/>
    </xf>
    <xf numFmtId="166" fontId="32" fillId="4" borderId="3" xfId="0" applyNumberFormat="1" applyFont="1" applyFill="1" applyBorder="1" applyAlignment="1">
      <alignment horizontal="center" vertical="top"/>
    </xf>
    <xf numFmtId="166" fontId="30" fillId="4" borderId="35" xfId="0" applyNumberFormat="1" applyFont="1" applyFill="1" applyBorder="1" applyAlignment="1">
      <alignment horizontal="center" vertical="top"/>
    </xf>
    <xf numFmtId="166" fontId="32" fillId="4" borderId="5" xfId="0" applyNumberFormat="1" applyFont="1" applyFill="1" applyBorder="1" applyAlignment="1">
      <alignment horizontal="center" vertical="top"/>
    </xf>
    <xf numFmtId="166" fontId="30" fillId="4" borderId="6" xfId="0" applyNumberFormat="1" applyFont="1" applyFill="1" applyBorder="1" applyAlignment="1">
      <alignment horizontal="center" vertical="top"/>
    </xf>
    <xf numFmtId="166" fontId="32" fillId="6" borderId="16" xfId="0" applyNumberFormat="1" applyFont="1" applyFill="1" applyBorder="1" applyAlignment="1">
      <alignment horizontal="center" vertical="top" wrapText="1"/>
    </xf>
    <xf numFmtId="0" fontId="30" fillId="0" borderId="1" xfId="0" applyFont="1" applyBorder="1" applyAlignment="1">
      <alignment vertical="center" wrapText="1"/>
    </xf>
    <xf numFmtId="166" fontId="30" fillId="0" borderId="1" xfId="0" applyNumberFormat="1" applyFont="1" applyBorder="1" applyAlignment="1">
      <alignment horizontal="center" vertical="top" wrapText="1"/>
    </xf>
    <xf numFmtId="0" fontId="40" fillId="4" borderId="0" xfId="11" applyFill="1" applyAlignment="1">
      <alignment vertical="top" wrapText="1"/>
    </xf>
    <xf numFmtId="49" fontId="30" fillId="4" borderId="25" xfId="0" applyNumberFormat="1" applyFont="1" applyFill="1" applyBorder="1" applyAlignment="1">
      <alignment horizontal="center" vertical="top" wrapText="1"/>
    </xf>
    <xf numFmtId="0" fontId="37" fillId="4" borderId="1" xfId="0" applyFont="1" applyFill="1" applyBorder="1" applyAlignment="1">
      <alignment vertical="top"/>
    </xf>
    <xf numFmtId="165" fontId="30" fillId="4" borderId="49" xfId="0" applyNumberFormat="1" applyFont="1" applyFill="1" applyBorder="1" applyAlignment="1">
      <alignment vertical="top"/>
    </xf>
    <xf numFmtId="165" fontId="30" fillId="4" borderId="47" xfId="0" applyNumberFormat="1" applyFont="1" applyFill="1" applyBorder="1" applyAlignment="1">
      <alignment vertical="top"/>
    </xf>
    <xf numFmtId="165" fontId="37" fillId="4" borderId="66" xfId="0" applyNumberFormat="1" applyFont="1" applyFill="1" applyBorder="1" applyAlignment="1">
      <alignment horizontal="center" vertical="top"/>
    </xf>
    <xf numFmtId="49" fontId="30" fillId="4" borderId="24" xfId="0" applyNumberFormat="1" applyFont="1" applyFill="1" applyBorder="1" applyAlignment="1">
      <alignment vertical="top" wrapText="1"/>
    </xf>
    <xf numFmtId="0" fontId="36" fillId="0" borderId="0" xfId="0" applyFont="1"/>
    <xf numFmtId="0" fontId="36" fillId="0" borderId="0" xfId="0" applyFont="1" applyAlignment="1">
      <alignment vertical="top"/>
    </xf>
    <xf numFmtId="0" fontId="53" fillId="0" borderId="0" xfId="0" applyFont="1" applyAlignment="1">
      <alignment vertical="top"/>
    </xf>
    <xf numFmtId="168" fontId="36" fillId="0" borderId="32" xfId="0" applyNumberFormat="1" applyFont="1" applyBorder="1" applyAlignment="1">
      <alignment horizontal="center" vertical="top"/>
    </xf>
    <xf numFmtId="168" fontId="36" fillId="0" borderId="0" xfId="0" applyNumberFormat="1" applyFont="1" applyAlignment="1">
      <alignment horizontal="center" vertical="top"/>
    </xf>
    <xf numFmtId="4" fontId="36" fillId="4" borderId="6" xfId="0" applyNumberFormat="1" applyFont="1" applyFill="1" applyBorder="1" applyAlignment="1">
      <alignment horizontal="center" vertical="top"/>
    </xf>
    <xf numFmtId="4" fontId="36" fillId="4" borderId="41" xfId="0" applyNumberFormat="1" applyFont="1" applyFill="1" applyBorder="1" applyAlignment="1">
      <alignment horizontal="center" vertical="top"/>
    </xf>
    <xf numFmtId="165" fontId="36" fillId="4" borderId="6" xfId="0" applyNumberFormat="1" applyFont="1" applyFill="1" applyBorder="1" applyAlignment="1">
      <alignment horizontal="center" vertical="top"/>
    </xf>
    <xf numFmtId="165" fontId="36" fillId="4" borderId="41" xfId="0" applyNumberFormat="1" applyFont="1" applyFill="1" applyBorder="1" applyAlignment="1">
      <alignment horizontal="center" vertical="top"/>
    </xf>
    <xf numFmtId="166" fontId="36" fillId="2" borderId="0" xfId="0" applyNumberFormat="1" applyFont="1" applyFill="1" applyAlignment="1">
      <alignment horizontal="center" vertical="top"/>
    </xf>
    <xf numFmtId="165" fontId="36" fillId="2" borderId="0" xfId="0" applyNumberFormat="1" applyFont="1" applyFill="1" applyAlignment="1">
      <alignment horizontal="center" vertical="top"/>
    </xf>
    <xf numFmtId="165" fontId="38" fillId="4" borderId="31" xfId="0" applyNumberFormat="1" applyFont="1" applyFill="1" applyBorder="1" applyAlignment="1">
      <alignment horizontal="center" vertical="top"/>
    </xf>
    <xf numFmtId="165" fontId="37" fillId="4" borderId="0" xfId="0" applyNumberFormat="1" applyFont="1" applyFill="1" applyAlignment="1">
      <alignment horizontal="center" vertical="top"/>
    </xf>
    <xf numFmtId="0" fontId="37" fillId="4" borderId="17" xfId="0" applyFont="1" applyFill="1" applyBorder="1" applyAlignment="1">
      <alignment horizontal="left" vertical="top" wrapText="1"/>
    </xf>
    <xf numFmtId="0" fontId="37" fillId="4" borderId="7" xfId="0" applyFont="1" applyFill="1" applyBorder="1" applyAlignment="1">
      <alignment horizontal="left" vertical="top" wrapText="1"/>
    </xf>
    <xf numFmtId="165" fontId="37" fillId="4" borderId="10" xfId="0" applyNumberFormat="1" applyFont="1" applyFill="1" applyBorder="1" applyAlignment="1">
      <alignment horizontal="center" vertical="top" wrapText="1"/>
    </xf>
    <xf numFmtId="49" fontId="30" fillId="0" borderId="1" xfId="8" applyNumberFormat="1" applyFont="1" applyBorder="1" applyAlignment="1">
      <alignment vertical="top" wrapText="1"/>
    </xf>
    <xf numFmtId="164" fontId="30" fillId="0" borderId="1" xfId="8" applyNumberFormat="1" applyFont="1" applyBorder="1" applyAlignment="1">
      <alignment vertical="top" wrapText="1"/>
    </xf>
    <xf numFmtId="49" fontId="30" fillId="4" borderId="1" xfId="8" applyNumberFormat="1" applyFont="1" applyFill="1" applyBorder="1" applyAlignment="1">
      <alignment horizontal="center" vertical="center" wrapText="1"/>
    </xf>
    <xf numFmtId="0" fontId="37" fillId="4" borderId="0" xfId="0" applyFont="1" applyFill="1" applyAlignment="1">
      <alignment horizontal="left" vertical="top" wrapText="1"/>
    </xf>
    <xf numFmtId="1" fontId="37" fillId="4" borderId="7" xfId="7" applyNumberFormat="1" applyFont="1" applyFill="1" applyBorder="1" applyAlignment="1">
      <alignment horizontal="left" vertical="top" wrapText="1"/>
    </xf>
    <xf numFmtId="1" fontId="37" fillId="4" borderId="1" xfId="7" applyNumberFormat="1" applyFont="1" applyFill="1" applyBorder="1" applyAlignment="1">
      <alignment horizontal="left" vertical="top" wrapText="1"/>
    </xf>
    <xf numFmtId="49" fontId="30" fillId="0" borderId="1" xfId="8" applyNumberFormat="1" applyFont="1" applyBorder="1" applyAlignment="1">
      <alignment horizontal="center" vertical="center" wrapText="1"/>
    </xf>
    <xf numFmtId="49" fontId="30" fillId="0" borderId="1" xfId="8" applyNumberFormat="1" applyFont="1" applyBorder="1" applyAlignment="1">
      <alignment horizontal="center" vertical="top" wrapText="1"/>
    </xf>
    <xf numFmtId="0" fontId="38" fillId="4" borderId="0" xfId="0" applyFont="1" applyFill="1" applyAlignment="1">
      <alignment horizontal="left" vertical="top"/>
    </xf>
    <xf numFmtId="16" fontId="37" fillId="4" borderId="1" xfId="0" applyNumberFormat="1" applyFont="1" applyFill="1" applyBorder="1" applyAlignment="1">
      <alignment horizontal="left" vertical="top" wrapText="1"/>
    </xf>
    <xf numFmtId="0" fontId="37" fillId="10" borderId="1" xfId="0" applyFont="1" applyFill="1" applyBorder="1" applyAlignment="1">
      <alignment horizontal="left" vertical="top" wrapText="1"/>
    </xf>
    <xf numFmtId="0" fontId="37" fillId="0" borderId="1" xfId="0" applyFont="1" applyBorder="1" applyAlignment="1">
      <alignment horizontal="left" vertical="top" wrapText="1"/>
    </xf>
    <xf numFmtId="0" fontId="59" fillId="0" borderId="0" xfId="0" applyFont="1" applyAlignment="1">
      <alignment horizontal="left" vertical="top" wrapText="1"/>
    </xf>
    <xf numFmtId="0" fontId="37" fillId="0" borderId="7" xfId="0" applyFont="1" applyBorder="1" applyAlignment="1">
      <alignment horizontal="left" vertical="top" wrapText="1"/>
    </xf>
    <xf numFmtId="1" fontId="37" fillId="4" borderId="17" xfId="7" applyNumberFormat="1" applyFont="1" applyFill="1" applyBorder="1" applyAlignment="1">
      <alignment horizontal="left" vertical="top" wrapText="1"/>
    </xf>
    <xf numFmtId="16" fontId="37" fillId="0" borderId="1" xfId="0" applyNumberFormat="1" applyFont="1" applyBorder="1" applyAlignment="1">
      <alignment horizontal="left" vertical="top" wrapText="1"/>
    </xf>
    <xf numFmtId="1" fontId="37" fillId="0" borderId="1" xfId="7" applyNumberFormat="1" applyFont="1" applyBorder="1" applyAlignment="1">
      <alignment horizontal="left" vertical="top" wrapText="1"/>
    </xf>
    <xf numFmtId="167" fontId="37" fillId="4" borderId="0" xfId="0" applyNumberFormat="1" applyFont="1" applyFill="1" applyAlignment="1">
      <alignment horizontal="left" vertical="top" wrapText="1"/>
    </xf>
    <xf numFmtId="0" fontId="48" fillId="0" borderId="0" xfId="0" applyFont="1" applyAlignment="1">
      <alignment horizontal="left" vertical="top"/>
    </xf>
    <xf numFmtId="0" fontId="30" fillId="4" borderId="17" xfId="0" applyFont="1" applyFill="1" applyBorder="1" applyAlignment="1">
      <alignment horizontal="left" vertical="top" wrapText="1"/>
    </xf>
    <xf numFmtId="0" fontId="30" fillId="4" borderId="20" xfId="0" applyFont="1" applyFill="1" applyBorder="1" applyAlignment="1">
      <alignment horizontal="left" vertical="top" wrapText="1"/>
    </xf>
    <xf numFmtId="167" fontId="30" fillId="15" borderId="1" xfId="0" applyNumberFormat="1" applyFont="1" applyFill="1" applyBorder="1" applyAlignment="1">
      <alignment vertical="top" wrapText="1"/>
    </xf>
    <xf numFmtId="49" fontId="30" fillId="0" borderId="38" xfId="0" applyNumberFormat="1" applyFont="1" applyBorder="1" applyAlignment="1">
      <alignment vertical="top" wrapText="1"/>
    </xf>
    <xf numFmtId="0" fontId="37" fillId="4" borderId="1" xfId="8" applyFont="1" applyFill="1" applyBorder="1" applyAlignment="1">
      <alignment horizontal="left" vertical="top" wrapText="1"/>
    </xf>
    <xf numFmtId="0" fontId="30" fillId="4" borderId="1" xfId="8" applyFont="1" applyFill="1" applyBorder="1" applyAlignment="1">
      <alignment horizontal="center" vertical="top"/>
    </xf>
    <xf numFmtId="1" fontId="30" fillId="4" borderId="1" xfId="8" applyNumberFormat="1" applyFont="1" applyFill="1" applyBorder="1" applyAlignment="1">
      <alignment horizontal="center" vertical="top"/>
    </xf>
    <xf numFmtId="1" fontId="37" fillId="4" borderId="1" xfId="0" applyNumberFormat="1" applyFont="1" applyFill="1" applyBorder="1" applyAlignment="1">
      <alignment horizontal="center" vertical="top"/>
    </xf>
    <xf numFmtId="1" fontId="37" fillId="4" borderId="1" xfId="7" applyNumberFormat="1" applyFont="1" applyFill="1" applyBorder="1" applyAlignment="1">
      <alignment horizontal="center" vertical="top" wrapText="1"/>
    </xf>
    <xf numFmtId="164" fontId="37" fillId="4" borderId="1" xfId="7" applyNumberFormat="1" applyFont="1" applyFill="1" applyBorder="1" applyAlignment="1">
      <alignment horizontal="center" vertical="top" wrapText="1"/>
    </xf>
    <xf numFmtId="165" fontId="52" fillId="4" borderId="6" xfId="0" applyNumberFormat="1" applyFont="1" applyFill="1" applyBorder="1" applyAlignment="1">
      <alignment horizontal="center" vertical="top"/>
    </xf>
    <xf numFmtId="165" fontId="52" fillId="4" borderId="41" xfId="0" applyNumberFormat="1" applyFont="1" applyFill="1" applyBorder="1" applyAlignment="1">
      <alignment horizontal="center" vertical="top"/>
    </xf>
    <xf numFmtId="49" fontId="52" fillId="4" borderId="1" xfId="0" applyNumberFormat="1" applyFont="1" applyFill="1" applyBorder="1" applyAlignment="1">
      <alignment horizontal="center" vertical="top" wrapText="1"/>
    </xf>
    <xf numFmtId="49" fontId="37" fillId="4" borderId="17" xfId="0" applyNumberFormat="1" applyFont="1" applyFill="1" applyBorder="1" applyAlignment="1">
      <alignment horizontal="center" vertical="top" wrapText="1"/>
    </xf>
    <xf numFmtId="49" fontId="37" fillId="4" borderId="7" xfId="0" applyNumberFormat="1" applyFont="1" applyFill="1" applyBorder="1" applyAlignment="1">
      <alignment horizontal="center" vertical="top" wrapText="1"/>
    </xf>
    <xf numFmtId="165" fontId="37" fillId="4" borderId="35" xfId="0" applyNumberFormat="1" applyFont="1" applyFill="1" applyBorder="1" applyAlignment="1">
      <alignment horizontal="center" vertical="top"/>
    </xf>
    <xf numFmtId="165" fontId="37" fillId="4" borderId="47" xfId="0" applyNumberFormat="1" applyFont="1" applyFill="1" applyBorder="1" applyAlignment="1">
      <alignment horizontal="center" vertical="top"/>
    </xf>
    <xf numFmtId="165" fontId="37" fillId="4" borderId="13" xfId="0" applyNumberFormat="1" applyFont="1" applyFill="1" applyBorder="1" applyAlignment="1">
      <alignment horizontal="center" vertical="top"/>
    </xf>
    <xf numFmtId="167" fontId="37" fillId="4" borderId="52" xfId="0" applyNumberFormat="1" applyFont="1" applyFill="1" applyBorder="1" applyAlignment="1">
      <alignment horizontal="center" vertical="top"/>
    </xf>
    <xf numFmtId="167" fontId="37" fillId="4" borderId="13" xfId="0" applyNumberFormat="1" applyFont="1" applyFill="1" applyBorder="1" applyAlignment="1">
      <alignment horizontal="center" vertical="top"/>
    </xf>
    <xf numFmtId="165" fontId="37" fillId="4" borderId="59" xfId="0" applyNumberFormat="1" applyFont="1" applyFill="1" applyBorder="1" applyAlignment="1">
      <alignment horizontal="center" vertical="top"/>
    </xf>
    <xf numFmtId="165" fontId="37" fillId="4" borderId="49" xfId="0" applyNumberFormat="1" applyFont="1" applyFill="1" applyBorder="1" applyAlignment="1">
      <alignment horizontal="center" vertical="top"/>
    </xf>
    <xf numFmtId="0" fontId="37" fillId="4" borderId="17" xfId="0" applyFont="1" applyFill="1" applyBorder="1" applyAlignment="1">
      <alignment horizontal="center" vertical="top"/>
    </xf>
    <xf numFmtId="0" fontId="37" fillId="4" borderId="7" xfId="0" applyFont="1" applyFill="1" applyBorder="1" applyAlignment="1">
      <alignment horizontal="center" vertical="top"/>
    </xf>
    <xf numFmtId="165" fontId="37" fillId="4" borderId="52" xfId="0" applyNumberFormat="1" applyFont="1" applyFill="1" applyBorder="1" applyAlignment="1">
      <alignment horizontal="center" vertical="top"/>
    </xf>
    <xf numFmtId="49" fontId="37" fillId="4" borderId="13" xfId="0" applyNumberFormat="1" applyFont="1" applyFill="1" applyBorder="1" applyAlignment="1">
      <alignment horizontal="center" vertical="top" wrapText="1"/>
    </xf>
    <xf numFmtId="165" fontId="37" fillId="4" borderId="50" xfId="0" applyNumberFormat="1" applyFont="1" applyFill="1" applyBorder="1" applyAlignment="1">
      <alignment horizontal="center" vertical="top"/>
    </xf>
    <xf numFmtId="165" fontId="30" fillId="0" borderId="10" xfId="0" applyNumberFormat="1" applyFont="1" applyBorder="1" applyAlignment="1">
      <alignment horizontal="center" vertical="top"/>
    </xf>
    <xf numFmtId="165" fontId="30" fillId="0" borderId="50" xfId="0" applyNumberFormat="1" applyFont="1" applyBorder="1" applyAlignment="1">
      <alignment horizontal="center" vertical="top"/>
    </xf>
    <xf numFmtId="165" fontId="37" fillId="4" borderId="33" xfId="0" applyNumberFormat="1" applyFont="1" applyFill="1" applyBorder="1" applyAlignment="1">
      <alignment horizontal="center" vertical="top"/>
    </xf>
    <xf numFmtId="165" fontId="37" fillId="4" borderId="44" xfId="0" applyNumberFormat="1" applyFont="1" applyFill="1" applyBorder="1" applyAlignment="1">
      <alignment horizontal="center" vertical="top"/>
    </xf>
    <xf numFmtId="49" fontId="37" fillId="4" borderId="14" xfId="0" applyNumberFormat="1" applyFont="1" applyFill="1" applyBorder="1" applyAlignment="1">
      <alignment horizontal="center" vertical="top" wrapText="1"/>
    </xf>
    <xf numFmtId="49" fontId="37" fillId="4" borderId="1" xfId="0" applyNumberFormat="1" applyFont="1" applyFill="1" applyBorder="1" applyAlignment="1">
      <alignment horizontal="center" vertical="top"/>
    </xf>
    <xf numFmtId="0" fontId="37" fillId="16" borderId="1" xfId="0" applyFont="1" applyFill="1" applyBorder="1" applyAlignment="1">
      <alignment horizontal="center" vertical="top" wrapText="1"/>
    </xf>
    <xf numFmtId="3" fontId="37" fillId="4" borderId="1" xfId="0" applyNumberFormat="1" applyFont="1" applyFill="1" applyBorder="1" applyAlignment="1">
      <alignment horizontal="center" vertical="top"/>
    </xf>
    <xf numFmtId="165" fontId="37" fillId="4" borderId="14" xfId="0" applyNumberFormat="1" applyFont="1" applyFill="1" applyBorder="1" applyAlignment="1">
      <alignment horizontal="center" vertical="top"/>
    </xf>
    <xf numFmtId="49" fontId="30" fillId="4" borderId="7" xfId="0" applyNumberFormat="1" applyFont="1" applyFill="1" applyBorder="1" applyAlignment="1">
      <alignment horizontal="center" vertical="top"/>
    </xf>
    <xf numFmtId="165" fontId="48" fillId="4" borderId="6" xfId="0" applyNumberFormat="1" applyFont="1" applyFill="1" applyBorder="1" applyAlignment="1">
      <alignment horizontal="center" vertical="top"/>
    </xf>
    <xf numFmtId="165" fontId="48" fillId="4" borderId="41" xfId="0" applyNumberFormat="1" applyFont="1" applyFill="1" applyBorder="1" applyAlignment="1">
      <alignment horizontal="center" vertical="top"/>
    </xf>
    <xf numFmtId="0" fontId="30" fillId="4" borderId="66" xfId="0" applyFont="1" applyFill="1" applyBorder="1" applyAlignment="1">
      <alignment horizontal="left" vertical="top"/>
    </xf>
    <xf numFmtId="0" fontId="37" fillId="4" borderId="20" xfId="0" applyFont="1" applyFill="1" applyBorder="1" applyAlignment="1">
      <alignment horizontal="left" vertical="top"/>
    </xf>
    <xf numFmtId="49" fontId="30" fillId="4" borderId="4" xfId="0" applyNumberFormat="1" applyFont="1" applyFill="1" applyBorder="1" applyAlignment="1">
      <alignment horizontal="left" vertical="top" wrapText="1"/>
    </xf>
    <xf numFmtId="49" fontId="37" fillId="4" borderId="17" xfId="0" applyNumberFormat="1" applyFont="1" applyFill="1" applyBorder="1" applyAlignment="1">
      <alignment horizontal="left" vertical="top" wrapText="1"/>
    </xf>
    <xf numFmtId="49" fontId="37" fillId="4" borderId="8" xfId="0" applyNumberFormat="1" applyFont="1" applyFill="1" applyBorder="1" applyAlignment="1">
      <alignment horizontal="left" vertical="top" wrapText="1"/>
    </xf>
    <xf numFmtId="0" fontId="37" fillId="4" borderId="7" xfId="0" applyFont="1" applyFill="1" applyBorder="1" applyAlignment="1">
      <alignment horizontal="left" vertical="top"/>
    </xf>
    <xf numFmtId="49" fontId="37" fillId="4" borderId="66" xfId="0" applyNumberFormat="1" applyFont="1" applyFill="1" applyBorder="1" applyAlignment="1">
      <alignment horizontal="left" vertical="top" wrapText="1"/>
    </xf>
    <xf numFmtId="49" fontId="37" fillId="4" borderId="13" xfId="0" applyNumberFormat="1" applyFont="1" applyFill="1" applyBorder="1" applyAlignment="1">
      <alignment horizontal="left" vertical="top" wrapText="1"/>
    </xf>
    <xf numFmtId="49" fontId="37" fillId="4" borderId="2" xfId="0" applyNumberFormat="1" applyFont="1" applyFill="1" applyBorder="1" applyAlignment="1">
      <alignment horizontal="left" vertical="top" wrapText="1"/>
    </xf>
    <xf numFmtId="0" fontId="37" fillId="4" borderId="24" xfId="0" applyFont="1" applyFill="1" applyBorder="1" applyAlignment="1">
      <alignment horizontal="left" vertical="top"/>
    </xf>
    <xf numFmtId="0" fontId="30" fillId="4" borderId="15" xfId="0" applyFont="1" applyFill="1" applyBorder="1" applyAlignment="1">
      <alignment horizontal="left" vertical="top" wrapText="1"/>
    </xf>
    <xf numFmtId="49" fontId="30" fillId="4" borderId="16" xfId="0" applyNumberFormat="1" applyFont="1" applyFill="1" applyBorder="1" applyAlignment="1">
      <alignment horizontal="left" vertical="top" wrapText="1"/>
    </xf>
    <xf numFmtId="49" fontId="37" fillId="4" borderId="7" xfId="0" applyNumberFormat="1" applyFont="1" applyFill="1" applyBorder="1" applyAlignment="1">
      <alignment horizontal="left" vertical="top" wrapText="1"/>
    </xf>
    <xf numFmtId="16" fontId="30" fillId="4" borderId="1" xfId="0" applyNumberFormat="1" applyFont="1" applyFill="1" applyBorder="1" applyAlignment="1">
      <alignment horizontal="left" vertical="top"/>
    </xf>
    <xf numFmtId="0" fontId="37" fillId="4" borderId="22" xfId="0" applyFont="1" applyFill="1" applyBorder="1" applyAlignment="1">
      <alignment horizontal="left" vertical="top"/>
    </xf>
    <xf numFmtId="0" fontId="43" fillId="0" borderId="0" xfId="0" applyFont="1" applyAlignment="1">
      <alignment horizontal="center" vertical="top"/>
    </xf>
    <xf numFmtId="0" fontId="43" fillId="4" borderId="0" xfId="0" applyFont="1" applyFill="1" applyAlignment="1">
      <alignment horizontal="center" vertical="top"/>
    </xf>
    <xf numFmtId="0" fontId="30" fillId="4" borderId="32" xfId="0" applyFont="1" applyFill="1" applyBorder="1" applyAlignment="1">
      <alignment horizontal="center" vertical="top"/>
    </xf>
    <xf numFmtId="0" fontId="30" fillId="4" borderId="7" xfId="0" applyFont="1" applyFill="1" applyBorder="1" applyAlignment="1">
      <alignment horizontal="center" vertical="top"/>
    </xf>
    <xf numFmtId="165" fontId="37" fillId="4" borderId="45" xfId="0" applyNumberFormat="1" applyFont="1" applyFill="1" applyBorder="1" applyAlignment="1">
      <alignment horizontal="center" vertical="top"/>
    </xf>
    <xf numFmtId="165" fontId="37" fillId="4" borderId="51" xfId="0" applyNumberFormat="1" applyFont="1" applyFill="1" applyBorder="1" applyAlignment="1">
      <alignment horizontal="center" vertical="top"/>
    </xf>
    <xf numFmtId="49" fontId="30" fillId="0" borderId="70" xfId="0" applyNumberFormat="1" applyFont="1" applyBorder="1" applyAlignment="1">
      <alignment horizontal="center" vertical="top" wrapText="1"/>
    </xf>
    <xf numFmtId="165" fontId="30" fillId="4" borderId="49" xfId="0" applyNumberFormat="1" applyFont="1" applyFill="1" applyBorder="1" applyAlignment="1">
      <alignment horizontal="center" vertical="top"/>
    </xf>
    <xf numFmtId="165" fontId="30" fillId="4" borderId="13" xfId="0" applyNumberFormat="1" applyFont="1" applyFill="1" applyBorder="1" applyAlignment="1">
      <alignment horizontal="center" vertical="top"/>
    </xf>
    <xf numFmtId="49" fontId="48" fillId="0" borderId="1" xfId="0" applyNumberFormat="1" applyFont="1" applyBorder="1" applyAlignment="1">
      <alignment horizontal="center" vertical="top" wrapText="1"/>
    </xf>
    <xf numFmtId="49" fontId="48" fillId="0" borderId="8" xfId="0" applyNumberFormat="1" applyFont="1" applyBorder="1" applyAlignment="1">
      <alignment vertical="top" wrapText="1"/>
    </xf>
    <xf numFmtId="0" fontId="48" fillId="0" borderId="20" xfId="0" applyFont="1" applyBorder="1" applyAlignment="1">
      <alignment horizontal="left" vertical="top"/>
    </xf>
    <xf numFmtId="167" fontId="48" fillId="4" borderId="1" xfId="0" applyNumberFormat="1" applyFont="1" applyFill="1" applyBorder="1" applyAlignment="1">
      <alignment horizontal="left" vertical="top" wrapText="1"/>
    </xf>
    <xf numFmtId="0" fontId="48" fillId="0" borderId="1" xfId="0" applyFont="1" applyBorder="1" applyAlignment="1">
      <alignment horizontal="center" vertical="top"/>
    </xf>
    <xf numFmtId="164" fontId="30" fillId="4" borderId="1" xfId="8" applyNumberFormat="1" applyFont="1" applyFill="1" applyBorder="1" applyAlignment="1">
      <alignment vertical="top" wrapText="1"/>
    </xf>
    <xf numFmtId="165" fontId="57" fillId="4" borderId="10" xfId="0" applyNumberFormat="1" applyFont="1" applyFill="1" applyBorder="1" applyAlignment="1">
      <alignment horizontal="center" vertical="top"/>
    </xf>
    <xf numFmtId="165" fontId="55" fillId="4" borderId="10" xfId="0" applyNumberFormat="1" applyFont="1" applyFill="1" applyBorder="1" applyAlignment="1">
      <alignment horizontal="center" vertical="top"/>
    </xf>
    <xf numFmtId="166" fontId="30" fillId="4" borderId="43" xfId="0" applyNumberFormat="1" applyFont="1" applyFill="1" applyBorder="1" applyAlignment="1">
      <alignment horizontal="center" vertical="top"/>
    </xf>
    <xf numFmtId="0" fontId="30" fillId="4" borderId="1" xfId="8" applyFont="1" applyFill="1" applyBorder="1" applyAlignment="1">
      <alignment vertical="top" wrapText="1"/>
    </xf>
    <xf numFmtId="3" fontId="30" fillId="4" borderId="1" xfId="8" applyNumberFormat="1" applyFont="1" applyFill="1" applyBorder="1" applyAlignment="1">
      <alignment vertical="top" wrapText="1"/>
    </xf>
    <xf numFmtId="3" fontId="37" fillId="4" borderId="1" xfId="0" applyNumberFormat="1" applyFont="1" applyFill="1" applyBorder="1" applyAlignment="1">
      <alignment horizontal="center" vertical="top" wrapText="1"/>
    </xf>
    <xf numFmtId="165" fontId="56" fillId="4" borderId="10" xfId="0" applyNumberFormat="1" applyFont="1" applyFill="1" applyBorder="1" applyAlignment="1">
      <alignment horizontal="center" vertical="top"/>
    </xf>
    <xf numFmtId="49" fontId="30" fillId="0" borderId="66" xfId="0" applyNumberFormat="1" applyFont="1" applyBorder="1" applyAlignment="1">
      <alignment vertical="top" wrapText="1"/>
    </xf>
    <xf numFmtId="49" fontId="48" fillId="0" borderId="20" xfId="0" applyNumberFormat="1" applyFont="1" applyBorder="1" applyAlignment="1">
      <alignment horizontal="center" vertical="top" wrapText="1"/>
    </xf>
    <xf numFmtId="0" fontId="30" fillId="4" borderId="22" xfId="0" applyFont="1" applyFill="1" applyBorder="1" applyAlignment="1">
      <alignment horizontal="center" vertical="top" wrapText="1"/>
    </xf>
    <xf numFmtId="0" fontId="30" fillId="4" borderId="67" xfId="0" applyFont="1" applyFill="1" applyBorder="1" applyAlignment="1">
      <alignment vertical="top"/>
    </xf>
    <xf numFmtId="0" fontId="30" fillId="4" borderId="17" xfId="0" applyFont="1" applyFill="1" applyBorder="1" applyAlignment="1">
      <alignment vertical="center" wrapText="1"/>
    </xf>
    <xf numFmtId="0" fontId="30" fillId="4" borderId="1" xfId="0" applyFont="1" applyFill="1" applyBorder="1" applyAlignment="1">
      <alignment vertical="center" wrapText="1"/>
    </xf>
    <xf numFmtId="0" fontId="30" fillId="4" borderId="2" xfId="0" applyFont="1" applyFill="1" applyBorder="1" applyAlignment="1">
      <alignment vertical="center" wrapText="1"/>
    </xf>
    <xf numFmtId="0" fontId="50" fillId="4" borderId="0" xfId="0" applyFont="1" applyFill="1" applyAlignment="1">
      <alignment horizontal="left" vertical="center" wrapText="1"/>
    </xf>
    <xf numFmtId="0" fontId="50" fillId="4" borderId="1" xfId="0" applyFont="1" applyFill="1" applyBorder="1" applyAlignment="1">
      <alignment horizontal="left" vertical="top" wrapText="1"/>
    </xf>
    <xf numFmtId="167" fontId="30" fillId="0" borderId="23" xfId="0" applyNumberFormat="1" applyFont="1" applyBorder="1" applyAlignment="1">
      <alignment horizontal="center" vertical="top" wrapText="1"/>
    </xf>
    <xf numFmtId="167" fontId="30" fillId="0" borderId="52" xfId="0" applyNumberFormat="1" applyFont="1" applyBorder="1" applyAlignment="1">
      <alignment horizontal="center" vertical="top" wrapText="1"/>
    </xf>
    <xf numFmtId="49" fontId="35" fillId="4" borderId="1" xfId="8" applyNumberFormat="1" applyFont="1" applyFill="1" applyBorder="1" applyAlignment="1">
      <alignment horizontal="center" vertical="top"/>
    </xf>
    <xf numFmtId="166" fontId="30" fillId="0" borderId="10" xfId="0" applyNumberFormat="1" applyFont="1" applyBorder="1" applyAlignment="1">
      <alignment horizontal="center" vertical="top" wrapText="1"/>
    </xf>
    <xf numFmtId="166" fontId="32" fillId="4" borderId="28" xfId="0" applyNumberFormat="1" applyFont="1" applyFill="1" applyBorder="1" applyAlignment="1">
      <alignment horizontal="center" vertical="top"/>
    </xf>
    <xf numFmtId="166" fontId="32" fillId="2" borderId="28" xfId="0" applyNumberFormat="1" applyFont="1" applyFill="1" applyBorder="1" applyAlignment="1">
      <alignment horizontal="center" vertical="top"/>
    </xf>
    <xf numFmtId="166" fontId="32" fillId="3" borderId="16" xfId="0" applyNumberFormat="1" applyFont="1" applyFill="1" applyBorder="1" applyAlignment="1">
      <alignment horizontal="center" vertical="top" wrapText="1"/>
    </xf>
    <xf numFmtId="166" fontId="32" fillId="14" borderId="16" xfId="0" applyNumberFormat="1" applyFont="1" applyFill="1" applyBorder="1" applyAlignment="1">
      <alignment horizontal="center" vertical="top" wrapText="1"/>
    </xf>
    <xf numFmtId="166" fontId="30" fillId="4" borderId="10" xfId="8" applyNumberFormat="1" applyFont="1" applyFill="1" applyBorder="1" applyAlignment="1">
      <alignment horizontal="center" vertical="top"/>
    </xf>
    <xf numFmtId="166" fontId="30" fillId="2" borderId="43" xfId="0" applyNumberFormat="1" applyFont="1" applyFill="1" applyBorder="1" applyAlignment="1">
      <alignment horizontal="center" vertical="top"/>
    </xf>
    <xf numFmtId="166" fontId="34" fillId="4" borderId="10" xfId="0" applyNumberFormat="1" applyFont="1" applyFill="1" applyBorder="1" applyAlignment="1">
      <alignment horizontal="center" vertical="top"/>
    </xf>
    <xf numFmtId="166" fontId="30" fillId="4" borderId="37" xfId="0" applyNumberFormat="1" applyFont="1" applyFill="1" applyBorder="1" applyAlignment="1">
      <alignment vertical="top"/>
    </xf>
    <xf numFmtId="166" fontId="32" fillId="2" borderId="5" xfId="0" applyNumberFormat="1" applyFont="1" applyFill="1" applyBorder="1" applyAlignment="1">
      <alignment horizontal="center" vertical="top"/>
    </xf>
    <xf numFmtId="166" fontId="32" fillId="2" borderId="53" xfId="0" applyNumberFormat="1" applyFont="1" applyFill="1" applyBorder="1" applyAlignment="1">
      <alignment horizontal="center" vertical="top"/>
    </xf>
    <xf numFmtId="165" fontId="32" fillId="8" borderId="16" xfId="0" applyNumberFormat="1" applyFont="1" applyFill="1" applyBorder="1" applyAlignment="1">
      <alignment vertical="top" wrapText="1"/>
    </xf>
    <xf numFmtId="165" fontId="32" fillId="6" borderId="16" xfId="0" applyNumberFormat="1" applyFont="1" applyFill="1" applyBorder="1" applyAlignment="1">
      <alignment horizontal="center" vertical="top" wrapText="1"/>
    </xf>
    <xf numFmtId="165" fontId="30" fillId="0" borderId="1" xfId="0" applyNumberFormat="1" applyFont="1" applyBorder="1" applyAlignment="1">
      <alignment horizontal="center" vertical="top" wrapText="1"/>
    </xf>
    <xf numFmtId="165" fontId="32" fillId="8" borderId="16" xfId="0" applyNumberFormat="1" applyFont="1" applyFill="1" applyBorder="1" applyAlignment="1">
      <alignment horizontal="center" vertical="top" wrapText="1"/>
    </xf>
    <xf numFmtId="165" fontId="32" fillId="0" borderId="0" xfId="0" applyNumberFormat="1" applyFont="1"/>
    <xf numFmtId="165" fontId="27" fillId="4" borderId="0" xfId="0" applyNumberFormat="1" applyFont="1" applyFill="1"/>
    <xf numFmtId="165" fontId="30" fillId="4" borderId="28" xfId="0" applyNumberFormat="1" applyFont="1" applyFill="1" applyBorder="1" applyAlignment="1">
      <alignment horizontal="center" vertical="top" wrapText="1"/>
    </xf>
    <xf numFmtId="165" fontId="32" fillId="6" borderId="16" xfId="0" applyNumberFormat="1" applyFont="1" applyFill="1" applyBorder="1" applyAlignment="1">
      <alignment vertical="top" wrapText="1"/>
    </xf>
    <xf numFmtId="165" fontId="54" fillId="4" borderId="10" xfId="0" applyNumberFormat="1" applyFont="1" applyFill="1" applyBorder="1" applyAlignment="1">
      <alignment horizontal="center" vertical="top"/>
    </xf>
    <xf numFmtId="165" fontId="27" fillId="0" borderId="0" xfId="0" applyNumberFormat="1" applyFont="1" applyAlignment="1">
      <alignment horizontal="center"/>
    </xf>
    <xf numFmtId="165" fontId="30" fillId="7" borderId="48" xfId="0" applyNumberFormat="1" applyFont="1" applyFill="1" applyBorder="1" applyAlignment="1">
      <alignment horizontal="center" vertical="top"/>
    </xf>
    <xf numFmtId="0" fontId="27" fillId="4" borderId="0" xfId="0" applyFont="1" applyFill="1"/>
    <xf numFmtId="3" fontId="30" fillId="0" borderId="1" xfId="0" applyNumberFormat="1" applyFont="1" applyBorder="1" applyAlignment="1">
      <alignment horizontal="left" vertical="top" wrapText="1"/>
    </xf>
    <xf numFmtId="164" fontId="35" fillId="0" borderId="66" xfId="0" applyNumberFormat="1" applyFont="1" applyBorder="1" applyAlignment="1">
      <alignment horizontal="center" vertical="top" wrapText="1"/>
    </xf>
    <xf numFmtId="164" fontId="35" fillId="0" borderId="47" xfId="0" applyNumberFormat="1" applyFont="1" applyBorder="1" applyAlignment="1">
      <alignment horizontal="center" vertical="top" wrapText="1"/>
    </xf>
    <xf numFmtId="167" fontId="35" fillId="0" borderId="46" xfId="0" applyNumberFormat="1" applyFont="1" applyBorder="1" applyAlignment="1">
      <alignment horizontal="right" vertical="top" wrapText="1"/>
    </xf>
    <xf numFmtId="165" fontId="32" fillId="4" borderId="43" xfId="0" applyNumberFormat="1" applyFont="1" applyFill="1" applyBorder="1" applyAlignment="1">
      <alignment horizontal="center" vertical="top"/>
    </xf>
    <xf numFmtId="0" fontId="36" fillId="0" borderId="1" xfId="0" applyFont="1" applyBorder="1" applyAlignment="1">
      <alignment vertical="center"/>
    </xf>
    <xf numFmtId="0" fontId="30" fillId="4" borderId="1" xfId="0" applyFont="1" applyFill="1" applyBorder="1" applyAlignment="1">
      <alignment vertical="center"/>
    </xf>
    <xf numFmtId="0" fontId="36" fillId="4" borderId="1" xfId="0" applyFont="1" applyFill="1" applyBorder="1" applyAlignment="1">
      <alignment vertical="center"/>
    </xf>
    <xf numFmtId="1" fontId="30" fillId="4" borderId="1" xfId="2" applyNumberFormat="1" applyFont="1" applyFill="1" applyBorder="1" applyAlignment="1">
      <alignment vertical="top" wrapText="1"/>
    </xf>
    <xf numFmtId="14" fontId="30" fillId="4" borderId="1" xfId="0" applyNumberFormat="1" applyFont="1" applyFill="1" applyBorder="1" applyAlignment="1">
      <alignment horizontal="center" vertical="top" wrapText="1"/>
    </xf>
    <xf numFmtId="167" fontId="37" fillId="4" borderId="41" xfId="0" applyNumberFormat="1" applyFont="1" applyFill="1" applyBorder="1" applyAlignment="1">
      <alignment horizontal="center" vertical="top"/>
    </xf>
    <xf numFmtId="165" fontId="37" fillId="4" borderId="29" xfId="0" applyNumberFormat="1" applyFont="1" applyFill="1" applyBorder="1" applyAlignment="1">
      <alignment horizontal="center" vertical="top" wrapText="1"/>
    </xf>
    <xf numFmtId="167" fontId="30" fillId="4" borderId="48" xfId="0" applyNumberFormat="1" applyFont="1" applyFill="1" applyBorder="1" applyAlignment="1">
      <alignment horizontal="center" vertical="top"/>
    </xf>
    <xf numFmtId="167" fontId="37" fillId="4" borderId="8" xfId="0" applyNumberFormat="1" applyFont="1" applyFill="1" applyBorder="1" applyAlignment="1">
      <alignment horizontal="center" vertical="top"/>
    </xf>
    <xf numFmtId="167" fontId="30" fillId="4" borderId="65" xfId="0" applyNumberFormat="1" applyFont="1" applyFill="1" applyBorder="1" applyAlignment="1">
      <alignment horizontal="center" vertical="top"/>
    </xf>
    <xf numFmtId="167" fontId="37" fillId="4" borderId="50" xfId="0" applyNumberFormat="1" applyFont="1" applyFill="1" applyBorder="1" applyAlignment="1">
      <alignment horizontal="center" vertical="top"/>
    </xf>
    <xf numFmtId="166" fontId="48" fillId="4" borderId="10" xfId="0" applyNumberFormat="1" applyFont="1" applyFill="1" applyBorder="1" applyAlignment="1">
      <alignment horizontal="center" vertical="top"/>
    </xf>
    <xf numFmtId="0" fontId="30" fillId="0" borderId="1" xfId="8" applyFont="1" applyBorder="1" applyAlignment="1">
      <alignment horizontal="center" vertical="top"/>
    </xf>
    <xf numFmtId="0" fontId="30" fillId="4" borderId="2" xfId="0" applyFont="1" applyFill="1" applyBorder="1" applyAlignment="1">
      <alignment horizontal="center" vertical="top" wrapText="1"/>
    </xf>
    <xf numFmtId="166" fontId="32" fillId="4" borderId="0" xfId="0" applyNumberFormat="1" applyFont="1" applyFill="1" applyAlignment="1">
      <alignment horizontal="center" vertical="top"/>
    </xf>
    <xf numFmtId="166" fontId="27" fillId="0" borderId="0" xfId="0" applyNumberFormat="1" applyFont="1"/>
    <xf numFmtId="166" fontId="32" fillId="3" borderId="23" xfId="0" applyNumberFormat="1" applyFont="1" applyFill="1" applyBorder="1" applyAlignment="1">
      <alignment horizontal="center" vertical="top" wrapText="1"/>
    </xf>
    <xf numFmtId="166" fontId="30" fillId="4" borderId="5" xfId="0" applyNumberFormat="1" applyFont="1" applyFill="1" applyBorder="1" applyAlignment="1">
      <alignment horizontal="center" vertical="top" wrapText="1"/>
    </xf>
    <xf numFmtId="49" fontId="37" fillId="4" borderId="20" xfId="0" applyNumberFormat="1" applyFont="1" applyFill="1" applyBorder="1" applyAlignment="1">
      <alignment horizontal="center" vertical="top" wrapText="1"/>
    </xf>
    <xf numFmtId="49" fontId="37" fillId="4" borderId="15" xfId="0" applyNumberFormat="1" applyFont="1" applyFill="1" applyBorder="1" applyAlignment="1">
      <alignment horizontal="center" vertical="top" wrapText="1"/>
    </xf>
    <xf numFmtId="0" fontId="37" fillId="4" borderId="13" xfId="0" applyFont="1" applyFill="1" applyBorder="1" applyAlignment="1">
      <alignment horizontal="center" vertical="top" wrapText="1"/>
    </xf>
    <xf numFmtId="0" fontId="37" fillId="4" borderId="2" xfId="0" applyFont="1" applyFill="1" applyBorder="1" applyAlignment="1">
      <alignment horizontal="center" vertical="top" wrapText="1"/>
    </xf>
    <xf numFmtId="0" fontId="30" fillId="4" borderId="17" xfId="0" applyFont="1" applyFill="1" applyBorder="1" applyAlignment="1">
      <alignment horizontal="center" vertical="top" wrapText="1"/>
    </xf>
    <xf numFmtId="0" fontId="37" fillId="4" borderId="22" xfId="0" applyFont="1" applyFill="1" applyBorder="1" applyAlignment="1">
      <alignment horizontal="center" vertical="top" wrapText="1"/>
    </xf>
    <xf numFmtId="0" fontId="30" fillId="4" borderId="66" xfId="0" applyFont="1" applyFill="1" applyBorder="1" applyAlignment="1">
      <alignment horizontal="center" vertical="top" wrapText="1"/>
    </xf>
    <xf numFmtId="165" fontId="38" fillId="3" borderId="16" xfId="0" applyNumberFormat="1" applyFont="1" applyFill="1" applyBorder="1" applyAlignment="1">
      <alignment horizontal="center" vertical="top" wrapText="1"/>
    </xf>
    <xf numFmtId="165" fontId="38" fillId="5" borderId="16" xfId="0" applyNumberFormat="1" applyFont="1" applyFill="1" applyBorder="1" applyAlignment="1">
      <alignment vertical="top" wrapText="1"/>
    </xf>
    <xf numFmtId="165" fontId="38" fillId="3" borderId="16" xfId="0" applyNumberFormat="1" applyFont="1" applyFill="1" applyBorder="1" applyAlignment="1">
      <alignment vertical="top" wrapText="1"/>
    </xf>
    <xf numFmtId="165" fontId="38" fillId="2" borderId="28" xfId="0" applyNumberFormat="1" applyFont="1" applyFill="1" applyBorder="1" applyAlignment="1">
      <alignment horizontal="center" vertical="top"/>
    </xf>
    <xf numFmtId="165" fontId="38" fillId="6" borderId="16" xfId="0" applyNumberFormat="1" applyFont="1" applyFill="1" applyBorder="1" applyAlignment="1">
      <alignment vertical="top" wrapText="1"/>
    </xf>
    <xf numFmtId="165" fontId="37" fillId="4" borderId="5" xfId="0" applyNumberFormat="1" applyFont="1" applyFill="1" applyBorder="1" applyAlignment="1">
      <alignment horizontal="center" vertical="top"/>
    </xf>
    <xf numFmtId="165" fontId="30" fillId="4" borderId="10" xfId="72" applyNumberFormat="1" applyFont="1" applyFill="1" applyBorder="1" applyAlignment="1">
      <alignment horizontal="center" vertical="top"/>
    </xf>
    <xf numFmtId="165" fontId="48" fillId="4" borderId="10" xfId="0" applyNumberFormat="1" applyFont="1" applyFill="1" applyBorder="1" applyAlignment="1">
      <alignment horizontal="center" vertical="top"/>
    </xf>
    <xf numFmtId="165" fontId="32" fillId="2" borderId="40" xfId="0" applyNumberFormat="1" applyFont="1" applyFill="1" applyBorder="1" applyAlignment="1">
      <alignment horizontal="center" vertical="top"/>
    </xf>
    <xf numFmtId="165" fontId="30" fillId="0" borderId="47" xfId="0" applyNumberFormat="1" applyFont="1" applyBorder="1" applyAlignment="1">
      <alignment horizontal="center" vertical="top"/>
    </xf>
    <xf numFmtId="165" fontId="30" fillId="0" borderId="52" xfId="0" applyNumberFormat="1" applyFont="1" applyBorder="1" applyAlignment="1">
      <alignment horizontal="center" vertical="top"/>
    </xf>
    <xf numFmtId="165" fontId="30" fillId="0" borderId="51" xfId="0" applyNumberFormat="1" applyFont="1" applyBorder="1" applyAlignment="1">
      <alignment horizontal="center" vertical="top"/>
    </xf>
    <xf numFmtId="165" fontId="32" fillId="7" borderId="5" xfId="0" applyNumberFormat="1" applyFont="1" applyFill="1" applyBorder="1" applyAlignment="1">
      <alignment horizontal="center" vertical="top"/>
    </xf>
    <xf numFmtId="165" fontId="30" fillId="2" borderId="51" xfId="0" applyNumberFormat="1" applyFont="1" applyFill="1" applyBorder="1" applyAlignment="1">
      <alignment horizontal="center" vertical="top"/>
    </xf>
    <xf numFmtId="165" fontId="30" fillId="7" borderId="0" xfId="0" applyNumberFormat="1" applyFont="1" applyFill="1" applyAlignment="1">
      <alignment horizontal="center" vertical="top"/>
    </xf>
    <xf numFmtId="0" fontId="32" fillId="6" borderId="1" xfId="0" applyFont="1" applyFill="1" applyBorder="1" applyAlignment="1">
      <alignment horizontal="left" vertical="top" wrapText="1"/>
    </xf>
    <xf numFmtId="0" fontId="32" fillId="8" borderId="1" xfId="0" applyFont="1" applyFill="1" applyBorder="1" applyAlignment="1">
      <alignment horizontal="left" vertical="top" wrapText="1"/>
    </xf>
    <xf numFmtId="165" fontId="32" fillId="4" borderId="1" xfId="0" applyNumberFormat="1" applyFont="1" applyFill="1" applyBorder="1" applyAlignment="1">
      <alignment horizontal="center" vertical="top"/>
    </xf>
    <xf numFmtId="168" fontId="32" fillId="8" borderId="1" xfId="0" applyNumberFormat="1" applyFont="1" applyFill="1" applyBorder="1" applyAlignment="1">
      <alignment horizontal="center" vertical="top" wrapText="1"/>
    </xf>
    <xf numFmtId="167" fontId="30" fillId="0" borderId="1" xfId="0" applyNumberFormat="1" applyFont="1" applyBorder="1" applyAlignment="1">
      <alignment horizontal="center" vertical="top" wrapText="1"/>
    </xf>
    <xf numFmtId="164" fontId="35" fillId="0" borderId="1" xfId="0" applyNumberFormat="1" applyFont="1" applyBorder="1" applyAlignment="1">
      <alignment horizontal="center" vertical="top" wrapText="1"/>
    </xf>
    <xf numFmtId="167" fontId="35" fillId="0" borderId="1" xfId="0" applyNumberFormat="1" applyFont="1" applyBorder="1" applyAlignment="1">
      <alignment horizontal="right" vertical="top" wrapText="1"/>
    </xf>
    <xf numFmtId="168" fontId="32" fillId="6" borderId="1" xfId="0" applyNumberFormat="1" applyFont="1" applyFill="1" applyBorder="1" applyAlignment="1">
      <alignment horizontal="center" vertical="top" wrapText="1"/>
    </xf>
    <xf numFmtId="0" fontId="32" fillId="6" borderId="1" xfId="0" applyFont="1" applyFill="1" applyBorder="1" applyAlignment="1">
      <alignment horizontal="center" vertical="top" wrapText="1"/>
    </xf>
    <xf numFmtId="0" fontId="32" fillId="8" borderId="1" xfId="0" applyFont="1" applyFill="1" applyBorder="1" applyAlignment="1">
      <alignment horizontal="center" vertical="top" wrapText="1"/>
    </xf>
    <xf numFmtId="165" fontId="32" fillId="0" borderId="28" xfId="0" applyNumberFormat="1" applyFont="1" applyBorder="1" applyAlignment="1">
      <alignment horizontal="center" vertical="top"/>
    </xf>
    <xf numFmtId="165" fontId="32" fillId="0" borderId="53" xfId="0" applyNumberFormat="1" applyFont="1" applyBorder="1" applyAlignment="1">
      <alignment horizontal="center" vertical="top"/>
    </xf>
    <xf numFmtId="165" fontId="30" fillId="4" borderId="1" xfId="8" applyNumberFormat="1" applyFont="1" applyFill="1" applyBorder="1" applyAlignment="1">
      <alignment horizontal="left" vertical="top" wrapText="1"/>
    </xf>
    <xf numFmtId="0" fontId="50" fillId="10" borderId="5" xfId="0" applyFont="1" applyFill="1" applyBorder="1" applyAlignment="1">
      <alignment horizontal="center" vertical="top" wrapText="1"/>
    </xf>
    <xf numFmtId="0" fontId="50" fillId="10" borderId="31" xfId="0" applyFont="1" applyFill="1" applyBorder="1" applyAlignment="1">
      <alignment horizontal="center" vertical="top" wrapText="1"/>
    </xf>
    <xf numFmtId="0" fontId="50" fillId="10" borderId="49" xfId="0" applyFont="1" applyFill="1" applyBorder="1" applyAlignment="1">
      <alignment horizontal="center" vertical="top" wrapText="1"/>
    </xf>
    <xf numFmtId="0" fontId="50" fillId="10" borderId="65" xfId="0" applyFont="1" applyFill="1" applyBorder="1" applyAlignment="1">
      <alignment vertical="top" wrapText="1"/>
    </xf>
    <xf numFmtId="167" fontId="50" fillId="10" borderId="65" xfId="0" applyNumberFormat="1" applyFont="1" applyFill="1" applyBorder="1" applyAlignment="1">
      <alignment horizontal="center" vertical="top" wrapText="1"/>
    </xf>
    <xf numFmtId="167" fontId="60" fillId="10" borderId="65" xfId="0" applyNumberFormat="1" applyFont="1" applyFill="1" applyBorder="1" applyAlignment="1">
      <alignment horizontal="center" vertical="top" wrapText="1"/>
    </xf>
    <xf numFmtId="167" fontId="60" fillId="4" borderId="65" xfId="0" applyNumberFormat="1" applyFont="1" applyFill="1" applyBorder="1" applyAlignment="1">
      <alignment horizontal="center" vertical="top" wrapText="1"/>
    </xf>
    <xf numFmtId="167" fontId="60" fillId="0" borderId="65" xfId="0" applyNumberFormat="1" applyFont="1" applyBorder="1" applyAlignment="1">
      <alignment horizontal="center" vertical="top" wrapText="1"/>
    </xf>
    <xf numFmtId="167" fontId="50" fillId="0" borderId="65" xfId="0" applyNumberFormat="1" applyFont="1" applyBorder="1" applyAlignment="1">
      <alignment vertical="top" wrapText="1"/>
    </xf>
    <xf numFmtId="167" fontId="50" fillId="0" borderId="65" xfId="0" applyNumberFormat="1" applyFont="1" applyBorder="1" applyAlignment="1">
      <alignment horizontal="center" vertical="top" wrapText="1"/>
    </xf>
    <xf numFmtId="0" fontId="50" fillId="4" borderId="1" xfId="0" applyFont="1" applyFill="1" applyBorder="1" applyAlignment="1">
      <alignment vertical="top" wrapText="1"/>
    </xf>
    <xf numFmtId="164" fontId="32" fillId="0" borderId="0" xfId="0" applyNumberFormat="1" applyFont="1" applyAlignment="1">
      <alignment horizontal="center" vertical="top" wrapText="1"/>
    </xf>
    <xf numFmtId="164" fontId="30" fillId="0" borderId="0" xfId="0" applyNumberFormat="1" applyFont="1" applyAlignment="1">
      <alignment horizontal="center" vertical="top" wrapText="1"/>
    </xf>
    <xf numFmtId="0" fontId="50" fillId="4" borderId="1" xfId="0" applyFont="1" applyFill="1" applyBorder="1" applyAlignment="1">
      <alignment horizontal="center" vertical="top" wrapText="1"/>
    </xf>
    <xf numFmtId="49" fontId="30" fillId="0" borderId="0" xfId="0" applyNumberFormat="1" applyFont="1" applyAlignment="1">
      <alignment horizontal="center" vertical="top"/>
    </xf>
    <xf numFmtId="0" fontId="30" fillId="4" borderId="15" xfId="0" applyFont="1" applyFill="1" applyBorder="1" applyAlignment="1">
      <alignment horizontal="center" vertical="top"/>
    </xf>
    <xf numFmtId="0" fontId="61" fillId="0" borderId="0" xfId="0" applyFont="1" applyAlignment="1">
      <alignment horizontal="center" vertical="top"/>
    </xf>
    <xf numFmtId="0" fontId="61" fillId="2" borderId="1" xfId="0" applyFont="1" applyFill="1" applyBorder="1" applyAlignment="1">
      <alignment horizontal="center" vertical="top" wrapText="1"/>
    </xf>
    <xf numFmtId="49" fontId="62" fillId="2" borderId="1" xfId="0" applyNumberFormat="1" applyFont="1" applyFill="1" applyBorder="1" applyAlignment="1">
      <alignment horizontal="center" vertical="top" wrapText="1"/>
    </xf>
    <xf numFmtId="0" fontId="62" fillId="2" borderId="1" xfId="0" applyFont="1" applyFill="1" applyBorder="1" applyAlignment="1">
      <alignment horizontal="center" vertical="top" wrapText="1"/>
    </xf>
    <xf numFmtId="49" fontId="62" fillId="0" borderId="1" xfId="0" applyNumberFormat="1" applyFont="1" applyBorder="1" applyAlignment="1">
      <alignment horizontal="center" vertical="top" wrapText="1"/>
    </xf>
    <xf numFmtId="167" fontId="62" fillId="2" borderId="1" xfId="0" applyNumberFormat="1" applyFont="1" applyFill="1" applyBorder="1" applyAlignment="1">
      <alignment horizontal="center" vertical="top"/>
    </xf>
    <xf numFmtId="168" fontId="61" fillId="4" borderId="0" xfId="0" applyNumberFormat="1" applyFont="1" applyFill="1" applyAlignment="1">
      <alignment horizontal="center" vertical="top" wrapText="1"/>
    </xf>
    <xf numFmtId="165" fontId="61" fillId="4" borderId="0" xfId="0" applyNumberFormat="1" applyFont="1" applyFill="1" applyAlignment="1">
      <alignment horizontal="center" vertical="top"/>
    </xf>
    <xf numFmtId="49" fontId="62" fillId="0" borderId="0" xfId="0" applyNumberFormat="1" applyFont="1" applyAlignment="1">
      <alignment horizontal="center"/>
    </xf>
    <xf numFmtId="0" fontId="28" fillId="0" borderId="0" xfId="0" applyFont="1" applyAlignment="1">
      <alignment horizontal="center"/>
    </xf>
    <xf numFmtId="49" fontId="61" fillId="4" borderId="1" xfId="0" applyNumberFormat="1" applyFont="1" applyFill="1" applyBorder="1" applyAlignment="1">
      <alignment horizontal="center" vertical="top" wrapText="1"/>
    </xf>
    <xf numFmtId="49" fontId="61" fillId="0" borderId="1" xfId="0" applyNumberFormat="1" applyFont="1" applyBorder="1" applyAlignment="1">
      <alignment horizontal="center" vertical="top" wrapText="1"/>
    </xf>
    <xf numFmtId="49" fontId="63" fillId="0" borderId="1" xfId="0" applyNumberFormat="1" applyFont="1" applyBorder="1" applyAlignment="1">
      <alignment horizontal="center" vertical="top" wrapText="1"/>
    </xf>
    <xf numFmtId="165" fontId="62" fillId="4" borderId="1" xfId="0" applyNumberFormat="1" applyFont="1" applyFill="1" applyBorder="1" applyAlignment="1">
      <alignment horizontal="center" vertical="top"/>
    </xf>
    <xf numFmtId="0" fontId="61" fillId="0" borderId="0" xfId="0" applyFont="1" applyAlignment="1">
      <alignment horizontal="center"/>
    </xf>
    <xf numFmtId="167" fontId="61" fillId="0" borderId="0" xfId="0" applyNumberFormat="1" applyFont="1" applyAlignment="1">
      <alignment horizontal="center"/>
    </xf>
    <xf numFmtId="168" fontId="32" fillId="3" borderId="32" xfId="0" applyNumberFormat="1" applyFont="1" applyFill="1" applyBorder="1" applyAlignment="1">
      <alignment horizontal="center" vertical="top" wrapText="1"/>
    </xf>
    <xf numFmtId="165" fontId="30" fillId="4" borderId="46" xfId="0" applyNumberFormat="1" applyFont="1" applyFill="1" applyBorder="1" applyAlignment="1">
      <alignment vertical="top"/>
    </xf>
    <xf numFmtId="165" fontId="30" fillId="4" borderId="48" xfId="0" applyNumberFormat="1" applyFont="1" applyFill="1" applyBorder="1" applyAlignment="1">
      <alignment vertical="top"/>
    </xf>
    <xf numFmtId="164" fontId="32" fillId="4" borderId="28" xfId="0" applyNumberFormat="1" applyFont="1" applyFill="1" applyBorder="1" applyAlignment="1">
      <alignment horizontal="center" vertical="top"/>
    </xf>
    <xf numFmtId="165" fontId="51" fillId="4" borderId="29" xfId="0" applyNumberFormat="1" applyFont="1" applyFill="1" applyBorder="1" applyAlignment="1">
      <alignment horizontal="center" vertical="top"/>
    </xf>
    <xf numFmtId="49" fontId="30" fillId="4" borderId="1" xfId="0" applyNumberFormat="1" applyFont="1" applyFill="1" applyBorder="1" applyAlignment="1">
      <alignment vertical="center" wrapText="1"/>
    </xf>
    <xf numFmtId="49" fontId="30" fillId="0" borderId="1" xfId="0" applyNumberFormat="1" applyFont="1" applyBorder="1" applyAlignment="1">
      <alignment vertical="center" wrapText="1"/>
    </xf>
    <xf numFmtId="165" fontId="30" fillId="4" borderId="6" xfId="72" applyNumberFormat="1" applyFont="1" applyFill="1" applyBorder="1" applyAlignment="1">
      <alignment horizontal="center" vertical="top"/>
    </xf>
    <xf numFmtId="166" fontId="32" fillId="5" borderId="71" xfId="0" applyNumberFormat="1" applyFont="1" applyFill="1" applyBorder="1" applyAlignment="1">
      <alignment horizontal="center" vertical="top" wrapText="1"/>
    </xf>
    <xf numFmtId="165" fontId="32" fillId="5" borderId="71" xfId="0" applyNumberFormat="1" applyFont="1" applyFill="1" applyBorder="1" applyAlignment="1">
      <alignment horizontal="center" vertical="top" wrapText="1"/>
    </xf>
    <xf numFmtId="165" fontId="32" fillId="4" borderId="53" xfId="0" applyNumberFormat="1" applyFont="1" applyFill="1" applyBorder="1" applyAlignment="1">
      <alignment horizontal="center" vertical="top"/>
    </xf>
    <xf numFmtId="167" fontId="32" fillId="2" borderId="53" xfId="0" applyNumberFormat="1" applyFont="1" applyFill="1" applyBorder="1" applyAlignment="1">
      <alignment horizontal="center" vertical="top"/>
    </xf>
    <xf numFmtId="165" fontId="32" fillId="4" borderId="48" xfId="0" applyNumberFormat="1" applyFont="1" applyFill="1" applyBorder="1" applyAlignment="1">
      <alignment horizontal="center" vertical="top"/>
    </xf>
    <xf numFmtId="49" fontId="61" fillId="4" borderId="2" xfId="0" applyNumberFormat="1" applyFont="1" applyFill="1" applyBorder="1" applyAlignment="1">
      <alignment horizontal="center" vertical="center" wrapText="1"/>
    </xf>
    <xf numFmtId="0" fontId="30" fillId="4" borderId="47" xfId="0" applyFont="1" applyFill="1" applyBorder="1" applyAlignment="1">
      <alignment horizontal="center" textRotation="90" wrapText="1"/>
    </xf>
    <xf numFmtId="0" fontId="30" fillId="4" borderId="52" xfId="0" applyFont="1" applyFill="1" applyBorder="1" applyAlignment="1">
      <alignment horizontal="center" textRotation="90" wrapText="1"/>
    </xf>
    <xf numFmtId="0" fontId="30" fillId="4" borderId="51" xfId="0" applyFont="1" applyFill="1" applyBorder="1" applyAlignment="1">
      <alignment horizontal="center" textRotation="90" wrapText="1"/>
    </xf>
    <xf numFmtId="0" fontId="30" fillId="4" borderId="8" xfId="0" applyFont="1" applyFill="1" applyBorder="1" applyAlignment="1">
      <alignment horizontal="left" vertical="top" wrapText="1"/>
    </xf>
    <xf numFmtId="0" fontId="30" fillId="4" borderId="13" xfId="0" applyFont="1" applyFill="1" applyBorder="1" applyAlignment="1">
      <alignment horizontal="left" vertical="top" wrapText="1"/>
    </xf>
    <xf numFmtId="49" fontId="30" fillId="4" borderId="14" xfId="0" applyNumberFormat="1" applyFont="1" applyFill="1" applyBorder="1" applyAlignment="1">
      <alignment horizontal="left" vertical="top" wrapText="1"/>
    </xf>
    <xf numFmtId="49" fontId="30" fillId="4" borderId="25" xfId="0" applyNumberFormat="1" applyFont="1" applyFill="1" applyBorder="1" applyAlignment="1">
      <alignment horizontal="left" vertical="top" wrapText="1"/>
    </xf>
    <xf numFmtId="49" fontId="30" fillId="4" borderId="8" xfId="0" applyNumberFormat="1" applyFont="1" applyFill="1" applyBorder="1" applyAlignment="1">
      <alignment horizontal="left" vertical="top" wrapText="1"/>
    </xf>
    <xf numFmtId="49" fontId="30" fillId="0" borderId="1" xfId="0" applyNumberFormat="1" applyFont="1" applyBorder="1" applyAlignment="1">
      <alignment horizontal="left" vertical="top" wrapText="1"/>
    </xf>
    <xf numFmtId="49" fontId="32" fillId="0" borderId="34" xfId="0" applyNumberFormat="1" applyFont="1" applyBorder="1" applyAlignment="1">
      <alignment horizontal="center" vertical="top" wrapText="1"/>
    </xf>
    <xf numFmtId="49" fontId="32" fillId="0" borderId="61" xfId="0" applyNumberFormat="1" applyFont="1" applyBorder="1" applyAlignment="1">
      <alignment horizontal="center" vertical="top" wrapText="1"/>
    </xf>
    <xf numFmtId="0" fontId="30" fillId="4" borderId="12" xfId="0" applyFont="1" applyFill="1" applyBorder="1" applyAlignment="1">
      <alignment horizontal="center" textRotation="90" wrapText="1"/>
    </xf>
    <xf numFmtId="0" fontId="30" fillId="4" borderId="1" xfId="0" applyFont="1" applyFill="1" applyBorder="1" applyAlignment="1">
      <alignment horizontal="center" textRotation="90" wrapText="1"/>
    </xf>
    <xf numFmtId="0" fontId="30" fillId="4" borderId="17" xfId="0" applyFont="1" applyFill="1" applyBorder="1" applyAlignment="1">
      <alignment horizontal="center" textRotation="90" wrapText="1"/>
    </xf>
    <xf numFmtId="0" fontId="30" fillId="4" borderId="19" xfId="0" applyFont="1" applyFill="1" applyBorder="1" applyAlignment="1">
      <alignment horizontal="center" textRotation="90" wrapText="1"/>
    </xf>
    <xf numFmtId="0" fontId="30" fillId="4" borderId="63" xfId="0" applyFont="1" applyFill="1" applyBorder="1" applyAlignment="1">
      <alignment horizontal="center" textRotation="90" wrapText="1"/>
    </xf>
    <xf numFmtId="0" fontId="30" fillId="4" borderId="26" xfId="0" applyFont="1" applyFill="1" applyBorder="1" applyAlignment="1">
      <alignment horizontal="center" textRotation="90" wrapText="1"/>
    </xf>
    <xf numFmtId="0" fontId="30" fillId="4" borderId="67" xfId="0" applyFont="1" applyFill="1" applyBorder="1" applyAlignment="1">
      <alignment horizontal="center" textRotation="90" wrapText="1"/>
    </xf>
    <xf numFmtId="0" fontId="35" fillId="4" borderId="12" xfId="0" applyFont="1" applyFill="1" applyBorder="1" applyAlignment="1">
      <alignment horizontal="center" vertical="top" wrapText="1"/>
    </xf>
    <xf numFmtId="0" fontId="35" fillId="4" borderId="1" xfId="0" applyFont="1" applyFill="1" applyBorder="1" applyAlignment="1">
      <alignment horizontal="center" vertical="top" wrapText="1"/>
    </xf>
    <xf numFmtId="0" fontId="35" fillId="4" borderId="17" xfId="0" applyFont="1" applyFill="1" applyBorder="1" applyAlignment="1">
      <alignment horizontal="center" vertical="top" wrapText="1"/>
    </xf>
    <xf numFmtId="0" fontId="35" fillId="4" borderId="19" xfId="0" applyFont="1" applyFill="1" applyBorder="1" applyAlignment="1">
      <alignment horizontal="center" vertical="top" wrapText="1"/>
    </xf>
    <xf numFmtId="168" fontId="30" fillId="4" borderId="56" xfId="0" applyNumberFormat="1" applyFont="1" applyFill="1" applyBorder="1" applyAlignment="1">
      <alignment horizontal="center" vertical="top" wrapText="1"/>
    </xf>
    <xf numFmtId="168" fontId="30" fillId="4" borderId="58" xfId="0" applyNumberFormat="1" applyFont="1" applyFill="1" applyBorder="1" applyAlignment="1">
      <alignment horizontal="center" vertical="top" wrapText="1"/>
    </xf>
    <xf numFmtId="168" fontId="30" fillId="4" borderId="65" xfId="0" applyNumberFormat="1" applyFont="1" applyFill="1" applyBorder="1" applyAlignment="1">
      <alignment horizontal="center" vertical="top" wrapText="1"/>
    </xf>
    <xf numFmtId="164" fontId="34" fillId="4" borderId="0" xfId="0" applyNumberFormat="1" applyFont="1" applyFill="1" applyAlignment="1">
      <alignment horizontal="center" vertical="top" wrapText="1"/>
    </xf>
    <xf numFmtId="49" fontId="30" fillId="0" borderId="14" xfId="0" applyNumberFormat="1" applyFont="1" applyBorder="1" applyAlignment="1">
      <alignment horizontal="left" vertical="top" wrapText="1"/>
    </xf>
    <xf numFmtId="49" fontId="30" fillId="0" borderId="25" xfId="0" applyNumberFormat="1" applyFont="1" applyBorder="1" applyAlignment="1">
      <alignment horizontal="left" vertical="top" wrapText="1"/>
    </xf>
    <xf numFmtId="49" fontId="30" fillId="0" borderId="8" xfId="0" applyNumberFormat="1" applyFont="1" applyBorder="1" applyAlignment="1">
      <alignment horizontal="left" vertical="top" wrapText="1"/>
    </xf>
    <xf numFmtId="49" fontId="32" fillId="0" borderId="28" xfId="0" applyNumberFormat="1" applyFont="1" applyBorder="1" applyAlignment="1">
      <alignment horizontal="center" vertical="top" wrapText="1"/>
    </xf>
    <xf numFmtId="49" fontId="32" fillId="0" borderId="16" xfId="0" applyNumberFormat="1" applyFont="1" applyBorder="1" applyAlignment="1">
      <alignment horizontal="center" vertical="top" wrapText="1"/>
    </xf>
    <xf numFmtId="49" fontId="32" fillId="0" borderId="55" xfId="0" applyNumberFormat="1" applyFont="1" applyBorder="1" applyAlignment="1">
      <alignment horizontal="center" vertical="top" wrapText="1"/>
    </xf>
    <xf numFmtId="49" fontId="32" fillId="0" borderId="56" xfId="0" applyNumberFormat="1" applyFont="1" applyBorder="1" applyAlignment="1">
      <alignment horizontal="center" vertical="top" wrapText="1"/>
    </xf>
    <xf numFmtId="0" fontId="30" fillId="4" borderId="42" xfId="0" applyFont="1" applyFill="1" applyBorder="1" applyAlignment="1">
      <alignment horizontal="center" vertical="center" wrapText="1"/>
    </xf>
    <xf numFmtId="0" fontId="30" fillId="4" borderId="2" xfId="0" applyFont="1" applyFill="1" applyBorder="1" applyAlignment="1">
      <alignment horizontal="center" vertical="center" wrapText="1"/>
    </xf>
    <xf numFmtId="0" fontId="30" fillId="4" borderId="38" xfId="0" applyFont="1" applyFill="1" applyBorder="1" applyAlignment="1">
      <alignment horizontal="center" vertical="center" wrapText="1"/>
    </xf>
    <xf numFmtId="0" fontId="32" fillId="5" borderId="55" xfId="0" applyFont="1" applyFill="1" applyBorder="1" applyAlignment="1">
      <alignment horizontal="left" vertical="top" wrapText="1"/>
    </xf>
    <xf numFmtId="0" fontId="32" fillId="3" borderId="16" xfId="0" applyFont="1" applyFill="1" applyBorder="1" applyAlignment="1">
      <alignment horizontal="left" vertical="top" wrapText="1"/>
    </xf>
    <xf numFmtId="49" fontId="32" fillId="4" borderId="3" xfId="0" applyNumberFormat="1" applyFont="1" applyFill="1" applyBorder="1" applyAlignment="1">
      <alignment horizontal="center" vertical="top" wrapText="1"/>
    </xf>
    <xf numFmtId="49" fontId="32" fillId="4" borderId="61" xfId="0" applyNumberFormat="1" applyFont="1" applyFill="1" applyBorder="1" applyAlignment="1">
      <alignment horizontal="center" vertical="top" wrapText="1"/>
    </xf>
    <xf numFmtId="49" fontId="32" fillId="3" borderId="16" xfId="0" applyNumberFormat="1" applyFont="1" applyFill="1" applyBorder="1" applyAlignment="1">
      <alignment horizontal="left" vertical="top" wrapText="1"/>
    </xf>
    <xf numFmtId="49" fontId="32" fillId="4" borderId="34" xfId="0" applyNumberFormat="1" applyFont="1" applyFill="1" applyBorder="1" applyAlignment="1">
      <alignment horizontal="center" vertical="top" wrapText="1"/>
    </xf>
    <xf numFmtId="49" fontId="30" fillId="0" borderId="17" xfId="0" applyNumberFormat="1"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7" xfId="0" applyNumberFormat="1" applyFont="1" applyBorder="1" applyAlignment="1">
      <alignment horizontal="center" vertical="top" wrapText="1"/>
    </xf>
    <xf numFmtId="0" fontId="30" fillId="0" borderId="17" xfId="0" applyFont="1" applyBorder="1" applyAlignment="1">
      <alignment horizontal="left" vertical="top" wrapText="1"/>
    </xf>
    <xf numFmtId="0" fontId="30" fillId="0" borderId="2" xfId="0" applyFont="1" applyBorder="1" applyAlignment="1">
      <alignment horizontal="left" vertical="top" wrapText="1"/>
    </xf>
    <xf numFmtId="0" fontId="30" fillId="0" borderId="7" xfId="0" applyFont="1" applyBorder="1" applyAlignment="1">
      <alignment horizontal="left" vertical="top" wrapText="1"/>
    </xf>
    <xf numFmtId="49" fontId="32" fillId="0" borderId="31" xfId="0" applyNumberFormat="1" applyFont="1" applyBorder="1" applyAlignment="1">
      <alignment horizontal="center" vertical="top" wrapText="1"/>
    </xf>
    <xf numFmtId="49" fontId="44" fillId="4" borderId="16" xfId="0" applyNumberFormat="1" applyFont="1" applyFill="1" applyBorder="1" applyAlignment="1">
      <alignment horizontal="right" vertical="top" wrapText="1"/>
    </xf>
    <xf numFmtId="49" fontId="44" fillId="4" borderId="31" xfId="0" applyNumberFormat="1" applyFont="1" applyFill="1" applyBorder="1" applyAlignment="1">
      <alignment horizontal="right" vertical="top" wrapText="1"/>
    </xf>
    <xf numFmtId="0" fontId="30" fillId="4" borderId="71" xfId="0" applyFont="1" applyFill="1" applyBorder="1" applyAlignment="1">
      <alignment horizontal="left" vertical="top" wrapText="1"/>
    </xf>
    <xf numFmtId="0" fontId="30" fillId="4" borderId="0" xfId="0" applyFont="1" applyFill="1" applyAlignment="1">
      <alignment horizontal="left" vertical="top" wrapText="1"/>
    </xf>
    <xf numFmtId="0" fontId="30" fillId="4" borderId="66" xfId="0" applyFont="1" applyFill="1" applyBorder="1" applyAlignment="1">
      <alignment horizontal="left" vertical="top" wrapText="1"/>
    </xf>
    <xf numFmtId="49" fontId="30" fillId="4" borderId="13" xfId="0" applyNumberFormat="1" applyFont="1" applyFill="1" applyBorder="1" applyAlignment="1">
      <alignment horizontal="left" vertical="top" wrapText="1"/>
    </xf>
    <xf numFmtId="0" fontId="30" fillId="0" borderId="46" xfId="0" applyFont="1" applyBorder="1" applyAlignment="1">
      <alignment horizontal="left" vertical="top" wrapText="1"/>
    </xf>
    <xf numFmtId="0" fontId="30" fillId="0" borderId="69" xfId="0" applyFont="1" applyBorder="1" applyAlignment="1">
      <alignment horizontal="left" vertical="top" wrapText="1"/>
    </xf>
    <xf numFmtId="0" fontId="30" fillId="0" borderId="75" xfId="0" applyFont="1" applyBorder="1" applyAlignment="1">
      <alignment horizontal="left" vertical="top" wrapText="1"/>
    </xf>
    <xf numFmtId="49" fontId="30" fillId="4" borderId="1" xfId="0" applyNumberFormat="1" applyFont="1" applyFill="1" applyBorder="1" applyAlignment="1">
      <alignment horizontal="left" vertical="top" wrapText="1"/>
    </xf>
    <xf numFmtId="49" fontId="32" fillId="4" borderId="28" xfId="0" applyNumberFormat="1" applyFont="1" applyFill="1" applyBorder="1" applyAlignment="1">
      <alignment horizontal="center" vertical="top" wrapText="1"/>
    </xf>
    <xf numFmtId="49" fontId="32" fillId="4" borderId="16" xfId="0" applyNumberFormat="1" applyFont="1" applyFill="1" applyBorder="1" applyAlignment="1">
      <alignment horizontal="center" vertical="top" wrapText="1"/>
    </xf>
    <xf numFmtId="0" fontId="30" fillId="4" borderId="29" xfId="0" applyFont="1" applyFill="1" applyBorder="1" applyAlignment="1">
      <alignment horizontal="left" vertical="top" wrapText="1"/>
    </xf>
    <xf numFmtId="0" fontId="30" fillId="4" borderId="23" xfId="0" applyFont="1" applyFill="1" applyBorder="1" applyAlignment="1">
      <alignment horizontal="left" vertical="top" wrapText="1"/>
    </xf>
    <xf numFmtId="0" fontId="30" fillId="4" borderId="62" xfId="0" applyFont="1" applyFill="1" applyBorder="1" applyAlignment="1">
      <alignment horizontal="left" vertical="top" wrapText="1"/>
    </xf>
    <xf numFmtId="0" fontId="30" fillId="4" borderId="30" xfId="0" applyFont="1" applyFill="1" applyBorder="1" applyAlignment="1">
      <alignment horizontal="left" vertical="top" wrapText="1"/>
    </xf>
    <xf numFmtId="0" fontId="30" fillId="4" borderId="57" xfId="0" applyFont="1" applyFill="1" applyBorder="1" applyAlignment="1">
      <alignment horizontal="left" vertical="top" wrapText="1"/>
    </xf>
    <xf numFmtId="0" fontId="30" fillId="4" borderId="27" xfId="0" applyFont="1" applyFill="1" applyBorder="1" applyAlignment="1">
      <alignment horizontal="left" vertical="top" wrapText="1"/>
    </xf>
    <xf numFmtId="0" fontId="32" fillId="4" borderId="28" xfId="0" applyFont="1" applyFill="1" applyBorder="1" applyAlignment="1">
      <alignment horizontal="left" vertical="top" wrapText="1"/>
    </xf>
    <xf numFmtId="0" fontId="32" fillId="4" borderId="16" xfId="0" applyFont="1" applyFill="1" applyBorder="1" applyAlignment="1">
      <alignment horizontal="left" vertical="top" wrapText="1"/>
    </xf>
    <xf numFmtId="0" fontId="32" fillId="4" borderId="31" xfId="0" applyFont="1" applyFill="1" applyBorder="1" applyAlignment="1">
      <alignment horizontal="left" vertical="top" wrapText="1"/>
    </xf>
    <xf numFmtId="49" fontId="32" fillId="4" borderId="28" xfId="0" applyNumberFormat="1" applyFont="1" applyFill="1" applyBorder="1" applyAlignment="1">
      <alignment horizontal="left" vertical="top" wrapText="1"/>
    </xf>
    <xf numFmtId="49" fontId="32" fillId="4" borderId="31" xfId="0" applyNumberFormat="1" applyFont="1" applyFill="1" applyBorder="1" applyAlignment="1">
      <alignment horizontal="left" vertical="top" wrapText="1"/>
    </xf>
    <xf numFmtId="0" fontId="30" fillId="0" borderId="29" xfId="0" applyFont="1" applyBorder="1" applyAlignment="1">
      <alignment horizontal="left" vertical="top" wrapText="1"/>
    </xf>
    <xf numFmtId="0" fontId="30" fillId="0" borderId="23" xfId="0" applyFont="1" applyBorder="1" applyAlignment="1">
      <alignment horizontal="left" vertical="top" wrapText="1"/>
    </xf>
    <xf numFmtId="0" fontId="30" fillId="0" borderId="62" xfId="0" applyFont="1" applyBorder="1" applyAlignment="1">
      <alignment horizontal="left" vertical="top" wrapText="1"/>
    </xf>
    <xf numFmtId="0" fontId="30" fillId="0" borderId="30" xfId="0" applyFont="1" applyBorder="1" applyAlignment="1">
      <alignment horizontal="left" vertical="top" wrapText="1"/>
    </xf>
    <xf numFmtId="0" fontId="30" fillId="0" borderId="57" xfId="0" applyFont="1" applyBorder="1" applyAlignment="1">
      <alignment horizontal="left" vertical="top" wrapText="1"/>
    </xf>
    <xf numFmtId="0" fontId="30" fillId="0" borderId="27" xfId="0" applyFont="1" applyBorder="1" applyAlignment="1">
      <alignment horizontal="left" vertical="top" wrapText="1"/>
    </xf>
    <xf numFmtId="49" fontId="44" fillId="4" borderId="28" xfId="0" applyNumberFormat="1" applyFont="1" applyFill="1" applyBorder="1" applyAlignment="1">
      <alignment horizontal="right" vertical="top" wrapText="1"/>
    </xf>
    <xf numFmtId="0" fontId="30" fillId="0" borderId="48" xfId="0" applyFont="1" applyBorder="1" applyAlignment="1">
      <alignment horizontal="left" vertical="top" wrapText="1"/>
    </xf>
    <xf numFmtId="0" fontId="30" fillId="0" borderId="32" xfId="0" applyFont="1" applyBorder="1" applyAlignment="1">
      <alignment horizontal="left" vertical="top" wrapText="1"/>
    </xf>
    <xf numFmtId="0" fontId="30" fillId="0" borderId="65" xfId="0" applyFont="1" applyBorder="1" applyAlignment="1">
      <alignment horizontal="left" vertical="top" wrapText="1"/>
    </xf>
    <xf numFmtId="0" fontId="44" fillId="4" borderId="16" xfId="0" applyFont="1" applyFill="1" applyBorder="1" applyAlignment="1">
      <alignment horizontal="right" vertical="top"/>
    </xf>
    <xf numFmtId="0" fontId="44" fillId="4" borderId="31" xfId="0" applyFont="1" applyFill="1" applyBorder="1" applyAlignment="1">
      <alignment horizontal="right" vertical="top"/>
    </xf>
    <xf numFmtId="49" fontId="30" fillId="0" borderId="13" xfId="0" applyNumberFormat="1" applyFont="1" applyBorder="1" applyAlignment="1">
      <alignment horizontal="left" vertical="top" wrapText="1"/>
    </xf>
    <xf numFmtId="0" fontId="30" fillId="7" borderId="28" xfId="0" applyFont="1" applyFill="1" applyBorder="1" applyAlignment="1">
      <alignment horizontal="left" vertical="top" wrapText="1"/>
    </xf>
    <xf numFmtId="0" fontId="30" fillId="7" borderId="16" xfId="0" applyFont="1" applyFill="1" applyBorder="1" applyAlignment="1">
      <alignment horizontal="left" vertical="top" wrapText="1"/>
    </xf>
    <xf numFmtId="0" fontId="30" fillId="7" borderId="31" xfId="0" applyFont="1" applyFill="1" applyBorder="1" applyAlignment="1">
      <alignment horizontal="left" vertical="top" wrapText="1"/>
    </xf>
    <xf numFmtId="0" fontId="30" fillId="4" borderId="0" xfId="0" applyFont="1" applyFill="1" applyAlignment="1">
      <alignment horizontal="left" wrapText="1"/>
    </xf>
    <xf numFmtId="0" fontId="30" fillId="4" borderId="28" xfId="0" applyFont="1" applyFill="1" applyBorder="1" applyAlignment="1">
      <alignment horizontal="center" vertical="top"/>
    </xf>
    <xf numFmtId="0" fontId="30" fillId="4" borderId="16" xfId="0" applyFont="1" applyFill="1" applyBorder="1" applyAlignment="1">
      <alignment horizontal="center" vertical="top"/>
    </xf>
    <xf numFmtId="0" fontId="30" fillId="4" borderId="31" xfId="0" applyFont="1" applyFill="1" applyBorder="1" applyAlignment="1">
      <alignment horizontal="center" vertical="top"/>
    </xf>
    <xf numFmtId="0" fontId="30" fillId="4" borderId="46" xfId="0" applyFont="1" applyFill="1" applyBorder="1" applyAlignment="1">
      <alignment horizontal="left" vertical="top" wrapText="1"/>
    </xf>
    <xf numFmtId="0" fontId="30" fillId="4" borderId="69" xfId="0" applyFont="1" applyFill="1" applyBorder="1" applyAlignment="1">
      <alignment horizontal="left" vertical="top" wrapText="1"/>
    </xf>
    <xf numFmtId="0" fontId="30" fillId="4" borderId="75" xfId="0" applyFont="1" applyFill="1" applyBorder="1" applyAlignment="1">
      <alignment horizontal="left" vertical="top" wrapText="1"/>
    </xf>
    <xf numFmtId="1" fontId="30" fillId="4" borderId="53" xfId="0" applyNumberFormat="1" applyFont="1" applyFill="1" applyBorder="1" applyAlignment="1">
      <alignment horizontal="center" vertical="top" wrapText="1"/>
    </xf>
    <xf numFmtId="1" fontId="30" fillId="4" borderId="55" xfId="0" applyNumberFormat="1" applyFont="1" applyFill="1" applyBorder="1" applyAlignment="1">
      <alignment horizontal="center" vertical="top" wrapText="1"/>
    </xf>
    <xf numFmtId="1" fontId="30" fillId="4" borderId="56" xfId="0" applyNumberFormat="1" applyFont="1" applyFill="1" applyBorder="1" applyAlignment="1">
      <alignment horizontal="center" vertical="top" wrapText="1"/>
    </xf>
    <xf numFmtId="1" fontId="30" fillId="4" borderId="48" xfId="0" applyNumberFormat="1" applyFont="1" applyFill="1" applyBorder="1" applyAlignment="1">
      <alignment horizontal="center" vertical="top" wrapText="1"/>
    </xf>
    <xf numFmtId="1" fontId="30" fillId="4" borderId="32" xfId="0" applyNumberFormat="1" applyFont="1" applyFill="1" applyBorder="1" applyAlignment="1">
      <alignment horizontal="center" vertical="top" wrapText="1"/>
    </xf>
    <xf numFmtId="1" fontId="30" fillId="4" borderId="65" xfId="0" applyNumberFormat="1" applyFont="1" applyFill="1" applyBorder="1" applyAlignment="1">
      <alignment horizontal="center" vertical="top" wrapText="1"/>
    </xf>
    <xf numFmtId="49" fontId="30" fillId="4" borderId="54" xfId="0" applyNumberFormat="1" applyFont="1" applyFill="1" applyBorder="1" applyAlignment="1">
      <alignment horizontal="center" vertical="top" wrapText="1"/>
    </xf>
    <xf numFmtId="49" fontId="30" fillId="4" borderId="49" xfId="0" applyNumberFormat="1" applyFont="1" applyFill="1" applyBorder="1" applyAlignment="1">
      <alignment horizontal="center" vertical="top" wrapText="1"/>
    </xf>
    <xf numFmtId="166" fontId="30" fillId="4" borderId="44" xfId="0" applyNumberFormat="1" applyFont="1" applyFill="1" applyBorder="1" applyAlignment="1">
      <alignment horizontal="center" vertical="top" wrapText="1"/>
    </xf>
    <xf numFmtId="166" fontId="30" fillId="4" borderId="49" xfId="0" applyNumberFormat="1" applyFont="1" applyFill="1" applyBorder="1" applyAlignment="1">
      <alignment horizontal="center" vertical="top" wrapText="1"/>
    </xf>
    <xf numFmtId="49" fontId="30" fillId="2" borderId="1" xfId="0" applyNumberFormat="1" applyFont="1" applyFill="1" applyBorder="1" applyAlignment="1">
      <alignment horizontal="left" vertical="top" wrapText="1"/>
    </xf>
    <xf numFmtId="49" fontId="32" fillId="4" borderId="3" xfId="0" applyNumberFormat="1" applyFont="1" applyFill="1" applyBorder="1" applyAlignment="1">
      <alignment horizontal="left" vertical="top" wrapText="1"/>
    </xf>
    <xf numFmtId="49" fontId="32" fillId="4" borderId="60" xfId="0" applyNumberFormat="1" applyFont="1" applyFill="1" applyBorder="1" applyAlignment="1">
      <alignment horizontal="left" vertical="top" wrapText="1"/>
    </xf>
    <xf numFmtId="3" fontId="30" fillId="0" borderId="1" xfId="0" applyNumberFormat="1" applyFont="1" applyBorder="1" applyAlignment="1">
      <alignment horizontal="left" vertical="top" wrapText="1"/>
    </xf>
    <xf numFmtId="0" fontId="30" fillId="0" borderId="1" xfId="0" applyFont="1" applyBorder="1" applyAlignment="1">
      <alignment horizontal="center" vertical="top" wrapText="1"/>
    </xf>
    <xf numFmtId="0" fontId="30" fillId="0" borderId="1" xfId="0" applyFont="1" applyBorder="1" applyAlignment="1">
      <alignment horizontal="left" vertical="top" wrapText="1"/>
    </xf>
    <xf numFmtId="49" fontId="30" fillId="4" borderId="17" xfId="0" applyNumberFormat="1" applyFont="1" applyFill="1" applyBorder="1" applyAlignment="1">
      <alignment horizontal="left" vertical="top" wrapText="1"/>
    </xf>
    <xf numFmtId="49" fontId="30" fillId="4" borderId="2" xfId="0" applyNumberFormat="1" applyFont="1" applyFill="1" applyBorder="1" applyAlignment="1">
      <alignment horizontal="left" vertical="top" wrapText="1"/>
    </xf>
    <xf numFmtId="49" fontId="30" fillId="4" borderId="7" xfId="0" applyNumberFormat="1" applyFont="1" applyFill="1" applyBorder="1" applyAlignment="1">
      <alignment horizontal="left" vertical="top" wrapText="1"/>
    </xf>
    <xf numFmtId="0" fontId="30" fillId="4" borderId="17" xfId="0" applyFont="1" applyFill="1" applyBorder="1" applyAlignment="1">
      <alignment horizontal="left" vertical="top" wrapText="1"/>
    </xf>
    <xf numFmtId="0" fontId="30" fillId="4" borderId="2" xfId="0" applyFont="1" applyFill="1" applyBorder="1" applyAlignment="1">
      <alignment horizontal="left" vertical="top" wrapText="1"/>
    </xf>
    <xf numFmtId="0" fontId="30" fillId="4" borderId="7" xfId="0" applyFont="1" applyFill="1" applyBorder="1" applyAlignment="1">
      <alignment horizontal="left" vertical="top" wrapText="1"/>
    </xf>
    <xf numFmtId="49" fontId="32" fillId="4" borderId="31" xfId="0" applyNumberFormat="1" applyFont="1" applyFill="1" applyBorder="1" applyAlignment="1">
      <alignment horizontal="center" vertical="top" wrapText="1"/>
    </xf>
    <xf numFmtId="0" fontId="30" fillId="4" borderId="42" xfId="0" applyFont="1" applyFill="1" applyBorder="1" applyAlignment="1">
      <alignment horizontal="left" vertical="top" wrapText="1"/>
    </xf>
    <xf numFmtId="49" fontId="30" fillId="0" borderId="0" xfId="0" applyNumberFormat="1" applyFont="1" applyAlignment="1">
      <alignment horizontal="center" vertical="center"/>
    </xf>
    <xf numFmtId="49" fontId="30" fillId="4" borderId="22" xfId="0" applyNumberFormat="1" applyFont="1" applyFill="1" applyBorder="1" applyAlignment="1">
      <alignment horizontal="left" vertical="top" wrapText="1"/>
    </xf>
    <xf numFmtId="49" fontId="30" fillId="4" borderId="24" xfId="0" applyNumberFormat="1" applyFont="1" applyFill="1" applyBorder="1" applyAlignment="1">
      <alignment horizontal="left" vertical="top" wrapText="1"/>
    </xf>
    <xf numFmtId="49" fontId="30" fillId="4" borderId="20" xfId="0" applyNumberFormat="1" applyFont="1" applyFill="1" applyBorder="1" applyAlignment="1">
      <alignment horizontal="left" vertical="top" wrapText="1"/>
    </xf>
    <xf numFmtId="49" fontId="30" fillId="4" borderId="42" xfId="0" applyNumberFormat="1" applyFont="1" applyFill="1" applyBorder="1" applyAlignment="1">
      <alignment horizontal="left" vertical="top" wrapText="1"/>
    </xf>
    <xf numFmtId="49" fontId="30" fillId="4" borderId="1" xfId="0" applyNumberFormat="1" applyFont="1" applyFill="1" applyBorder="1" applyAlignment="1">
      <alignment horizontal="center" vertical="top" wrapText="1"/>
    </xf>
    <xf numFmtId="164" fontId="30" fillId="4" borderId="1" xfId="0" applyNumberFormat="1" applyFont="1" applyFill="1" applyBorder="1" applyAlignment="1">
      <alignment horizontal="left" vertical="top" wrapText="1"/>
    </xf>
    <xf numFmtId="49" fontId="30" fillId="13" borderId="1" xfId="0" applyNumberFormat="1" applyFont="1" applyFill="1" applyBorder="1" applyAlignment="1">
      <alignment horizontal="left" vertical="top" wrapText="1"/>
    </xf>
    <xf numFmtId="0" fontId="32" fillId="6" borderId="28" xfId="0" applyFont="1" applyFill="1" applyBorder="1" applyAlignment="1">
      <alignment horizontal="left" vertical="top" wrapText="1"/>
    </xf>
    <xf numFmtId="0" fontId="32" fillId="6" borderId="16" xfId="0" applyFont="1" applyFill="1" applyBorder="1" applyAlignment="1">
      <alignment horizontal="left" vertical="top" wrapText="1"/>
    </xf>
    <xf numFmtId="0" fontId="32" fillId="8" borderId="28" xfId="0" applyFont="1" applyFill="1" applyBorder="1" applyAlignment="1">
      <alignment horizontal="left" vertical="top" wrapText="1"/>
    </xf>
    <xf numFmtId="0" fontId="32" fillId="8" borderId="16" xfId="0" applyFont="1" applyFill="1" applyBorder="1" applyAlignment="1">
      <alignment horizontal="left" vertical="top" wrapText="1"/>
    </xf>
    <xf numFmtId="49" fontId="32" fillId="4" borderId="16" xfId="0" applyNumberFormat="1" applyFont="1" applyFill="1" applyBorder="1" applyAlignment="1">
      <alignment horizontal="right" wrapText="1"/>
    </xf>
    <xf numFmtId="49" fontId="32" fillId="4" borderId="31" xfId="0" applyNumberFormat="1" applyFont="1" applyFill="1" applyBorder="1" applyAlignment="1">
      <alignment horizontal="right" wrapText="1"/>
    </xf>
    <xf numFmtId="0" fontId="30" fillId="4" borderId="38" xfId="0" applyFont="1" applyFill="1" applyBorder="1" applyAlignment="1">
      <alignment horizontal="left" vertical="top" wrapText="1"/>
    </xf>
    <xf numFmtId="0" fontId="32" fillId="8" borderId="31" xfId="0" applyFont="1" applyFill="1" applyBorder="1" applyAlignment="1">
      <alignment horizontal="left" vertical="top" wrapText="1"/>
    </xf>
    <xf numFmtId="0" fontId="32" fillId="6" borderId="55" xfId="0" applyFont="1" applyFill="1" applyBorder="1" applyAlignment="1">
      <alignment horizontal="left" vertical="top" wrapText="1"/>
    </xf>
    <xf numFmtId="49" fontId="30" fillId="2" borderId="17" xfId="0" applyNumberFormat="1" applyFont="1" applyFill="1" applyBorder="1" applyAlignment="1">
      <alignment horizontal="left" vertical="top" wrapText="1"/>
    </xf>
    <xf numFmtId="49" fontId="30" fillId="0" borderId="7" xfId="0" applyNumberFormat="1" applyFont="1" applyBorder="1" applyAlignment="1">
      <alignment horizontal="left" vertical="top" wrapText="1"/>
    </xf>
    <xf numFmtId="49" fontId="30" fillId="0" borderId="17" xfId="0" applyNumberFormat="1" applyFont="1" applyBorder="1" applyAlignment="1">
      <alignment horizontal="left" vertical="top" wrapText="1"/>
    </xf>
    <xf numFmtId="49" fontId="30" fillId="0" borderId="2" xfId="0" applyNumberFormat="1" applyFont="1" applyBorder="1" applyAlignment="1">
      <alignment horizontal="left" vertical="top" wrapText="1"/>
    </xf>
    <xf numFmtId="0" fontId="32" fillId="5" borderId="28" xfId="0" applyFont="1" applyFill="1" applyBorder="1" applyAlignment="1">
      <alignment horizontal="left" vertical="top" wrapText="1"/>
    </xf>
    <xf numFmtId="0" fontId="32" fillId="5" borderId="16" xfId="0" applyFont="1" applyFill="1" applyBorder="1" applyAlignment="1">
      <alignment horizontal="left" vertical="top" wrapText="1"/>
    </xf>
    <xf numFmtId="0" fontId="32" fillId="3" borderId="28" xfId="0" applyFont="1" applyFill="1" applyBorder="1" applyAlignment="1">
      <alignment horizontal="left" vertical="top" wrapText="1"/>
    </xf>
    <xf numFmtId="0" fontId="30" fillId="4" borderId="14" xfId="0" applyFont="1" applyFill="1" applyBorder="1" applyAlignment="1">
      <alignment horizontal="left" vertical="top" wrapText="1"/>
    </xf>
    <xf numFmtId="0" fontId="30" fillId="4" borderId="25" xfId="0" applyFont="1" applyFill="1" applyBorder="1" applyAlignment="1">
      <alignment horizontal="left" vertical="top" wrapText="1"/>
    </xf>
    <xf numFmtId="0" fontId="30" fillId="4" borderId="1" xfId="0" applyFont="1" applyFill="1" applyBorder="1" applyAlignment="1">
      <alignment horizontal="left" vertical="top" wrapText="1"/>
    </xf>
    <xf numFmtId="49" fontId="30" fillId="2" borderId="1" xfId="0" applyNumberFormat="1" applyFont="1" applyFill="1" applyBorder="1" applyAlignment="1">
      <alignment horizontal="center" vertical="top" wrapText="1"/>
    </xf>
    <xf numFmtId="49" fontId="32" fillId="0" borderId="43" xfId="0" applyNumberFormat="1" applyFont="1" applyBorder="1" applyAlignment="1">
      <alignment horizontal="right" vertical="top" wrapText="1"/>
    </xf>
    <xf numFmtId="49" fontId="32" fillId="0" borderId="0" xfId="0" applyNumberFormat="1" applyFont="1" applyAlignment="1">
      <alignment horizontal="right" vertical="top" wrapText="1"/>
    </xf>
    <xf numFmtId="49" fontId="32" fillId="0" borderId="55" xfId="0" applyNumberFormat="1" applyFont="1" applyBorder="1" applyAlignment="1">
      <alignment horizontal="right" vertical="top" wrapText="1"/>
    </xf>
    <xf numFmtId="49" fontId="32" fillId="0" borderId="53" xfId="0" applyNumberFormat="1" applyFont="1" applyBorder="1" applyAlignment="1">
      <alignment horizontal="right" vertical="top" wrapText="1"/>
    </xf>
    <xf numFmtId="0" fontId="35" fillId="0" borderId="0" xfId="0" applyFont="1" applyAlignment="1">
      <alignment horizontal="center" vertical="top"/>
    </xf>
    <xf numFmtId="49" fontId="30" fillId="0" borderId="1" xfId="0" applyNumberFormat="1" applyFont="1" applyBorder="1" applyAlignment="1">
      <alignment horizontal="center" vertical="top" wrapText="1"/>
    </xf>
    <xf numFmtId="49" fontId="30" fillId="4" borderId="15" xfId="0" applyNumberFormat="1" applyFont="1" applyFill="1" applyBorder="1" applyAlignment="1">
      <alignment horizontal="center" vertical="top" wrapText="1"/>
    </xf>
    <xf numFmtId="0" fontId="32" fillId="5" borderId="48" xfId="0" applyFont="1" applyFill="1" applyBorder="1" applyAlignment="1">
      <alignment horizontal="left" vertical="top" wrapText="1"/>
    </xf>
    <xf numFmtId="0" fontId="32" fillId="5" borderId="32" xfId="0" applyFont="1" applyFill="1" applyBorder="1" applyAlignment="1">
      <alignment horizontal="left" vertical="top" wrapText="1"/>
    </xf>
    <xf numFmtId="49" fontId="32" fillId="0" borderId="28" xfId="0" applyNumberFormat="1" applyFont="1" applyBorder="1" applyAlignment="1">
      <alignment horizontal="right" vertical="top" wrapText="1"/>
    </xf>
    <xf numFmtId="49" fontId="32" fillId="0" borderId="16" xfId="0" applyNumberFormat="1" applyFont="1" applyBorder="1" applyAlignment="1">
      <alignment horizontal="right" vertical="top" wrapText="1"/>
    </xf>
    <xf numFmtId="49" fontId="32" fillId="0" borderId="31" xfId="0" applyNumberFormat="1" applyFont="1" applyBorder="1" applyAlignment="1">
      <alignment horizontal="right" vertical="top" wrapText="1"/>
    </xf>
    <xf numFmtId="164" fontId="32" fillId="0" borderId="53" xfId="0" applyNumberFormat="1" applyFont="1" applyBorder="1" applyAlignment="1">
      <alignment horizontal="right" vertical="top" wrapText="1"/>
    </xf>
    <xf numFmtId="164" fontId="32" fillId="0" borderId="55" xfId="0" applyNumberFormat="1" applyFont="1" applyBorder="1" applyAlignment="1">
      <alignment horizontal="right" vertical="top" wrapText="1"/>
    </xf>
    <xf numFmtId="164" fontId="32" fillId="0" borderId="56" xfId="0" applyNumberFormat="1" applyFont="1" applyBorder="1" applyAlignment="1">
      <alignment horizontal="right" vertical="top" wrapText="1"/>
    </xf>
    <xf numFmtId="49" fontId="32" fillId="2" borderId="3" xfId="0" applyNumberFormat="1" applyFont="1" applyFill="1" applyBorder="1" applyAlignment="1">
      <alignment horizontal="center" vertical="top" wrapText="1"/>
    </xf>
    <xf numFmtId="49" fontId="32" fillId="0" borderId="3" xfId="0" applyNumberFormat="1" applyFont="1" applyBorder="1" applyAlignment="1">
      <alignment horizontal="center" vertical="top" wrapText="1"/>
    </xf>
    <xf numFmtId="49" fontId="32" fillId="0" borderId="60" xfId="0" applyNumberFormat="1" applyFont="1" applyBorder="1" applyAlignment="1">
      <alignment horizontal="center" vertical="top" wrapText="1"/>
    </xf>
    <xf numFmtId="0" fontId="37" fillId="4" borderId="17" xfId="0" applyFont="1" applyFill="1" applyBorder="1" applyAlignment="1">
      <alignment horizontal="left" vertical="top" wrapText="1"/>
    </xf>
    <xf numFmtId="0" fontId="37" fillId="4" borderId="7" xfId="0" applyFont="1" applyFill="1" applyBorder="1" applyAlignment="1">
      <alignment horizontal="left" vertical="top" wrapText="1"/>
    </xf>
    <xf numFmtId="165" fontId="37" fillId="4" borderId="17" xfId="0" applyNumberFormat="1" applyFont="1" applyFill="1" applyBorder="1" applyAlignment="1">
      <alignment horizontal="left" vertical="top" wrapText="1"/>
    </xf>
    <xf numFmtId="165" fontId="37" fillId="4" borderId="7" xfId="0" applyNumberFormat="1" applyFont="1" applyFill="1" applyBorder="1" applyAlignment="1">
      <alignment horizontal="left" vertical="top" wrapText="1"/>
    </xf>
    <xf numFmtId="167" fontId="37" fillId="4" borderId="17" xfId="0" applyNumberFormat="1" applyFont="1" applyFill="1" applyBorder="1" applyAlignment="1">
      <alignment horizontal="left" vertical="top" wrapText="1"/>
    </xf>
    <xf numFmtId="167" fontId="37" fillId="4" borderId="7" xfId="0" applyNumberFormat="1" applyFont="1" applyFill="1" applyBorder="1" applyAlignment="1">
      <alignment horizontal="left" vertical="top" wrapText="1"/>
    </xf>
    <xf numFmtId="0" fontId="37" fillId="4" borderId="17" xfId="8" applyFont="1" applyFill="1" applyBorder="1" applyAlignment="1">
      <alignment horizontal="left" vertical="top" wrapText="1"/>
    </xf>
    <xf numFmtId="0" fontId="37" fillId="4" borderId="7" xfId="8" applyFont="1" applyFill="1" applyBorder="1" applyAlignment="1">
      <alignment horizontal="left" vertical="top" wrapText="1"/>
    </xf>
    <xf numFmtId="0" fontId="37" fillId="4" borderId="17" xfId="0" applyFont="1" applyFill="1" applyBorder="1" applyAlignment="1">
      <alignment horizontal="center" vertical="top" wrapText="1"/>
    </xf>
    <xf numFmtId="0" fontId="37" fillId="4" borderId="7" xfId="0" applyFont="1" applyFill="1" applyBorder="1" applyAlignment="1">
      <alignment horizontal="center" vertical="top" wrapText="1"/>
    </xf>
    <xf numFmtId="49" fontId="37" fillId="4" borderId="17" xfId="0" applyNumberFormat="1" applyFont="1" applyFill="1" applyBorder="1" applyAlignment="1">
      <alignment horizontal="center" vertical="top" wrapText="1"/>
    </xf>
    <xf numFmtId="49" fontId="37" fillId="4" borderId="7" xfId="0" applyNumberFormat="1" applyFont="1" applyFill="1" applyBorder="1" applyAlignment="1">
      <alignment horizontal="center" vertical="top" wrapText="1"/>
    </xf>
    <xf numFmtId="1" fontId="37" fillId="4" borderId="17" xfId="0" applyNumberFormat="1" applyFont="1" applyFill="1" applyBorder="1" applyAlignment="1">
      <alignment horizontal="center" vertical="top"/>
    </xf>
    <xf numFmtId="1" fontId="37" fillId="4" borderId="7" xfId="0" applyNumberFormat="1" applyFont="1" applyFill="1" applyBorder="1" applyAlignment="1">
      <alignment horizontal="center" vertical="top"/>
    </xf>
    <xf numFmtId="49" fontId="30" fillId="4" borderId="3" xfId="0" applyNumberFormat="1" applyFont="1" applyFill="1" applyBorder="1" applyAlignment="1">
      <alignment horizontal="left" vertical="top" wrapText="1"/>
    </xf>
    <xf numFmtId="49" fontId="30" fillId="4" borderId="61" xfId="0" applyNumberFormat="1" applyFont="1" applyFill="1" applyBorder="1" applyAlignment="1">
      <alignment horizontal="left" vertical="top" wrapText="1"/>
    </xf>
    <xf numFmtId="49" fontId="30" fillId="4" borderId="28" xfId="0" applyNumberFormat="1" applyFont="1" applyFill="1" applyBorder="1" applyAlignment="1">
      <alignment horizontal="left" vertical="top" wrapText="1"/>
    </xf>
    <xf numFmtId="49" fontId="30" fillId="4" borderId="16" xfId="0" applyNumberFormat="1" applyFont="1" applyFill="1" applyBorder="1" applyAlignment="1">
      <alignment horizontal="left" vertical="top" wrapText="1"/>
    </xf>
    <xf numFmtId="49" fontId="30" fillId="4" borderId="34" xfId="0" applyNumberFormat="1" applyFont="1" applyFill="1" applyBorder="1" applyAlignment="1">
      <alignment horizontal="left" vertical="top" wrapText="1"/>
    </xf>
    <xf numFmtId="0" fontId="30" fillId="8" borderId="28" xfId="0" applyFont="1" applyFill="1" applyBorder="1" applyAlignment="1">
      <alignment horizontal="left" vertical="top" wrapText="1"/>
    </xf>
    <xf numFmtId="0" fontId="30" fillId="8" borderId="16" xfId="0" applyFont="1" applyFill="1" applyBorder="1" applyAlignment="1">
      <alignment horizontal="left" vertical="top" wrapText="1"/>
    </xf>
    <xf numFmtId="49" fontId="30" fillId="4" borderId="4" xfId="0" applyNumberFormat="1" applyFont="1" applyFill="1" applyBorder="1" applyAlignment="1">
      <alignment horizontal="left" vertical="top" wrapText="1"/>
    </xf>
    <xf numFmtId="0" fontId="30" fillId="6" borderId="48" xfId="0" applyFont="1" applyFill="1" applyBorder="1" applyAlignment="1">
      <alignment horizontal="left" vertical="top" wrapText="1"/>
    </xf>
    <xf numFmtId="0" fontId="30" fillId="6" borderId="32" xfId="0" applyFont="1" applyFill="1" applyBorder="1" applyAlignment="1">
      <alignment horizontal="left" vertical="top" wrapText="1"/>
    </xf>
    <xf numFmtId="0" fontId="30" fillId="8" borderId="39" xfId="0" applyFont="1" applyFill="1" applyBorder="1" applyAlignment="1">
      <alignment horizontal="left" vertical="top" wrapText="1"/>
    </xf>
    <xf numFmtId="0" fontId="30" fillId="8" borderId="32" xfId="0" applyFont="1" applyFill="1" applyBorder="1" applyAlignment="1">
      <alignment horizontal="left" vertical="top" wrapText="1"/>
    </xf>
    <xf numFmtId="0" fontId="44" fillId="4" borderId="16" xfId="0" applyFont="1" applyFill="1" applyBorder="1" applyAlignment="1">
      <alignment horizontal="left" vertical="top"/>
    </xf>
    <xf numFmtId="0" fontId="44" fillId="4" borderId="31" xfId="0" applyFont="1" applyFill="1" applyBorder="1" applyAlignment="1">
      <alignment horizontal="left" vertical="top"/>
    </xf>
    <xf numFmtId="49" fontId="30" fillId="4" borderId="64" xfId="0" applyNumberFormat="1" applyFont="1" applyFill="1" applyBorder="1" applyAlignment="1">
      <alignment horizontal="left" vertical="top" wrapText="1"/>
    </xf>
    <xf numFmtId="0" fontId="46" fillId="4" borderId="0" xfId="0" applyFont="1" applyFill="1" applyAlignment="1">
      <alignment horizontal="left" vertical="top"/>
    </xf>
    <xf numFmtId="0" fontId="30" fillId="4" borderId="66" xfId="0" applyFont="1" applyFill="1" applyBorder="1" applyAlignment="1">
      <alignment horizontal="left" vertical="top"/>
    </xf>
    <xf numFmtId="164" fontId="34" fillId="4" borderId="0" xfId="0" applyNumberFormat="1" applyFont="1" applyFill="1" applyAlignment="1">
      <alignment horizontal="left" vertical="top" wrapText="1"/>
    </xf>
    <xf numFmtId="0" fontId="30" fillId="4" borderId="22" xfId="0" applyFont="1" applyFill="1" applyBorder="1" applyAlignment="1">
      <alignment horizontal="left" vertical="top" wrapText="1"/>
    </xf>
    <xf numFmtId="0" fontId="30" fillId="4" borderId="24" xfId="0" applyFont="1" applyFill="1" applyBorder="1" applyAlignment="1">
      <alignment horizontal="left" vertical="top" wrapText="1"/>
    </xf>
    <xf numFmtId="0" fontId="30" fillId="4" borderId="20" xfId="0" applyFont="1" applyFill="1" applyBorder="1" applyAlignment="1">
      <alignment horizontal="left" vertical="top" wrapText="1"/>
    </xf>
    <xf numFmtId="49" fontId="30" fillId="4" borderId="60" xfId="0" applyNumberFormat="1" applyFont="1" applyFill="1" applyBorder="1" applyAlignment="1">
      <alignment horizontal="left" vertical="top" wrapText="1"/>
    </xf>
    <xf numFmtId="49" fontId="44" fillId="4" borderId="28" xfId="0" applyNumberFormat="1" applyFont="1" applyFill="1" applyBorder="1" applyAlignment="1">
      <alignment horizontal="left" vertical="top" wrapText="1"/>
    </xf>
    <xf numFmtId="49" fontId="44" fillId="4" borderId="16" xfId="0" applyNumberFormat="1" applyFont="1" applyFill="1" applyBorder="1" applyAlignment="1">
      <alignment horizontal="left" vertical="top" wrapText="1"/>
    </xf>
    <xf numFmtId="49" fontId="44" fillId="4" borderId="31" xfId="0" applyNumberFormat="1" applyFont="1" applyFill="1" applyBorder="1" applyAlignment="1">
      <alignment horizontal="left" vertical="top" wrapText="1"/>
    </xf>
    <xf numFmtId="0" fontId="30" fillId="4" borderId="28" xfId="0" applyFont="1" applyFill="1" applyBorder="1" applyAlignment="1">
      <alignment horizontal="left" vertical="top"/>
    </xf>
    <xf numFmtId="0" fontId="30" fillId="4" borderId="16" xfId="0" applyFont="1" applyFill="1" applyBorder="1" applyAlignment="1">
      <alignment horizontal="left" vertical="top"/>
    </xf>
    <xf numFmtId="0" fontId="30" fillId="4" borderId="31" xfId="0" applyFont="1" applyFill="1" applyBorder="1" applyAlignment="1">
      <alignment horizontal="left" vertical="top"/>
    </xf>
    <xf numFmtId="0" fontId="37" fillId="4" borderId="17" xfId="0" applyFont="1" applyFill="1" applyBorder="1" applyAlignment="1">
      <alignment horizontal="center" vertical="top"/>
    </xf>
    <xf numFmtId="0" fontId="37" fillId="4" borderId="7" xfId="0" applyFont="1" applyFill="1" applyBorder="1" applyAlignment="1">
      <alignment horizontal="center" vertical="top"/>
    </xf>
    <xf numFmtId="49" fontId="30" fillId="4" borderId="17" xfId="0" applyNumberFormat="1" applyFont="1" applyFill="1" applyBorder="1" applyAlignment="1">
      <alignment horizontal="center" vertical="top" wrapText="1"/>
    </xf>
    <xf numFmtId="49" fontId="30" fillId="4" borderId="7" xfId="0" applyNumberFormat="1" applyFont="1" applyFill="1" applyBorder="1" applyAlignment="1">
      <alignment horizontal="center" vertical="top" wrapText="1"/>
    </xf>
    <xf numFmtId="0" fontId="30" fillId="4" borderId="17" xfId="0" applyFont="1" applyFill="1" applyBorder="1" applyAlignment="1">
      <alignment horizontal="center" vertical="top"/>
    </xf>
    <xf numFmtId="0" fontId="30" fillId="4" borderId="7" xfId="0" applyFont="1" applyFill="1" applyBorder="1" applyAlignment="1">
      <alignment horizontal="center" vertical="top"/>
    </xf>
    <xf numFmtId="49" fontId="30" fillId="4" borderId="17" xfId="0" applyNumberFormat="1" applyFont="1" applyFill="1" applyBorder="1" applyAlignment="1">
      <alignment horizontal="center" vertical="top"/>
    </xf>
    <xf numFmtId="49" fontId="30" fillId="4" borderId="7" xfId="0" applyNumberFormat="1" applyFont="1" applyFill="1" applyBorder="1" applyAlignment="1">
      <alignment horizontal="center" vertical="top"/>
    </xf>
    <xf numFmtId="49" fontId="30" fillId="4" borderId="38" xfId="0" applyNumberFormat="1" applyFont="1" applyFill="1" applyBorder="1" applyAlignment="1">
      <alignment horizontal="left" vertical="top" wrapText="1"/>
    </xf>
    <xf numFmtId="49" fontId="30" fillId="4" borderId="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wrapText="1"/>
    </xf>
    <xf numFmtId="0" fontId="30" fillId="0" borderId="0" xfId="0" applyFont="1" applyAlignment="1">
      <alignment horizontal="left" vertical="top" wrapText="1"/>
    </xf>
    <xf numFmtId="49" fontId="32" fillId="0" borderId="28" xfId="0" applyNumberFormat="1" applyFont="1" applyBorder="1" applyAlignment="1">
      <alignment horizontal="center" wrapText="1"/>
    </xf>
    <xf numFmtId="49" fontId="32" fillId="0" borderId="16" xfId="0" applyNumberFormat="1" applyFont="1" applyBorder="1" applyAlignment="1">
      <alignment horizontal="center" wrapText="1"/>
    </xf>
    <xf numFmtId="49" fontId="32" fillId="0" borderId="31" xfId="0" applyNumberFormat="1" applyFont="1" applyBorder="1" applyAlignment="1">
      <alignment horizontal="center" wrapText="1"/>
    </xf>
    <xf numFmtId="0" fontId="32" fillId="3" borderId="48" xfId="0" applyFont="1" applyFill="1" applyBorder="1" applyAlignment="1">
      <alignment horizontal="left" vertical="top" wrapText="1"/>
    </xf>
    <xf numFmtId="0" fontId="32" fillId="3" borderId="32" xfId="0" applyFont="1" applyFill="1" applyBorder="1" applyAlignment="1">
      <alignment horizontal="left" vertical="top" wrapText="1"/>
    </xf>
    <xf numFmtId="49" fontId="32" fillId="2" borderId="61" xfId="0" applyNumberFormat="1" applyFont="1" applyFill="1" applyBorder="1" applyAlignment="1">
      <alignment horizontal="center" vertical="top" wrapText="1"/>
    </xf>
    <xf numFmtId="49" fontId="32" fillId="2" borderId="16" xfId="0" applyNumberFormat="1" applyFont="1" applyFill="1" applyBorder="1" applyAlignment="1">
      <alignment horizontal="center" vertical="top" wrapText="1"/>
    </xf>
    <xf numFmtId="49" fontId="30" fillId="2" borderId="2" xfId="0" applyNumberFormat="1" applyFont="1" applyFill="1" applyBorder="1" applyAlignment="1">
      <alignment horizontal="left" vertical="top" wrapText="1"/>
    </xf>
    <xf numFmtId="49" fontId="30" fillId="2" borderId="7" xfId="0" applyNumberFormat="1" applyFont="1" applyFill="1" applyBorder="1" applyAlignment="1">
      <alignment horizontal="left" vertical="top" wrapText="1"/>
    </xf>
    <xf numFmtId="49" fontId="32" fillId="2" borderId="31" xfId="0" applyNumberFormat="1" applyFont="1" applyFill="1" applyBorder="1" applyAlignment="1">
      <alignment horizontal="center" vertical="top" wrapText="1"/>
    </xf>
    <xf numFmtId="49" fontId="32" fillId="2" borderId="28" xfId="0" applyNumberFormat="1" applyFont="1" applyFill="1" applyBorder="1" applyAlignment="1">
      <alignment horizontal="center" vertical="top" wrapText="1"/>
    </xf>
    <xf numFmtId="49" fontId="32" fillId="0" borderId="53" xfId="0" applyNumberFormat="1" applyFont="1" applyBorder="1" applyAlignment="1">
      <alignment horizontal="center" wrapText="1"/>
    </xf>
    <xf numFmtId="49" fontId="32" fillId="0" borderId="55" xfId="0" applyNumberFormat="1" applyFont="1" applyBorder="1" applyAlignment="1">
      <alignment horizontal="center" wrapText="1"/>
    </xf>
    <xf numFmtId="49" fontId="32" fillId="0" borderId="56" xfId="0" applyNumberFormat="1" applyFont="1" applyBorder="1" applyAlignment="1">
      <alignment horizontal="center" wrapText="1"/>
    </xf>
    <xf numFmtId="0" fontId="30" fillId="0" borderId="32" xfId="0" applyFont="1" applyBorder="1" applyAlignment="1">
      <alignment horizontal="center"/>
    </xf>
    <xf numFmtId="164" fontId="30" fillId="4" borderId="0" xfId="0" applyNumberFormat="1" applyFont="1" applyFill="1" applyAlignment="1">
      <alignment horizontal="center" vertical="top" wrapText="1"/>
    </xf>
    <xf numFmtId="0" fontId="30" fillId="0" borderId="32" xfId="0" applyFont="1" applyBorder="1" applyAlignment="1">
      <alignment horizontal="center" vertical="top" wrapText="1"/>
    </xf>
    <xf numFmtId="0" fontId="32" fillId="14" borderId="28" xfId="0" applyFont="1" applyFill="1" applyBorder="1" applyAlignment="1">
      <alignment horizontal="left" vertical="top" wrapText="1"/>
    </xf>
    <xf numFmtId="0" fontId="32" fillId="14" borderId="16" xfId="0" applyFont="1" applyFill="1" applyBorder="1" applyAlignment="1">
      <alignment horizontal="left" vertical="top" wrapText="1"/>
    </xf>
    <xf numFmtId="49" fontId="32" fillId="4" borderId="28" xfId="0" applyNumberFormat="1" applyFont="1" applyFill="1" applyBorder="1" applyAlignment="1">
      <alignment horizontal="center" wrapText="1"/>
    </xf>
    <xf numFmtId="49" fontId="32" fillId="4" borderId="16" xfId="0" applyNumberFormat="1" applyFont="1" applyFill="1" applyBorder="1" applyAlignment="1">
      <alignment horizontal="center" wrapText="1"/>
    </xf>
    <xf numFmtId="49" fontId="32" fillId="4" borderId="31" xfId="0" applyNumberFormat="1" applyFont="1" applyFill="1" applyBorder="1" applyAlignment="1">
      <alignment horizontal="center" wrapText="1"/>
    </xf>
    <xf numFmtId="49" fontId="48" fillId="4" borderId="2" xfId="0" applyNumberFormat="1" applyFont="1" applyFill="1" applyBorder="1" applyAlignment="1">
      <alignment horizontal="left" vertical="top" wrapText="1"/>
    </xf>
    <xf numFmtId="49" fontId="48" fillId="4" borderId="7" xfId="0" applyNumberFormat="1" applyFont="1" applyFill="1" applyBorder="1" applyAlignment="1">
      <alignment horizontal="left" vertical="top" wrapText="1"/>
    </xf>
    <xf numFmtId="49" fontId="41" fillId="4" borderId="1" xfId="0" applyNumberFormat="1" applyFont="1" applyFill="1" applyBorder="1" applyAlignment="1">
      <alignment horizontal="left" vertical="top" wrapText="1"/>
    </xf>
    <xf numFmtId="49" fontId="32" fillId="4" borderId="34" xfId="0" applyNumberFormat="1" applyFont="1" applyFill="1" applyBorder="1" applyAlignment="1">
      <alignment horizontal="left" vertical="top" wrapText="1"/>
    </xf>
    <xf numFmtId="49" fontId="32" fillId="4" borderId="61" xfId="0" applyNumberFormat="1" applyFont="1" applyFill="1" applyBorder="1" applyAlignment="1">
      <alignment horizontal="left" vertical="top" wrapText="1"/>
    </xf>
    <xf numFmtId="49" fontId="41" fillId="4" borderId="17" xfId="0" applyNumberFormat="1" applyFont="1" applyFill="1" applyBorder="1" applyAlignment="1">
      <alignment horizontal="left" vertical="top" wrapText="1"/>
    </xf>
    <xf numFmtId="49" fontId="41" fillId="4" borderId="2" xfId="0" applyNumberFormat="1" applyFont="1" applyFill="1" applyBorder="1" applyAlignment="1">
      <alignment horizontal="left" vertical="top" wrapText="1"/>
    </xf>
    <xf numFmtId="49" fontId="41" fillId="4" borderId="7" xfId="0" applyNumberFormat="1" applyFont="1" applyFill="1" applyBorder="1" applyAlignment="1">
      <alignment horizontal="left" vertical="top" wrapText="1"/>
    </xf>
    <xf numFmtId="49" fontId="32" fillId="2" borderId="28" xfId="0" applyNumberFormat="1" applyFont="1" applyFill="1" applyBorder="1" applyAlignment="1">
      <alignment horizontal="left" vertical="top" wrapText="1"/>
    </xf>
    <xf numFmtId="49" fontId="32" fillId="2" borderId="31" xfId="0" applyNumberFormat="1" applyFont="1" applyFill="1" applyBorder="1" applyAlignment="1">
      <alignment horizontal="left" vertical="top" wrapText="1"/>
    </xf>
    <xf numFmtId="0" fontId="41" fillId="4" borderId="7" xfId="0" applyFont="1" applyFill="1" applyBorder="1" applyAlignment="1">
      <alignment horizontal="left" vertical="top" wrapText="1"/>
    </xf>
    <xf numFmtId="0" fontId="41" fillId="4" borderId="1" xfId="0" applyFont="1" applyFill="1" applyBorder="1" applyAlignment="1">
      <alignment horizontal="left" vertical="top" wrapText="1"/>
    </xf>
    <xf numFmtId="49" fontId="32" fillId="4" borderId="16" xfId="0" applyNumberFormat="1" applyFont="1" applyFill="1" applyBorder="1" applyAlignment="1">
      <alignment horizontal="left" vertical="top" wrapText="1"/>
    </xf>
    <xf numFmtId="49" fontId="32" fillId="2" borderId="61" xfId="0" applyNumberFormat="1" applyFont="1" applyFill="1" applyBorder="1" applyAlignment="1">
      <alignment horizontal="left" vertical="top" wrapText="1"/>
    </xf>
    <xf numFmtId="49" fontId="32" fillId="2" borderId="16" xfId="0" applyNumberFormat="1" applyFont="1" applyFill="1" applyBorder="1" applyAlignment="1">
      <alignment horizontal="left" vertical="top" wrapText="1"/>
    </xf>
    <xf numFmtId="0" fontId="41" fillId="0" borderId="17" xfId="0" applyFont="1" applyBorder="1" applyAlignment="1">
      <alignment horizontal="left" vertical="top" wrapText="1"/>
    </xf>
    <xf numFmtId="0" fontId="41" fillId="0" borderId="2" xfId="0" applyFont="1" applyBorder="1" applyAlignment="1">
      <alignment horizontal="left" vertical="top" wrapText="1"/>
    </xf>
    <xf numFmtId="0" fontId="41" fillId="0" borderId="7" xfId="0" applyFont="1" applyBorder="1" applyAlignment="1">
      <alignment horizontal="left" vertical="top" wrapText="1"/>
    </xf>
    <xf numFmtId="0" fontId="42" fillId="4" borderId="16" xfId="0" applyFont="1" applyFill="1" applyBorder="1" applyAlignment="1">
      <alignment horizontal="right" vertical="top"/>
    </xf>
    <xf numFmtId="0" fontId="42" fillId="4" borderId="31" xfId="0" applyFont="1" applyFill="1" applyBorder="1" applyAlignment="1">
      <alignment horizontal="right" vertical="top"/>
    </xf>
    <xf numFmtId="49" fontId="37" fillId="4" borderId="34" xfId="0" applyNumberFormat="1" applyFont="1" applyFill="1" applyBorder="1" applyAlignment="1">
      <alignment horizontal="center" vertical="top" wrapText="1"/>
    </xf>
    <xf numFmtId="49" fontId="37" fillId="4" borderId="61" xfId="0" applyNumberFormat="1" applyFont="1" applyFill="1" applyBorder="1" applyAlignment="1">
      <alignment horizontal="center" vertical="top" wrapText="1"/>
    </xf>
    <xf numFmtId="49" fontId="37" fillId="4" borderId="1" xfId="0" applyNumberFormat="1" applyFont="1" applyFill="1" applyBorder="1" applyAlignment="1">
      <alignment horizontal="left" vertical="top" wrapText="1"/>
    </xf>
    <xf numFmtId="0" fontId="41" fillId="4" borderId="7" xfId="0" applyFont="1" applyFill="1" applyBorder="1" applyAlignment="1">
      <alignment vertical="top" wrapText="1"/>
    </xf>
    <xf numFmtId="0" fontId="41" fillId="4" borderId="1" xfId="0" applyFont="1" applyFill="1" applyBorder="1" applyAlignment="1">
      <alignment vertical="top" wrapText="1"/>
    </xf>
    <xf numFmtId="49" fontId="30" fillId="4" borderId="34" xfId="0" applyNumberFormat="1" applyFont="1" applyFill="1" applyBorder="1" applyAlignment="1">
      <alignment horizontal="center" vertical="top" wrapText="1"/>
    </xf>
    <xf numFmtId="49" fontId="30" fillId="4" borderId="61" xfId="0" applyNumberFormat="1" applyFont="1" applyFill="1" applyBorder="1" applyAlignment="1">
      <alignment horizontal="center" vertical="top" wrapText="1"/>
    </xf>
    <xf numFmtId="49" fontId="42" fillId="4" borderId="28" xfId="0" applyNumberFormat="1" applyFont="1" applyFill="1" applyBorder="1" applyAlignment="1">
      <alignment horizontal="right" vertical="top" wrapText="1"/>
    </xf>
    <xf numFmtId="49" fontId="42" fillId="4" borderId="16" xfId="0" applyNumberFormat="1" applyFont="1" applyFill="1" applyBorder="1" applyAlignment="1">
      <alignment horizontal="right" vertical="top" wrapText="1"/>
    </xf>
    <xf numFmtId="49" fontId="42" fillId="4" borderId="31" xfId="0" applyNumberFormat="1" applyFont="1" applyFill="1" applyBorder="1" applyAlignment="1">
      <alignment horizontal="right" vertical="top" wrapText="1"/>
    </xf>
    <xf numFmtId="49" fontId="42" fillId="4" borderId="28" xfId="0" applyNumberFormat="1" applyFont="1" applyFill="1" applyBorder="1" applyAlignment="1">
      <alignment horizontal="center" vertical="top" wrapText="1"/>
    </xf>
    <xf numFmtId="49" fontId="42" fillId="4" borderId="16" xfId="0" applyNumberFormat="1" applyFont="1" applyFill="1" applyBorder="1" applyAlignment="1">
      <alignment horizontal="center" vertical="top" wrapText="1"/>
    </xf>
    <xf numFmtId="49" fontId="42" fillId="4" borderId="31" xfId="0" applyNumberFormat="1" applyFont="1" applyFill="1" applyBorder="1" applyAlignment="1">
      <alignment horizontal="center" vertical="top" wrapText="1"/>
    </xf>
    <xf numFmtId="49" fontId="37" fillId="4" borderId="1" xfId="0" applyNumberFormat="1" applyFont="1" applyFill="1" applyBorder="1" applyAlignment="1">
      <alignment horizontal="center" vertical="top" wrapText="1"/>
    </xf>
    <xf numFmtId="49" fontId="48" fillId="4" borderId="1" xfId="0" applyNumberFormat="1" applyFont="1" applyFill="1" applyBorder="1" applyAlignment="1">
      <alignment horizontal="left" vertical="top" wrapText="1"/>
    </xf>
    <xf numFmtId="49" fontId="48" fillId="4" borderId="17" xfId="0" applyNumberFormat="1" applyFont="1" applyFill="1" applyBorder="1" applyAlignment="1">
      <alignment horizontal="left" vertical="top" wrapText="1"/>
    </xf>
    <xf numFmtId="49" fontId="32" fillId="4" borderId="60" xfId="0" applyNumberFormat="1" applyFont="1" applyFill="1" applyBorder="1" applyAlignment="1">
      <alignment horizontal="center" vertical="top" wrapText="1"/>
    </xf>
    <xf numFmtId="49" fontId="30" fillId="0" borderId="22" xfId="0" applyNumberFormat="1" applyFont="1" applyBorder="1" applyAlignment="1">
      <alignment horizontal="center" vertical="top" wrapText="1"/>
    </xf>
    <xf numFmtId="49" fontId="30" fillId="0" borderId="24" xfId="0" applyNumberFormat="1" applyFont="1" applyBorder="1" applyAlignment="1">
      <alignment horizontal="center" vertical="top" wrapText="1"/>
    </xf>
    <xf numFmtId="49" fontId="30" fillId="0" borderId="20" xfId="0" applyNumberFormat="1" applyFont="1" applyBorder="1" applyAlignment="1">
      <alignment horizontal="center" vertical="top" wrapText="1"/>
    </xf>
    <xf numFmtId="0" fontId="30" fillId="0" borderId="14" xfId="0" applyFont="1" applyBorder="1" applyAlignment="1">
      <alignment horizontal="left" vertical="top" wrapText="1"/>
    </xf>
    <xf numFmtId="0" fontId="30" fillId="0" borderId="25" xfId="0" applyFont="1" applyBorder="1" applyAlignment="1">
      <alignment horizontal="left" vertical="top" wrapText="1"/>
    </xf>
    <xf numFmtId="0" fontId="30" fillId="0" borderId="8" xfId="0" applyFont="1" applyBorder="1" applyAlignment="1">
      <alignment horizontal="left" vertical="top" wrapText="1"/>
    </xf>
    <xf numFmtId="0" fontId="32" fillId="5" borderId="22" xfId="0" applyFont="1" applyFill="1" applyBorder="1" applyAlignment="1">
      <alignment horizontal="left" vertical="top" wrapText="1"/>
    </xf>
    <xf numFmtId="0" fontId="32" fillId="5" borderId="71" xfId="0" applyFont="1" applyFill="1" applyBorder="1" applyAlignment="1">
      <alignment horizontal="left" vertical="top" wrapText="1"/>
    </xf>
    <xf numFmtId="0" fontId="32" fillId="3" borderId="15" xfId="0" applyFont="1" applyFill="1" applyBorder="1" applyAlignment="1">
      <alignment horizontal="left" vertical="top" wrapText="1"/>
    </xf>
    <xf numFmtId="0" fontId="32" fillId="3" borderId="23" xfId="0" applyFont="1" applyFill="1" applyBorder="1" applyAlignment="1">
      <alignment horizontal="left" vertical="top" wrapText="1"/>
    </xf>
    <xf numFmtId="49" fontId="32" fillId="3" borderId="28" xfId="0" applyNumberFormat="1" applyFont="1" applyFill="1" applyBorder="1" applyAlignment="1">
      <alignment horizontal="left" vertical="top" wrapText="1"/>
    </xf>
    <xf numFmtId="49" fontId="30" fillId="12" borderId="24" xfId="0" applyNumberFormat="1" applyFont="1" applyFill="1" applyBorder="1" applyAlignment="1">
      <alignment horizontal="left" vertical="top" wrapText="1"/>
    </xf>
    <xf numFmtId="49" fontId="30" fillId="12" borderId="20" xfId="0" applyNumberFormat="1" applyFont="1" applyFill="1" applyBorder="1" applyAlignment="1">
      <alignment horizontal="left" vertical="top" wrapText="1"/>
    </xf>
    <xf numFmtId="0" fontId="61" fillId="4" borderId="12" xfId="0" applyFont="1" applyFill="1" applyBorder="1" applyAlignment="1">
      <alignment horizontal="center" vertical="top" wrapText="1"/>
    </xf>
    <xf numFmtId="0" fontId="61" fillId="4" borderId="1" xfId="0" applyFont="1" applyFill="1" applyBorder="1" applyAlignment="1">
      <alignment horizontal="center" vertical="top" wrapText="1"/>
    </xf>
    <xf numFmtId="0" fontId="61" fillId="4" borderId="17" xfId="0" applyFont="1" applyFill="1" applyBorder="1" applyAlignment="1">
      <alignment horizontal="center" vertical="top" wrapText="1"/>
    </xf>
    <xf numFmtId="0" fontId="61" fillId="4" borderId="19" xfId="0" applyFont="1" applyFill="1" applyBorder="1" applyAlignment="1">
      <alignment horizontal="center" vertical="top" wrapText="1"/>
    </xf>
    <xf numFmtId="49" fontId="32" fillId="0" borderId="53" xfId="0" applyNumberFormat="1" applyFont="1" applyBorder="1" applyAlignment="1">
      <alignment horizontal="center" vertical="top" wrapText="1"/>
    </xf>
    <xf numFmtId="0" fontId="32" fillId="0" borderId="53" xfId="0" applyFont="1" applyBorder="1" applyAlignment="1">
      <alignment horizontal="center" vertical="top"/>
    </xf>
    <xf numFmtId="0" fontId="32" fillId="0" borderId="55" xfId="0" applyFont="1" applyBorder="1" applyAlignment="1">
      <alignment horizontal="center" vertical="top"/>
    </xf>
    <xf numFmtId="0" fontId="32" fillId="0" borderId="56" xfId="0" applyFont="1" applyBorder="1" applyAlignment="1">
      <alignment horizontal="center" vertical="top"/>
    </xf>
    <xf numFmtId="49" fontId="30" fillId="13" borderId="1" xfId="0" applyNumberFormat="1" applyFont="1" applyFill="1" applyBorder="1" applyAlignment="1">
      <alignment horizontal="center" vertical="top" wrapText="1"/>
    </xf>
    <xf numFmtId="0" fontId="30" fillId="0" borderId="28" xfId="0" applyFont="1" applyBorder="1" applyAlignment="1">
      <alignment vertical="top" wrapText="1"/>
    </xf>
    <xf numFmtId="0" fontId="30" fillId="0" borderId="31" xfId="0" applyFont="1" applyBorder="1" applyAlignment="1">
      <alignment vertical="top" wrapText="1"/>
    </xf>
    <xf numFmtId="0" fontId="50" fillId="10" borderId="28" xfId="0" applyFont="1" applyFill="1" applyBorder="1" applyAlignment="1">
      <alignment horizontal="right" vertical="top" wrapText="1"/>
    </xf>
    <xf numFmtId="0" fontId="50" fillId="10" borderId="31" xfId="0" applyFont="1" applyFill="1" applyBorder="1" applyAlignment="1">
      <alignment horizontal="right" vertical="top" wrapText="1"/>
    </xf>
    <xf numFmtId="0" fontId="30" fillId="0" borderId="28" xfId="0" applyFont="1" applyBorder="1" applyAlignment="1">
      <alignment horizontal="right" vertical="top" wrapText="1"/>
    </xf>
    <xf numFmtId="0" fontId="30" fillId="0" borderId="31" xfId="0" applyFont="1" applyBorder="1" applyAlignment="1">
      <alignment horizontal="right" vertical="top" wrapText="1"/>
    </xf>
    <xf numFmtId="0" fontId="30" fillId="0" borderId="76" xfId="0" applyFont="1" applyBorder="1" applyAlignment="1">
      <alignment vertical="top" wrapText="1"/>
    </xf>
  </cellXfs>
  <cellStyles count="7943">
    <cellStyle name="Aiškinamasis tekstas" xfId="9" builtinId="53"/>
    <cellStyle name="Hipersaitas" xfId="11" builtinId="8"/>
    <cellStyle name="Įprastas" xfId="0" builtinId="0"/>
    <cellStyle name="Įprastas 2" xfId="73" xr:uid="{CFF1F5AF-5600-4CEE-B0A4-CD4BE84135B4}"/>
    <cellStyle name="Įprastas 2 10" xfId="1684" xr:uid="{E6F17D2D-C3AA-4E0B-98A9-E6F02731200E}"/>
    <cellStyle name="Įprastas 2 11" xfId="2328" xr:uid="{853B42D1-19EC-4DC1-8A87-EFB6FEBD1511}"/>
    <cellStyle name="Įprastas 2 12" xfId="2972" xr:uid="{74F2BBD2-6591-4A88-AEB5-1EB5DAB8DCC9}"/>
    <cellStyle name="Įprastas 2 13" xfId="3616" xr:uid="{520778BD-2E14-4CA0-9F36-ACA1D0097F80}"/>
    <cellStyle name="Įprastas 2 14" xfId="7360" xr:uid="{24B13696-3C6B-4DCA-BC7D-1CFA4885F64E}"/>
    <cellStyle name="Įprastas 2 2" xfId="8" xr:uid="{4826D82C-3497-4BDC-9D04-5A12CEF45463}"/>
    <cellStyle name="Įprastas 2 3" xfId="76" xr:uid="{5A67B486-2417-494A-BAB7-91A3556D8378}"/>
    <cellStyle name="Įprastas 2 4" xfId="139" xr:uid="{264E9ED6-5F08-457E-BD0C-EB80C6B1046A}"/>
    <cellStyle name="Įprastas 2 4 10" xfId="7425" xr:uid="{9C48E535-F25C-4A9E-8610-186E14BE7428}"/>
    <cellStyle name="Įprastas 2 4 2" xfId="269" xr:uid="{887D9759-AC95-404A-9B5F-2B712C796204}"/>
    <cellStyle name="Įprastas 2 4 2 2" xfId="591" xr:uid="{056EB026-1D58-48EF-A7A1-6382D82F5F8E}"/>
    <cellStyle name="Įprastas 2 4 2 2 2" xfId="1235" xr:uid="{039D58AD-C6F0-4F8E-AC88-804C909874E1}"/>
    <cellStyle name="Įprastas 2 4 2 2 3" xfId="2201" xr:uid="{63B41320-672C-4F96-B9C9-9CCCB03B5537}"/>
    <cellStyle name="Įprastas 2 4 2 2 4" xfId="2845" xr:uid="{98A84382-EE14-4E74-9E53-1E18D463BD6B}"/>
    <cellStyle name="Įprastas 2 4 2 2 5" xfId="3489" xr:uid="{CBF1BD7D-DC62-4D2E-9C35-D390D6B1EED9}"/>
    <cellStyle name="Įprastas 2 4 2 2 6" xfId="7877" xr:uid="{B60F21FF-DC73-48B1-BC18-0086211DA11C}"/>
    <cellStyle name="Įprastas 2 4 2 3" xfId="913" xr:uid="{9D733618-3C6E-4037-AFCB-CF76937C13A5}"/>
    <cellStyle name="Įprastas 2 4 2 4" xfId="1557" xr:uid="{F82909F3-9D51-4480-B90E-2A455F86D7D3}"/>
    <cellStyle name="Įprastas 2 4 2 5" xfId="1879" xr:uid="{5185BD42-48DD-4E16-BE20-980AE2B53ED9}"/>
    <cellStyle name="Įprastas 2 4 2 6" xfId="2523" xr:uid="{D9F04858-EBE2-45DD-8F75-526B4CF851CF}"/>
    <cellStyle name="Įprastas 2 4 2 7" xfId="3167" xr:uid="{20A17EB4-1630-40D0-8E4D-F6DCD7C36527}"/>
    <cellStyle name="Įprastas 2 4 2 8" xfId="7555" xr:uid="{0A7B8B75-07AA-4F18-ABE5-CF34AE98782F}"/>
    <cellStyle name="Įprastas 2 4 3" xfId="461" xr:uid="{0EB6B943-8850-409C-97CE-881B5D6CEB03}"/>
    <cellStyle name="Įprastas 2 4 3 2" xfId="1105" xr:uid="{C3686473-AB6C-4028-AD0B-FFEF3D08E1CB}"/>
    <cellStyle name="Įprastas 2 4 3 3" xfId="2071" xr:uid="{F816EA6B-6B21-4625-B7DC-6537A86EA4BC}"/>
    <cellStyle name="Įprastas 2 4 3 4" xfId="2715" xr:uid="{7FA3E1E6-90A7-44DE-9FEB-3803D6C7EE3B}"/>
    <cellStyle name="Įprastas 2 4 3 5" xfId="3359" xr:uid="{B93C2545-A724-4450-8381-E1A644467939}"/>
    <cellStyle name="Įprastas 2 4 3 6" xfId="7747" xr:uid="{A7981395-C504-4B17-BC33-5348951AD4D5}"/>
    <cellStyle name="Įprastas 2 4 4" xfId="783" xr:uid="{BB11BB61-04BD-46BF-9CD6-31DA13A75370}"/>
    <cellStyle name="Įprastas 2 4 5" xfId="1427" xr:uid="{EFDD8FBC-9551-441C-BE74-769339CCE7AF}"/>
    <cellStyle name="Įprastas 2 4 6" xfId="1749" xr:uid="{47EC06B0-8BA0-4100-8183-73449378C5E7}"/>
    <cellStyle name="Įprastas 2 4 7" xfId="2393" xr:uid="{3F51252F-0226-426D-A3EB-33622A54C416}"/>
    <cellStyle name="Įprastas 2 4 8" xfId="3037" xr:uid="{66A678CE-9267-4699-826F-86F9BD1FDBA0}"/>
    <cellStyle name="Įprastas 2 4 9" xfId="3681" xr:uid="{AAD88B6D-43B5-4B49-BB01-8A36B8447AD5}"/>
    <cellStyle name="Įprastas 2 5" xfId="204" xr:uid="{839CEF2C-B90F-4DB9-B242-4B4D68598A8B}"/>
    <cellStyle name="Įprastas 2 5 2" xfId="526" xr:uid="{3583B035-0842-4FC7-81B3-A2FF28B5DFA4}"/>
    <cellStyle name="Įprastas 2 5 2 2" xfId="1170" xr:uid="{34B1BFF3-8DF0-4ED1-AB89-3E8BC1CDFC79}"/>
    <cellStyle name="Įprastas 2 5 2 3" xfId="2136" xr:uid="{276FE86C-75AE-410D-B32C-2A4B473DEE1A}"/>
    <cellStyle name="Įprastas 2 5 2 4" xfId="2780" xr:uid="{DD7C5C3B-7A7D-4993-810C-1D39C064DE31}"/>
    <cellStyle name="Įprastas 2 5 2 5" xfId="3424" xr:uid="{9A6F7D9F-33E5-4B88-A879-9915BED74D6A}"/>
    <cellStyle name="Įprastas 2 5 2 6" xfId="7812" xr:uid="{C140F0F2-79E5-4DD9-8CE4-B10A97D458F0}"/>
    <cellStyle name="Įprastas 2 5 3" xfId="848" xr:uid="{B98D1BB2-A8F1-453C-940D-431FB5596254}"/>
    <cellStyle name="Įprastas 2 5 4" xfId="1492" xr:uid="{363BD6C1-2C35-4C9D-9D8B-7340015E7A42}"/>
    <cellStyle name="Įprastas 2 5 5" xfId="1814" xr:uid="{775782D5-37BE-4A5A-AA0A-D24675F4C26C}"/>
    <cellStyle name="Įprastas 2 5 6" xfId="2458" xr:uid="{C6F7A2D1-C92B-4B3B-84B6-75A44156E885}"/>
    <cellStyle name="Įprastas 2 5 7" xfId="3102" xr:uid="{173B3152-7165-43E6-839C-3048DF2C8662}"/>
    <cellStyle name="Įprastas 2 5 8" xfId="7490" xr:uid="{9C2E95B1-DD3B-4628-B645-AF54E5667C36}"/>
    <cellStyle name="Įprastas 2 6" xfId="333" xr:uid="{325C8066-A5ED-4EF7-817F-62FB7649185B}"/>
    <cellStyle name="Įprastas 2 6 2" xfId="655" xr:uid="{32283BA3-6CA5-4AD9-A005-5C67EC0BA0B1}"/>
    <cellStyle name="Įprastas 2 6 2 2" xfId="1299" xr:uid="{3ABE51E1-5CE6-4E0C-9B5D-10B0F4500EAD}"/>
    <cellStyle name="Įprastas 2 6 2 3" xfId="2265" xr:uid="{7FCFB420-8D26-4D83-B106-A59FF21EF586}"/>
    <cellStyle name="Įprastas 2 6 2 4" xfId="2909" xr:uid="{E0A1BB61-1FBA-4308-9783-BB3FDED55604}"/>
    <cellStyle name="Įprastas 2 6 2 5" xfId="3553" xr:uid="{189CE058-901F-4B6A-81D5-F07744DB84C3}"/>
    <cellStyle name="Įprastas 2 6 2 6" xfId="7941" xr:uid="{ABD66FDE-0FF7-4193-B349-A36143CD299A}"/>
    <cellStyle name="Įprastas 2 6 3" xfId="977" xr:uid="{16D46DFD-1DAD-4A13-BEC5-DB3A369604B8}"/>
    <cellStyle name="Įprastas 2 6 4" xfId="1621" xr:uid="{EB88CA77-9CB6-49B8-A11E-C8D7C33A676A}"/>
    <cellStyle name="Įprastas 2 6 5" xfId="1943" xr:uid="{8CCFB71D-C7D6-45C2-98F7-D0ED33859561}"/>
    <cellStyle name="Įprastas 2 6 6" xfId="2587" xr:uid="{5CC75496-2AC7-49E8-B71B-77876FF9AAD6}"/>
    <cellStyle name="Įprastas 2 6 7" xfId="3231" xr:uid="{AE0791EE-35FE-4E57-8333-8CDAAA7DF40B}"/>
    <cellStyle name="Įprastas 2 6 8" xfId="7619" xr:uid="{3BCDD0E4-820F-4D2E-AD2F-3F17DA315720}"/>
    <cellStyle name="Įprastas 2 7" xfId="396" xr:uid="{5D070A53-8355-4ACC-BE75-BB72E97B0E19}"/>
    <cellStyle name="Įprastas 2 7 2" xfId="1040" xr:uid="{15F8FAC9-84F7-4475-BEC6-CE0E8B96C273}"/>
    <cellStyle name="Įprastas 2 7 3" xfId="2006" xr:uid="{57838EF1-3749-4977-97DB-769BB3AC354D}"/>
    <cellStyle name="Įprastas 2 7 4" xfId="2650" xr:uid="{A0513E0A-B31C-4687-B054-A84D2B1864C3}"/>
    <cellStyle name="Įprastas 2 7 5" xfId="3294" xr:uid="{18AB9D1E-E9AB-4C80-8D3E-71AF493CEC74}"/>
    <cellStyle name="Įprastas 2 7 6" xfId="7682" xr:uid="{32337BC9-1EFA-4DBD-ACC3-646DF61A0D4D}"/>
    <cellStyle name="Įprastas 2 8" xfId="718" xr:uid="{D16AE7E6-C482-4462-B2D6-38DE90F23D88}"/>
    <cellStyle name="Įprastas 2 9" xfId="1362" xr:uid="{7D04820A-D106-4330-A7C0-7851A7047D4D}"/>
    <cellStyle name="Įprastas 3" xfId="72" xr:uid="{32EC52EE-DE0A-4A12-9627-E16E9BEA78E9}"/>
    <cellStyle name="Įprastas 3 10" xfId="2971" xr:uid="{10C8A037-0759-4587-B9DE-98825598C912}"/>
    <cellStyle name="Įprastas 3 11" xfId="3615" xr:uid="{D8DE6A2F-659B-49B5-9A40-757FEC3DEE70}"/>
    <cellStyle name="Įprastas 3 12" xfId="3924" xr:uid="{1827D727-AC1D-4A92-8DDB-458CEDE89C1D}"/>
    <cellStyle name="Įprastas 3 13" xfId="7359" xr:uid="{DBA50531-42C4-4A96-9938-53CDB1DBAB4A}"/>
    <cellStyle name="Įprastas 3 2" xfId="138" xr:uid="{9F639650-6544-4D50-BF0A-C469A1968CFA}"/>
    <cellStyle name="Įprastas 3 2 10" xfId="4165" xr:uid="{BB50C6B0-15CA-461B-9648-38A37010D6B2}"/>
    <cellStyle name="Įprastas 3 2 11" xfId="7424" xr:uid="{D1B9468A-6184-4BA9-BA73-724F3668FDCA}"/>
    <cellStyle name="Įprastas 3 2 2" xfId="268" xr:uid="{300FE910-02E6-48D2-92EF-46F5BA6AE5EB}"/>
    <cellStyle name="Įprastas 3 2 2 2" xfId="590" xr:uid="{506604FE-8E16-48C4-87BE-62AFD160ABFB}"/>
    <cellStyle name="Įprastas 3 2 2 2 2" xfId="1234" xr:uid="{3F218EC1-9C19-441C-B802-68148F193B7C}"/>
    <cellStyle name="Įprastas 3 2 2 2 3" xfId="2200" xr:uid="{66E52A18-0629-4CB4-B171-08CF641FDFEC}"/>
    <cellStyle name="Įprastas 3 2 2 2 4" xfId="2844" xr:uid="{40010E4B-B694-495E-BF95-B123AB145502}"/>
    <cellStyle name="Įprastas 3 2 2 2 5" xfId="3488" xr:uid="{C6E9AA47-14E1-4291-AF4E-3F4D61E555BC}"/>
    <cellStyle name="Įprastas 3 2 2 2 6" xfId="7876" xr:uid="{9B8FAE8E-E280-448F-8AB1-FE8855A9E478}"/>
    <cellStyle name="Įprastas 3 2 2 3" xfId="912" xr:uid="{3078CCE8-E6AF-4E56-A312-E82E0ECC144D}"/>
    <cellStyle name="Įprastas 3 2 2 4" xfId="1556" xr:uid="{91106EB7-A2D3-47CF-AB42-DF26FDEA71C6}"/>
    <cellStyle name="Įprastas 3 2 2 5" xfId="1878" xr:uid="{55116C4F-F4BA-4E2D-9BFB-1435A0F6C346}"/>
    <cellStyle name="Įprastas 3 2 2 6" xfId="2522" xr:uid="{40A02094-A5B6-4F1C-99AF-86266958CAAD}"/>
    <cellStyle name="Įprastas 3 2 2 7" xfId="3166" xr:uid="{F96C4434-4BE6-4DE0-8E79-E75815841836}"/>
    <cellStyle name="Įprastas 3 2 2 8" xfId="5129" xr:uid="{77AFCC6A-858D-41EC-99F5-64106A340C4D}"/>
    <cellStyle name="Įprastas 3 2 2 9" xfId="7554" xr:uid="{BAA0EBC8-4399-4FA1-829E-BB1538906880}"/>
    <cellStyle name="Įprastas 3 2 3" xfId="460" xr:uid="{72CDDA1D-6B9E-4B7F-9EE2-E2432AB31186}"/>
    <cellStyle name="Įprastas 3 2 3 2" xfId="1104" xr:uid="{422829DB-53FA-4D8C-90D9-1AF42BAD5A79}"/>
    <cellStyle name="Įprastas 3 2 3 3" xfId="2070" xr:uid="{6CC092F4-6E12-4C7E-9880-FA48D59A6636}"/>
    <cellStyle name="Įprastas 3 2 3 4" xfId="2714" xr:uid="{9D3B7178-D9E4-44D2-AEAD-BCEDC1023163}"/>
    <cellStyle name="Įprastas 3 2 3 5" xfId="3358" xr:uid="{91605183-2469-44F3-B79F-D4F1D8D4FF2A}"/>
    <cellStyle name="Įprastas 3 2 3 6" xfId="6093" xr:uid="{7688C992-551C-4B03-9148-C3EA5471B6E1}"/>
    <cellStyle name="Įprastas 3 2 3 7" xfId="7746" xr:uid="{FF39AEFF-D575-4B4E-96C8-317A390814ED}"/>
    <cellStyle name="Įprastas 3 2 4" xfId="782" xr:uid="{5EB91D67-9EEA-4714-A717-884C4EE85F25}"/>
    <cellStyle name="Įprastas 3 2 4 2" xfId="6816" xr:uid="{847E0A56-386C-441C-A039-2E36F7503C1D}"/>
    <cellStyle name="Įprastas 3 2 5" xfId="1426" xr:uid="{1E9297EC-C94C-4150-8CAE-E465BD7309B9}"/>
    <cellStyle name="Įprastas 3 2 6" xfId="1748" xr:uid="{D46214C2-6778-4537-B899-161D425E5423}"/>
    <cellStyle name="Įprastas 3 2 7" xfId="2392" xr:uid="{2550DF8C-ABFA-46E1-9FD3-08514645921F}"/>
    <cellStyle name="Įprastas 3 2 8" xfId="3036" xr:uid="{D4303DB2-F3A6-4FFF-99A7-409499971157}"/>
    <cellStyle name="Įprastas 3 2 9" xfId="3680" xr:uid="{25C1C60E-4EEA-4308-AD96-B872482A895C}"/>
    <cellStyle name="Įprastas 3 3" xfId="203" xr:uid="{CFEF132C-6CFC-4E0A-BE83-EF0F04997D5A}"/>
    <cellStyle name="Įprastas 3 3 2" xfId="525" xr:uid="{F2660B7F-23C0-4FBE-B704-190EAE08A837}"/>
    <cellStyle name="Įprastas 3 3 2 2" xfId="1169" xr:uid="{5A282691-E143-4CA1-8307-424231C67FB8}"/>
    <cellStyle name="Įprastas 3 3 2 3" xfId="2135" xr:uid="{00229259-68AB-4B5C-A47D-5451F4274315}"/>
    <cellStyle name="Įprastas 3 3 2 4" xfId="2779" xr:uid="{814FD5FE-4368-48AF-A4CC-C067521A39FC}"/>
    <cellStyle name="Įprastas 3 3 2 5" xfId="3423" xr:uid="{AE62FA99-395E-4A8C-98E9-E8EC7C6623D2}"/>
    <cellStyle name="Įprastas 3 3 2 6" xfId="5370" xr:uid="{CA9C04BE-6E0B-42D3-8EF9-E0A2923D2F15}"/>
    <cellStyle name="Įprastas 3 3 2 7" xfId="7811" xr:uid="{EFD00F7C-51EA-4792-AA49-49EC1DC068F7}"/>
    <cellStyle name="Įprastas 3 3 3" xfId="847" xr:uid="{DF7B6632-4EAF-4C15-95E7-49EB2A4C4CFE}"/>
    <cellStyle name="Įprastas 3 3 3 2" xfId="6334" xr:uid="{C08E226E-0EA9-414A-A98C-59BF7B28AAF8}"/>
    <cellStyle name="Įprastas 3 3 4" xfId="1491" xr:uid="{02D16DCE-C787-4050-8185-CC46EEC73B7F}"/>
    <cellStyle name="Įprastas 3 3 4 2" xfId="7057" xr:uid="{08C55B5D-E4C5-4699-8EF3-853CB9CA2AD5}"/>
    <cellStyle name="Įprastas 3 3 5" xfId="1813" xr:uid="{0C6E71C0-290B-493E-902C-B2EC752FCFD4}"/>
    <cellStyle name="Įprastas 3 3 6" xfId="2457" xr:uid="{B4788FC3-5060-4E7B-B04E-3A56BCB50EA8}"/>
    <cellStyle name="Įprastas 3 3 7" xfId="3101" xr:uid="{5FE20E1C-A88F-4B65-9A0D-0AA17A9DC8A9}"/>
    <cellStyle name="Įprastas 3 3 8" xfId="4406" xr:uid="{A98C136E-6BC7-46BD-B28C-E489286EEA23}"/>
    <cellStyle name="Įprastas 3 3 9" xfId="7489" xr:uid="{8AA69AB0-0B7F-4531-B365-DC6415103E5A}"/>
    <cellStyle name="Įprastas 3 4" xfId="332" xr:uid="{6E26E138-4624-40E2-AA14-04F771100C7A}"/>
    <cellStyle name="Įprastas 3 4 2" xfId="654" xr:uid="{3DC81099-57D3-4FA8-8C19-62F817C37026}"/>
    <cellStyle name="Įprastas 3 4 2 2" xfId="1298" xr:uid="{D0DFD3C4-8FFA-4F88-A0F6-E453CD61D0CD}"/>
    <cellStyle name="Įprastas 3 4 2 3" xfId="2264" xr:uid="{4588AAA8-1EB9-4A12-9CEC-C4C2E0AE48E9}"/>
    <cellStyle name="Įprastas 3 4 2 4" xfId="2908" xr:uid="{63697792-A2FF-435E-ACBE-3DE2F188F6EE}"/>
    <cellStyle name="Įprastas 3 4 2 5" xfId="3552" xr:uid="{76EB243D-9E2E-4388-AF1E-8F9E47AF2C7E}"/>
    <cellStyle name="Įprastas 3 4 2 6" xfId="5611" xr:uid="{36F425BD-780A-4F46-8F40-03D0F453D1F9}"/>
    <cellStyle name="Įprastas 3 4 2 7" xfId="7940" xr:uid="{DE937CF9-8D9B-45E4-B5CE-4CDEE8AE2AAE}"/>
    <cellStyle name="Įprastas 3 4 3" xfId="976" xr:uid="{C4FB59E9-36E1-4865-AE21-666E8DD27585}"/>
    <cellStyle name="Įprastas 3 4 3 2" xfId="7298" xr:uid="{F6A6893C-3458-4F26-A8F1-8FB4D7918977}"/>
    <cellStyle name="Įprastas 3 4 4" xfId="1620" xr:uid="{436F027E-60F6-44B9-A5C0-B12E95900A0B}"/>
    <cellStyle name="Įprastas 3 4 5" xfId="1942" xr:uid="{0174439E-D6BA-418E-BD2F-170F633A264F}"/>
    <cellStyle name="Įprastas 3 4 6" xfId="2586" xr:uid="{E50E57AE-B634-4465-A75D-E4376AB99462}"/>
    <cellStyle name="Įprastas 3 4 7" xfId="3230" xr:uid="{DD527060-0F71-4A5F-AB74-BB703C6161B2}"/>
    <cellStyle name="Įprastas 3 4 8" xfId="4647" xr:uid="{BAC492EF-61CB-47E4-BDE2-8283178BFB09}"/>
    <cellStyle name="Įprastas 3 4 9" xfId="7618" xr:uid="{B616C5B7-9C56-4E53-95FE-CA4A557EC951}"/>
    <cellStyle name="Įprastas 3 5" xfId="395" xr:uid="{F5528E16-1F9D-424D-BA7F-A68B5DEC8BBE}"/>
    <cellStyle name="Įprastas 3 5 2" xfId="1039" xr:uid="{5988107D-06E5-4309-AE0E-BD9942DE8928}"/>
    <cellStyle name="Įprastas 3 5 3" xfId="2005" xr:uid="{CB7FF752-DA97-4FD9-85B8-7F54FDD0158F}"/>
    <cellStyle name="Įprastas 3 5 4" xfId="2649" xr:uid="{99B0D95C-7B0A-471F-AE53-BDF7E6FFA9FE}"/>
    <cellStyle name="Įprastas 3 5 5" xfId="3293" xr:uid="{AFE4A1EE-D010-4B69-86C5-FE9850263501}"/>
    <cellStyle name="Įprastas 3 5 6" xfId="4888" xr:uid="{AA6B6A36-E713-4793-A0E3-EBB4E57B0A7F}"/>
    <cellStyle name="Įprastas 3 5 7" xfId="7681" xr:uid="{8438FF79-49AF-4B62-88B9-74C02780C058}"/>
    <cellStyle name="Įprastas 3 6" xfId="717" xr:uid="{6381A0F4-37F4-4EB2-B45D-DE19702779DF}"/>
    <cellStyle name="Įprastas 3 6 2" xfId="5852" xr:uid="{4C3CC320-E778-424A-9CA9-648F795C47CC}"/>
    <cellStyle name="Įprastas 3 7" xfId="1361" xr:uid="{B9B0D2B8-E14E-4EA1-A5C5-0AAE728B92CB}"/>
    <cellStyle name="Įprastas 3 7 2" xfId="6575" xr:uid="{1F2CCCD3-D5EA-4FC0-9150-F815C593853B}"/>
    <cellStyle name="Įprastas 3 8" xfId="1683" xr:uid="{7A90BCAF-FBE3-4BCB-B4DB-B5E3F9EFF587}"/>
    <cellStyle name="Įprastas 3 9" xfId="2327" xr:uid="{F9D01505-CA94-4922-956C-888395074F22}"/>
    <cellStyle name="Įprastas 4" xfId="10" xr:uid="{5DABE778-871C-4AB6-8C5D-B56FA420847A}"/>
    <cellStyle name="Įprastas 4 10" xfId="78" xr:uid="{A209D6D0-9B62-4C9C-8BD5-1C51787236A2}"/>
    <cellStyle name="Įprastas 4 10 10" xfId="3744" xr:uid="{4982ED64-C25E-43BD-8000-7D6037C51182}"/>
    <cellStyle name="Įprastas 4 10 11" xfId="7364" xr:uid="{3A8FCFAC-14EE-4ACB-B7CD-E26286D344A4}"/>
    <cellStyle name="Įprastas 4 10 2" xfId="208" xr:uid="{ECD1A3CC-1A39-4B9F-AB1A-3F68396DD438}"/>
    <cellStyle name="Įprastas 4 10 2 2" xfId="530" xr:uid="{2BDE7E34-E047-48D6-BDAA-D2DFD52C8F83}"/>
    <cellStyle name="Įprastas 4 10 2 2 2" xfId="1174" xr:uid="{3F68F899-E487-4C94-B962-C457CB962F28}"/>
    <cellStyle name="Įprastas 4 10 2 2 2 2" xfId="5069" xr:uid="{40DFD025-EB00-4DA7-916F-CA4D9616D02E}"/>
    <cellStyle name="Įprastas 4 10 2 2 3" xfId="2140" xr:uid="{342AFB3D-FA6A-40BA-9187-A989A5A57F94}"/>
    <cellStyle name="Įprastas 4 10 2 2 3 2" xfId="6033" xr:uid="{FF751140-EF20-4AD6-8A4A-C9044828570D}"/>
    <cellStyle name="Įprastas 4 10 2 2 4" xfId="2784" xr:uid="{0AA0D8D6-E884-46FA-888E-5F2ABCCB616C}"/>
    <cellStyle name="Įprastas 4 10 2 2 4 2" xfId="6756" xr:uid="{0D714608-F041-4CBE-82C8-281422E5ECFD}"/>
    <cellStyle name="Įprastas 4 10 2 2 5" xfId="3428" xr:uid="{E5965DFD-81B7-4BD2-A661-A7274D8FF55A}"/>
    <cellStyle name="Įprastas 4 10 2 2 6" xfId="4105" xr:uid="{024728B4-DF9E-40F1-B129-8A5939049A23}"/>
    <cellStyle name="Įprastas 4 10 2 2 7" xfId="7816" xr:uid="{1BED5A1B-C6DA-4A14-B72E-FDC762C2DEEF}"/>
    <cellStyle name="Įprastas 4 10 2 3" xfId="852" xr:uid="{3B29862B-9ACA-4D42-9A15-A8338C526384}"/>
    <cellStyle name="Įprastas 4 10 2 3 2" xfId="5310" xr:uid="{02B4A258-0A27-4A78-AA74-EC6D30499F19}"/>
    <cellStyle name="Įprastas 4 10 2 3 3" xfId="6274" xr:uid="{9059C101-8510-496C-9299-02DB43F98287}"/>
    <cellStyle name="Įprastas 4 10 2 3 4" xfId="6997" xr:uid="{CC4A1BC7-64CD-49D3-93B8-84D07CA04BF6}"/>
    <cellStyle name="Įprastas 4 10 2 3 5" xfId="4346" xr:uid="{2E256BDC-8FA1-4FE9-8A71-A84739DC8D7D}"/>
    <cellStyle name="Įprastas 4 10 2 4" xfId="1496" xr:uid="{FDB1581F-F254-456C-8D86-72262B3B124F}"/>
    <cellStyle name="Įprastas 4 10 2 4 2" xfId="5551" xr:uid="{B7C6AAA2-013E-4769-A09D-1D4A29B71220}"/>
    <cellStyle name="Įprastas 4 10 2 4 3" xfId="7238" xr:uid="{A23FC866-F2C4-4E1D-93FE-51F3B4860D2A}"/>
    <cellStyle name="Įprastas 4 10 2 4 4" xfId="4587" xr:uid="{8A4903A4-9103-4D50-A3C5-67CAFA80298E}"/>
    <cellStyle name="Įprastas 4 10 2 5" xfId="1818" xr:uid="{3D2DCC54-21F6-41E4-85B0-BA9AB4700873}"/>
    <cellStyle name="Įprastas 4 10 2 5 2" xfId="4828" xr:uid="{5A4213B7-4437-46C5-94BE-6CAE8A6AF51B}"/>
    <cellStyle name="Įprastas 4 10 2 6" xfId="2462" xr:uid="{0E5E4246-EBA5-4316-A9F8-09FCC06118E7}"/>
    <cellStyle name="Įprastas 4 10 2 6 2" xfId="5792" xr:uid="{A6C37E59-4C7E-465C-A907-A7D676A4D2A2}"/>
    <cellStyle name="Įprastas 4 10 2 7" xfId="3106" xr:uid="{8FFB6C79-8DBF-4C70-98AE-21ACDD902A6B}"/>
    <cellStyle name="Įprastas 4 10 2 7 2" xfId="6515" xr:uid="{DE6CBA00-DFF0-4581-A810-1ADC4152C085}"/>
    <cellStyle name="Įprastas 4 10 2 8" xfId="3864" xr:uid="{D82F81AD-3EAE-4669-830D-C5A5FC9AE335}"/>
    <cellStyle name="Įprastas 4 10 2 9" xfId="7494" xr:uid="{4F71E72E-A2DA-47E7-A26C-452BFB968E56}"/>
    <cellStyle name="Įprastas 4 10 3" xfId="400" xr:uid="{09EF418E-7FAB-4449-B144-4808389064EE}"/>
    <cellStyle name="Įprastas 4 10 3 2" xfId="1044" xr:uid="{0F8F2452-3CCF-40FE-977F-95C980E09804}"/>
    <cellStyle name="Įprastas 4 10 3 2 2" xfId="4949" xr:uid="{3C246FCC-A1B4-437D-939A-2A4879623FEA}"/>
    <cellStyle name="Įprastas 4 10 3 3" xfId="2010" xr:uid="{DF805100-6497-4F43-B816-6AB654D406A2}"/>
    <cellStyle name="Įprastas 4 10 3 3 2" xfId="5913" xr:uid="{5726451C-C601-42DB-AE33-1CBAC2103B83}"/>
    <cellStyle name="Įprastas 4 10 3 4" xfId="2654" xr:uid="{2BA9DC79-92A2-4292-972A-87222B3F3ED3}"/>
    <cellStyle name="Įprastas 4 10 3 4 2" xfId="6636" xr:uid="{E3ADA518-9216-401F-A267-33DC2F777E15}"/>
    <cellStyle name="Įprastas 4 10 3 5" xfId="3298" xr:uid="{CD07A072-0236-4D82-8ACE-7FDCDFC6C01F}"/>
    <cellStyle name="Įprastas 4 10 3 6" xfId="3985" xr:uid="{64F17705-E999-45A9-9DAE-41EEEEDE71AB}"/>
    <cellStyle name="Įprastas 4 10 3 7" xfId="7686" xr:uid="{112789A2-2EEC-4BBB-9407-6C168E16F613}"/>
    <cellStyle name="Įprastas 4 10 4" xfId="722" xr:uid="{614FF99A-6A49-4C2C-BA68-DE228AC0C37B}"/>
    <cellStyle name="Įprastas 4 10 4 2" xfId="5190" xr:uid="{2B5D5646-4634-4CB7-AEAC-6F0CED06C574}"/>
    <cellStyle name="Įprastas 4 10 4 3" xfId="6154" xr:uid="{674B7023-7C78-4089-A6FD-4282E7499446}"/>
    <cellStyle name="Įprastas 4 10 4 4" xfId="6877" xr:uid="{2C9479F3-6D3A-4C62-91E4-8B9E1834ED2E}"/>
    <cellStyle name="Įprastas 4 10 4 5" xfId="4226" xr:uid="{7393CC40-EFB6-4772-816A-08D892C7A97B}"/>
    <cellStyle name="Įprastas 4 10 5" xfId="1366" xr:uid="{C664A49E-5946-4A4D-B5AD-E4328B8861CA}"/>
    <cellStyle name="Įprastas 4 10 5 2" xfId="5431" xr:uid="{DCB45F15-EC4A-45A7-AFB7-6387FF6160E8}"/>
    <cellStyle name="Įprastas 4 10 5 3" xfId="7118" xr:uid="{3DEE56E0-780C-4735-BE55-FD3C9BC3A8CB}"/>
    <cellStyle name="Įprastas 4 10 5 4" xfId="4467" xr:uid="{B5259597-8820-4343-895E-831A10BD2A96}"/>
    <cellStyle name="Įprastas 4 10 6" xfId="1688" xr:uid="{BB89FD2B-58AA-4FC6-BECC-D4E96ED3AB3C}"/>
    <cellStyle name="Įprastas 4 10 6 2" xfId="4708" xr:uid="{B21001DC-4CE2-49AB-9D78-2BB1E47B4F9F}"/>
    <cellStyle name="Įprastas 4 10 7" xfId="2332" xr:uid="{37CBCD38-B159-43A5-8107-B1C2B08B2B2E}"/>
    <cellStyle name="Įprastas 4 10 7 2" xfId="5672" xr:uid="{5E18D945-93F7-4319-AD3C-4D8DE2AB7AAB}"/>
    <cellStyle name="Įprastas 4 10 8" xfId="2976" xr:uid="{6211111A-285C-465D-8610-25BA19C6393B}"/>
    <cellStyle name="Įprastas 4 10 8 2" xfId="6395" xr:uid="{EF4A77F6-1431-4A4A-BBC8-86065DF4C01F}"/>
    <cellStyle name="Įprastas 4 10 9" xfId="3620" xr:uid="{316C1E1C-73B0-4DDE-AEEC-F77B02DFDBC0}"/>
    <cellStyle name="Įprastas 4 11" xfId="143" xr:uid="{EC2E9272-3A15-465E-9D30-ACB210F740BD}"/>
    <cellStyle name="Įprastas 4 11 2" xfId="465" xr:uid="{5A26620D-A3DB-49D6-9C6E-685F447B861D}"/>
    <cellStyle name="Įprastas 4 11 2 2" xfId="1109" xr:uid="{4CD9080A-2D26-49A3-8CF0-66959393164C}"/>
    <cellStyle name="Įprastas 4 11 2 2 2" xfId="5009" xr:uid="{4E28ED2F-C0B1-4966-ACD3-64F7BA05A8DD}"/>
    <cellStyle name="Įprastas 4 11 2 3" xfId="2075" xr:uid="{2D62622E-0EE5-495D-85A6-32C89A978AE7}"/>
    <cellStyle name="Įprastas 4 11 2 3 2" xfId="5973" xr:uid="{D22C502C-7540-4DE3-A129-78D31B9561E1}"/>
    <cellStyle name="Įprastas 4 11 2 4" xfId="2719" xr:uid="{E9B6B4EC-FAEE-4A43-936C-BB6B0C89C049}"/>
    <cellStyle name="Įprastas 4 11 2 4 2" xfId="6696" xr:uid="{5781C05A-5646-4988-B0A8-C62102821C5B}"/>
    <cellStyle name="Įprastas 4 11 2 5" xfId="3363" xr:uid="{CE24B27B-104C-468A-8854-6AD7E2AA7C22}"/>
    <cellStyle name="Įprastas 4 11 2 6" xfId="4045" xr:uid="{3966407D-6FB6-41BC-A434-6815987A2E39}"/>
    <cellStyle name="Įprastas 4 11 2 7" xfId="7751" xr:uid="{9040688E-E9A4-4999-9F85-81C76B39CA84}"/>
    <cellStyle name="Įprastas 4 11 3" xfId="787" xr:uid="{BAA00CE0-5C5F-4C97-B52F-2E64AFF62654}"/>
    <cellStyle name="Įprastas 4 11 3 2" xfId="5250" xr:uid="{520F91D0-C8B3-4034-885F-A369D44DE75B}"/>
    <cellStyle name="Įprastas 4 11 3 3" xfId="6214" xr:uid="{F7975B99-EB60-49CC-80A2-3E36CB58E4B3}"/>
    <cellStyle name="Įprastas 4 11 3 4" xfId="6937" xr:uid="{3D8DD0C6-FBDB-4023-B824-BB7FFF6EECC5}"/>
    <cellStyle name="Įprastas 4 11 3 5" xfId="4286" xr:uid="{F761D44E-C04F-4D21-820B-96CAE5B6D629}"/>
    <cellStyle name="Įprastas 4 11 4" xfId="1431" xr:uid="{B7BD6305-C2B2-4BAB-B78F-395C0C8BCAE9}"/>
    <cellStyle name="Įprastas 4 11 4 2" xfId="5491" xr:uid="{11A48D37-7190-4179-A1F2-E72E1C26041B}"/>
    <cellStyle name="Įprastas 4 11 4 3" xfId="7178" xr:uid="{B02859A1-C9AF-4EDE-88D5-AAFCF84A4A6D}"/>
    <cellStyle name="Įprastas 4 11 4 4" xfId="4527" xr:uid="{CF113608-A1EC-4862-95F5-432A0BF7A5A1}"/>
    <cellStyle name="Įprastas 4 11 5" xfId="1753" xr:uid="{2106F1D2-D560-4BA9-8EBF-6B326D0F5714}"/>
    <cellStyle name="Įprastas 4 11 5 2" xfId="4768" xr:uid="{5A2D693B-48F1-4459-9EEE-E81D615ABDC8}"/>
    <cellStyle name="Įprastas 4 11 6" xfId="2397" xr:uid="{C5EBF7C1-8CC3-40EF-B3F6-BDCE58777BD4}"/>
    <cellStyle name="Įprastas 4 11 6 2" xfId="5732" xr:uid="{36BDD99F-2A9B-46F1-91F2-918171139AD5}"/>
    <cellStyle name="Įprastas 4 11 7" xfId="3041" xr:uid="{655C0736-228E-4D2F-98D0-27569BD08CA7}"/>
    <cellStyle name="Įprastas 4 11 7 2" xfId="6455" xr:uid="{162D6478-7FFA-4BEC-95EF-06C6B636F716}"/>
    <cellStyle name="Įprastas 4 11 8" xfId="3804" xr:uid="{BAF3598C-34B0-4157-923B-A6A0C9507875}"/>
    <cellStyle name="Įprastas 4 11 9" xfId="7429" xr:uid="{9AF6B224-0BF3-4A54-9E6E-1F989C24081C}"/>
    <cellStyle name="Įprastas 4 12" xfId="272" xr:uid="{D112D420-E431-4AC6-964A-2C11AFB3BF94}"/>
    <cellStyle name="Įprastas 4 12 2" xfId="594" xr:uid="{53BC3B0D-52E9-49A1-A8AB-9E3D2BF9A21F}"/>
    <cellStyle name="Įprastas 4 12 2 2" xfId="1238" xr:uid="{C2812155-9CDE-4DE2-A3A2-9ABF0B551647}"/>
    <cellStyle name="Įprastas 4 12 2 3" xfId="2204" xr:uid="{D5626E4B-D208-4A3C-81B2-9A55CB223225}"/>
    <cellStyle name="Įprastas 4 12 2 4" xfId="2848" xr:uid="{3A6A6C44-328B-413F-B2F9-C4C6DD8709DA}"/>
    <cellStyle name="Įprastas 4 12 2 5" xfId="3492" xr:uid="{42A5A97D-2B1D-4F3F-90CA-0EB2336F7C83}"/>
    <cellStyle name="Įprastas 4 12 2 6" xfId="4889" xr:uid="{ADDA5B60-4AF9-4365-91CA-BDC7D4025F22}"/>
    <cellStyle name="Įprastas 4 12 2 7" xfId="7880" xr:uid="{67E7B881-01DE-4206-B2F6-818B667D6419}"/>
    <cellStyle name="Įprastas 4 12 3" xfId="916" xr:uid="{D77C804D-2A0C-4FB4-ABE1-3DD3544DA927}"/>
    <cellStyle name="Įprastas 4 12 3 2" xfId="5853" xr:uid="{E05A450B-7F95-475A-B49E-DAC2C3B1B058}"/>
    <cellStyle name="Įprastas 4 12 4" xfId="1560" xr:uid="{4D581B9E-F50C-408C-8B59-B2622CC6083C}"/>
    <cellStyle name="Įprastas 4 12 4 2" xfId="6576" xr:uid="{2A5B6AE6-12CC-428F-A3EF-3812350F7C16}"/>
    <cellStyle name="Įprastas 4 12 5" xfId="1882" xr:uid="{9B5DBC6B-9ACA-4FDD-A697-47C39BB48D7B}"/>
    <cellStyle name="Įprastas 4 12 6" xfId="2526" xr:uid="{635C8E81-F0C3-4B14-88EC-46DB8EAAF288}"/>
    <cellStyle name="Įprastas 4 12 7" xfId="3170" xr:uid="{C9C84764-49FA-4BAF-B246-16A7EC457177}"/>
    <cellStyle name="Įprastas 4 12 8" xfId="3925" xr:uid="{5B4717D9-6462-4D58-988F-CEF685B3B9DE}"/>
    <cellStyle name="Įprastas 4 12 9" xfId="7558" xr:uid="{ABB1C1B7-2C8E-41FA-92A1-76F72850E56B}"/>
    <cellStyle name="Įprastas 4 13" xfId="335" xr:uid="{3A7C1BE8-8275-4830-8640-ED8074B861D0}"/>
    <cellStyle name="Įprastas 4 13 2" xfId="979" xr:uid="{5127D6EB-EAE0-419C-87BD-ADA837B48D38}"/>
    <cellStyle name="Įprastas 4 13 2 2" xfId="5130" xr:uid="{9FB88648-AC93-4532-A14F-41C2CAE59DF7}"/>
    <cellStyle name="Įprastas 4 13 3" xfId="1945" xr:uid="{B4D46136-22EA-4903-A6AD-60CC72C8FF39}"/>
    <cellStyle name="Įprastas 4 13 3 2" xfId="6094" xr:uid="{1134C1B8-1E56-482B-B2A8-93011F80CBAB}"/>
    <cellStyle name="Įprastas 4 13 4" xfId="2589" xr:uid="{32EF5D47-AF66-422C-A795-93A05153CE76}"/>
    <cellStyle name="Įprastas 4 13 4 2" xfId="6817" xr:uid="{66CC3030-EDBD-465B-81CF-824A37EE4382}"/>
    <cellStyle name="Įprastas 4 13 5" xfId="3233" xr:uid="{096359C1-A6D5-42F4-96C5-4D3AD157AEE7}"/>
    <cellStyle name="Įprastas 4 13 6" xfId="4166" xr:uid="{97F30D1F-CA90-4857-8C0F-3A9FFBBD6643}"/>
    <cellStyle name="Įprastas 4 13 7" xfId="7621" xr:uid="{A15E007F-408E-4D2C-AC48-24E1457B0200}"/>
    <cellStyle name="Įprastas 4 14" xfId="657" xr:uid="{5391806B-CCAB-4B07-BAB7-2A397D51BE12}"/>
    <cellStyle name="Įprastas 4 14 2" xfId="5371" xr:uid="{A7ED3426-89E6-408F-8A2D-452DBAC15C04}"/>
    <cellStyle name="Įprastas 4 14 3" xfId="7058" xr:uid="{3B5115F2-0B09-42CB-8F13-268C09277B99}"/>
    <cellStyle name="Įprastas 4 14 4" xfId="4407" xr:uid="{152D38AA-7B7E-4B43-9ECC-600027F0995B}"/>
    <cellStyle name="Įprastas 4 15" xfId="1301" xr:uid="{E9FF65D3-1006-4215-948A-3C37F056B000}"/>
    <cellStyle name="Įprastas 4 15 2" xfId="4648" xr:uid="{557A79C3-7B73-4474-8743-408B66B3E255}"/>
    <cellStyle name="Įprastas 4 16" xfId="1623" xr:uid="{91549B68-97ED-4A40-A084-771FB76BDDA7}"/>
    <cellStyle name="Įprastas 4 16 2" xfId="5612" xr:uid="{96C41674-2BEE-42E7-946A-5BED808E6220}"/>
    <cellStyle name="Įprastas 4 17" xfId="2267" xr:uid="{D069862C-BA22-4E72-A1A1-BEB2076AEF63}"/>
    <cellStyle name="Įprastas 4 17 2" xfId="6335" xr:uid="{888DE497-A167-4F97-BA8D-61EC6C91A7AE}"/>
    <cellStyle name="Įprastas 4 18" xfId="2911" xr:uid="{B72FFB90-94D3-4385-B34E-2541AB27DF43}"/>
    <cellStyle name="Įprastas 4 19" xfId="3555" xr:uid="{161A6D09-6A5B-48FB-953B-125041D744DF}"/>
    <cellStyle name="Įprastas 4 2" xfId="12" xr:uid="{F72A3694-7440-4816-8898-BA1C11388D0B}"/>
    <cellStyle name="Įprastas 4 2 10" xfId="336" xr:uid="{584D4FB4-2B9F-41DE-A708-78E03B9621EE}"/>
    <cellStyle name="Įprastas 4 2 10 2" xfId="980" xr:uid="{8EAB94A0-D60F-4A71-92BD-E9CB9E5C5791}"/>
    <cellStyle name="Įprastas 4 2 10 2 2" xfId="5131" xr:uid="{8D89D1A0-7AA9-49D8-842D-77026266614D}"/>
    <cellStyle name="Įprastas 4 2 10 3" xfId="1946" xr:uid="{BFF9D706-AC15-41E4-8AC8-DA9BD978CC36}"/>
    <cellStyle name="Įprastas 4 2 10 3 2" xfId="6095" xr:uid="{39F94C8B-69D0-4B4F-ADBF-E7AA0D75BDA2}"/>
    <cellStyle name="Įprastas 4 2 10 4" xfId="2590" xr:uid="{BB28DC2D-49AB-4987-B5E9-91E3CBE4C2EF}"/>
    <cellStyle name="Įprastas 4 2 10 4 2" xfId="6818" xr:uid="{F8D1EE4F-E8C6-4083-9679-5C5CC5D71620}"/>
    <cellStyle name="Įprastas 4 2 10 5" xfId="3234" xr:uid="{0ACADAAC-19AA-4E50-89AD-15ECA19F0547}"/>
    <cellStyle name="Įprastas 4 2 10 6" xfId="4167" xr:uid="{32E6D21A-FB59-4931-873A-E2C88E4D8AF2}"/>
    <cellStyle name="Įprastas 4 2 10 7" xfId="7622" xr:uid="{4DD8E746-072C-438D-A863-0B7E35DA3774}"/>
    <cellStyle name="Įprastas 4 2 11" xfId="658" xr:uid="{AAECE3ED-894B-4296-9836-9322FB028952}"/>
    <cellStyle name="Įprastas 4 2 11 2" xfId="5372" xr:uid="{A8A1C6F2-BA10-4DF7-A489-2733BF9B9319}"/>
    <cellStyle name="Įprastas 4 2 11 3" xfId="7059" xr:uid="{3DFCED34-2D17-4B36-BC1F-0BFF82F45471}"/>
    <cellStyle name="Įprastas 4 2 11 4" xfId="4408" xr:uid="{22E27C66-CB05-4D6B-B842-79C154F61D8B}"/>
    <cellStyle name="Įprastas 4 2 12" xfId="1302" xr:uid="{BDD27E09-7410-4B76-A58A-2051AB3F0DD7}"/>
    <cellStyle name="Įprastas 4 2 12 2" xfId="4649" xr:uid="{E7903D90-1A5D-4ADB-97AF-144B56D2D3C9}"/>
    <cellStyle name="Įprastas 4 2 13" xfId="1624" xr:uid="{4046910D-7276-4EEE-A1FA-85682682946D}"/>
    <cellStyle name="Įprastas 4 2 13 2" xfId="5613" xr:uid="{D189095C-390E-4AD9-A242-387ABE5C205C}"/>
    <cellStyle name="Įprastas 4 2 14" xfId="2268" xr:uid="{DFC1B945-4E05-415D-8EF1-0B4433CCDA6E}"/>
    <cellStyle name="Įprastas 4 2 14 2" xfId="6336" xr:uid="{51A4DC30-5195-4530-9EE9-F402BC3D1D92}"/>
    <cellStyle name="Įprastas 4 2 15" xfId="2912" xr:uid="{EFE50A15-6C86-4FED-A1F0-C5524385A9BE}"/>
    <cellStyle name="Įprastas 4 2 16" xfId="3556" xr:uid="{78426B63-95DD-4630-9C53-EAB3B43CEAD3}"/>
    <cellStyle name="Įprastas 4 2 17" xfId="3685" xr:uid="{F8173B61-F70B-4540-ACFE-50908C585C9B}"/>
    <cellStyle name="Įprastas 4 2 18" xfId="7300" xr:uid="{5C51E1F6-2044-4C62-B958-26E21A8741EF}"/>
    <cellStyle name="Įprastas 4 2 2" xfId="16" xr:uid="{47BFEF1B-5A01-4FBE-BE6D-EC943E8742E8}"/>
    <cellStyle name="Įprastas 4 2 2 10" xfId="1306" xr:uid="{C89B3460-D955-44EE-A650-7360AF18C22E}"/>
    <cellStyle name="Įprastas 4 2 2 10 2" xfId="4653" xr:uid="{587A0A44-CA2F-451A-B9F7-D9315392271A}"/>
    <cellStyle name="Įprastas 4 2 2 11" xfId="1628" xr:uid="{AE77BD36-82E2-4EDC-8B50-C68FCD08D508}"/>
    <cellStyle name="Įprastas 4 2 2 11 2" xfId="5617" xr:uid="{B59FB35A-B65A-44DD-BD78-6F6F2DE2FA9A}"/>
    <cellStyle name="Įprastas 4 2 2 12" xfId="2272" xr:uid="{8BA7A582-8018-49E9-86B3-647DAF34A213}"/>
    <cellStyle name="Įprastas 4 2 2 12 2" xfId="6340" xr:uid="{ECDEBFD5-E3D6-4767-B463-EB3E7CD67B64}"/>
    <cellStyle name="Įprastas 4 2 2 13" xfId="2916" xr:uid="{4CFE1D2E-60A1-4A4B-8D9E-BE8DDF7FDB11}"/>
    <cellStyle name="Įprastas 4 2 2 14" xfId="3560" xr:uid="{44693216-567D-46DC-9464-F250CD91A6B0}"/>
    <cellStyle name="Įprastas 4 2 2 15" xfId="3689" xr:uid="{7494C394-BBDC-4973-AF36-0CB20833F0E6}"/>
    <cellStyle name="Įprastas 4 2 2 16" xfId="7304" xr:uid="{FC661457-426D-448F-98F2-C308FFC161E2}"/>
    <cellStyle name="Įprastas 4 2 2 2" xfId="27" xr:uid="{22D86D75-2CC9-40D7-9744-CBFFBEFE9256}"/>
    <cellStyle name="Įprastas 4 2 2 2 10" xfId="1638" xr:uid="{AA1C1EBF-DC86-4C1C-B4F8-82E1CD5BFA5D}"/>
    <cellStyle name="Įprastas 4 2 2 2 10 2" xfId="5627" xr:uid="{13CF4A82-0225-491F-BE8C-E876C128BDE1}"/>
    <cellStyle name="Įprastas 4 2 2 2 11" xfId="2282" xr:uid="{16DE2768-1B43-466E-9AB5-BB153855EF6C}"/>
    <cellStyle name="Įprastas 4 2 2 2 11 2" xfId="6350" xr:uid="{AD15071D-452E-46F0-9D3A-CBD7756A0CDA}"/>
    <cellStyle name="Įprastas 4 2 2 2 12" xfId="2926" xr:uid="{180B13D1-69E4-4B63-94A4-F12C3E2E0A74}"/>
    <cellStyle name="Įprastas 4 2 2 2 13" xfId="3570" xr:uid="{8DFCCA98-4AEB-4150-82A2-5515C4EC87F8}"/>
    <cellStyle name="Įprastas 4 2 2 2 14" xfId="3699" xr:uid="{ADAB0F2D-6281-45AC-919A-23577C61B1A8}"/>
    <cellStyle name="Įprastas 4 2 2 2 15" xfId="7314" xr:uid="{E4BC9F7D-C229-4CA8-9943-F4780A5C6F63}"/>
    <cellStyle name="Įprastas 4 2 2 2 2" xfId="47" xr:uid="{3F3BA80C-BBC2-4CC5-987F-54846295C915}"/>
    <cellStyle name="Įprastas 4 2 2 2 2 10" xfId="2946" xr:uid="{F2F67E40-8B00-47B9-A4D0-ED6212D46353}"/>
    <cellStyle name="Įprastas 4 2 2 2 2 11" xfId="3590" xr:uid="{E3ABDC3D-600E-446C-9C43-1771690BAEED}"/>
    <cellStyle name="Įprastas 4 2 2 2 2 12" xfId="3719" xr:uid="{EC805AD6-FA55-4B07-BBB3-9EC69570731A}"/>
    <cellStyle name="Įprastas 4 2 2 2 2 13" xfId="7334" xr:uid="{2D6933BA-93C4-4757-ACD7-89EBADAAA83E}"/>
    <cellStyle name="Įprastas 4 2 2 2 2 2" xfId="113" xr:uid="{D77C0BC6-9D71-4D3D-A5A6-4175BA8431FF}"/>
    <cellStyle name="Įprastas 4 2 2 2 2 2 10" xfId="3779" xr:uid="{CC98A17C-9A82-4553-8AA9-E94890AA7B53}"/>
    <cellStyle name="Įprastas 4 2 2 2 2 2 11" xfId="7399" xr:uid="{B2903F69-5A2E-4406-96A8-431F36C16D1A}"/>
    <cellStyle name="Įprastas 4 2 2 2 2 2 2" xfId="243" xr:uid="{66A1C52B-8B59-4B29-AEFA-21420B3FDA03}"/>
    <cellStyle name="Įprastas 4 2 2 2 2 2 2 2" xfId="565" xr:uid="{6C26337E-B96A-4ABF-B950-38CD4F0A8232}"/>
    <cellStyle name="Įprastas 4 2 2 2 2 2 2 2 2" xfId="1209" xr:uid="{F049F05C-8637-49CF-974F-2AB0CB14D49D}"/>
    <cellStyle name="Įprastas 4 2 2 2 2 2 2 2 2 2" xfId="5104" xr:uid="{5633F655-2C7F-4F51-BDD3-310C9727CE91}"/>
    <cellStyle name="Įprastas 4 2 2 2 2 2 2 2 3" xfId="2175" xr:uid="{5934939C-FD6D-4133-8FDA-B6A1BD320B62}"/>
    <cellStyle name="Įprastas 4 2 2 2 2 2 2 2 3 2" xfId="6068" xr:uid="{FF5A1768-25CF-4AB4-A603-B87FC2FD21F4}"/>
    <cellStyle name="Įprastas 4 2 2 2 2 2 2 2 4" xfId="2819" xr:uid="{409EBE45-E64F-43BF-B341-5FBC0AC23897}"/>
    <cellStyle name="Įprastas 4 2 2 2 2 2 2 2 4 2" xfId="6791" xr:uid="{B6585B37-D2F4-4320-A0B5-0C8E44025D9D}"/>
    <cellStyle name="Įprastas 4 2 2 2 2 2 2 2 5" xfId="3463" xr:uid="{A0CC9494-D2D3-45F1-ACE7-78A24667DFB6}"/>
    <cellStyle name="Įprastas 4 2 2 2 2 2 2 2 6" xfId="4140" xr:uid="{46898414-72B4-4B6A-9917-710BB83F79BB}"/>
    <cellStyle name="Įprastas 4 2 2 2 2 2 2 2 7" xfId="7851" xr:uid="{CA9BB243-D92F-445E-BD5F-6B7E016B2F6C}"/>
    <cellStyle name="Įprastas 4 2 2 2 2 2 2 3" xfId="887" xr:uid="{84202635-877D-4BEE-A5C6-5F2DC22D793E}"/>
    <cellStyle name="Įprastas 4 2 2 2 2 2 2 3 2" xfId="5345" xr:uid="{3EF254B5-96A6-4996-97F8-4C6C85F78EB1}"/>
    <cellStyle name="Įprastas 4 2 2 2 2 2 2 3 3" xfId="6309" xr:uid="{9EBC3B8A-0649-4195-9311-72A66ABB052F}"/>
    <cellStyle name="Įprastas 4 2 2 2 2 2 2 3 4" xfId="7032" xr:uid="{62DF0A7B-8294-4323-8201-E7B0FECFB14A}"/>
    <cellStyle name="Įprastas 4 2 2 2 2 2 2 3 5" xfId="4381" xr:uid="{47152131-DD89-49D9-871C-9445673F8866}"/>
    <cellStyle name="Įprastas 4 2 2 2 2 2 2 4" xfId="1531" xr:uid="{31327583-9AB1-4596-87A6-27AEA8B6C468}"/>
    <cellStyle name="Įprastas 4 2 2 2 2 2 2 4 2" xfId="5586" xr:uid="{88A9A7E2-DEAA-4883-B598-66ED950A0B10}"/>
    <cellStyle name="Įprastas 4 2 2 2 2 2 2 4 3" xfId="7273" xr:uid="{0018B801-87A5-4FF9-95B4-D7693150753B}"/>
    <cellStyle name="Įprastas 4 2 2 2 2 2 2 4 4" xfId="4622" xr:uid="{104B6DCD-9929-41A1-AF6C-3B5F0E45A1BE}"/>
    <cellStyle name="Įprastas 4 2 2 2 2 2 2 5" xfId="1853" xr:uid="{58C57EDA-4A88-4A8D-AE07-7369D57980F3}"/>
    <cellStyle name="Įprastas 4 2 2 2 2 2 2 5 2" xfId="4863" xr:uid="{888DBBB9-B413-4263-B086-5A574D9B4836}"/>
    <cellStyle name="Įprastas 4 2 2 2 2 2 2 6" xfId="2497" xr:uid="{D1F4994A-E4D0-4231-A382-BD7152EEA708}"/>
    <cellStyle name="Įprastas 4 2 2 2 2 2 2 6 2" xfId="5827" xr:uid="{D9DD70BD-4A9D-4012-856B-16456A63427A}"/>
    <cellStyle name="Įprastas 4 2 2 2 2 2 2 7" xfId="3141" xr:uid="{9528B110-525E-48DF-9BB8-73AE01B75436}"/>
    <cellStyle name="Įprastas 4 2 2 2 2 2 2 7 2" xfId="6550" xr:uid="{96FA8B7A-79A6-4C6D-830A-BF6D3B2A786B}"/>
    <cellStyle name="Įprastas 4 2 2 2 2 2 2 8" xfId="3899" xr:uid="{B075988F-CDA4-45CC-B49A-ACF48CD0F042}"/>
    <cellStyle name="Įprastas 4 2 2 2 2 2 2 9" xfId="7529" xr:uid="{9C46333F-D2D2-4420-914C-9DB9C95BC54F}"/>
    <cellStyle name="Įprastas 4 2 2 2 2 2 3" xfId="435" xr:uid="{DD0AFD38-6832-4752-8BF4-0DD7C18D1C99}"/>
    <cellStyle name="Įprastas 4 2 2 2 2 2 3 2" xfId="1079" xr:uid="{7B4D524B-0A12-499A-ABDF-D7C03315D5E5}"/>
    <cellStyle name="Įprastas 4 2 2 2 2 2 3 2 2" xfId="4984" xr:uid="{764E5A94-F759-460F-BEC3-43D38713173A}"/>
    <cellStyle name="Įprastas 4 2 2 2 2 2 3 3" xfId="2045" xr:uid="{6A59B30E-6BC3-4D69-8179-0D291235204E}"/>
    <cellStyle name="Įprastas 4 2 2 2 2 2 3 3 2" xfId="5948" xr:uid="{D68DB546-43E5-4D42-A072-A1F958549905}"/>
    <cellStyle name="Įprastas 4 2 2 2 2 2 3 4" xfId="2689" xr:uid="{C29F4010-92C0-4C56-8FA0-98622FDF6BD5}"/>
    <cellStyle name="Įprastas 4 2 2 2 2 2 3 4 2" xfId="6671" xr:uid="{B4CB7F83-A327-491D-B38B-261816757E9F}"/>
    <cellStyle name="Įprastas 4 2 2 2 2 2 3 5" xfId="3333" xr:uid="{3B75439D-504D-4BE2-BCDE-FB3E22CE3C6A}"/>
    <cellStyle name="Įprastas 4 2 2 2 2 2 3 6" xfId="4020" xr:uid="{A8215FD9-27F0-41AC-8C6F-8E1C8514D046}"/>
    <cellStyle name="Įprastas 4 2 2 2 2 2 3 7" xfId="7721" xr:uid="{E3361FC7-6460-436F-BF8A-3542F7FE4C7A}"/>
    <cellStyle name="Įprastas 4 2 2 2 2 2 4" xfId="757" xr:uid="{9D92DC02-E2B1-4934-AC63-294FB794B385}"/>
    <cellStyle name="Įprastas 4 2 2 2 2 2 4 2" xfId="5225" xr:uid="{F72AE29F-A47D-447A-AC64-7B14A79D2049}"/>
    <cellStyle name="Įprastas 4 2 2 2 2 2 4 3" xfId="6189" xr:uid="{EAB47748-FFC4-40CD-AFAA-BE62FC8E01CF}"/>
    <cellStyle name="Įprastas 4 2 2 2 2 2 4 4" xfId="6912" xr:uid="{7E40FFC6-F540-428E-85BD-EF00709DDF7F}"/>
    <cellStyle name="Įprastas 4 2 2 2 2 2 4 5" xfId="4261" xr:uid="{8074F9CB-FEB7-4D69-AB96-4FB2097054E5}"/>
    <cellStyle name="Įprastas 4 2 2 2 2 2 5" xfId="1401" xr:uid="{52571EBC-A085-4544-8809-05CEA071F342}"/>
    <cellStyle name="Įprastas 4 2 2 2 2 2 5 2" xfId="5466" xr:uid="{2806FD99-AAF5-4DEB-8B29-87E7EE3C443F}"/>
    <cellStyle name="Įprastas 4 2 2 2 2 2 5 3" xfId="7153" xr:uid="{A3CA05E7-A854-4ECF-8FDB-A28157DE04F1}"/>
    <cellStyle name="Įprastas 4 2 2 2 2 2 5 4" xfId="4502" xr:uid="{98218BF7-DDD7-4848-AC7D-3BC2F851C9A1}"/>
    <cellStyle name="Įprastas 4 2 2 2 2 2 6" xfId="1723" xr:uid="{2D416CD4-7069-4B49-AE1E-54C531CF8832}"/>
    <cellStyle name="Įprastas 4 2 2 2 2 2 6 2" xfId="4743" xr:uid="{900B0955-B353-4EF9-B59B-CEC66E090109}"/>
    <cellStyle name="Įprastas 4 2 2 2 2 2 7" xfId="2367" xr:uid="{0580F227-1DB6-4848-A933-E49788B6BCD9}"/>
    <cellStyle name="Įprastas 4 2 2 2 2 2 7 2" xfId="5707" xr:uid="{12566CD7-90A1-47C9-A8D4-CB56433790DF}"/>
    <cellStyle name="Įprastas 4 2 2 2 2 2 8" xfId="3011" xr:uid="{9E42677D-4773-4184-9973-543EA96B3215}"/>
    <cellStyle name="Įprastas 4 2 2 2 2 2 8 2" xfId="6430" xr:uid="{2C5C6BD6-14DD-4A4E-A6FC-A8E42C2622B1}"/>
    <cellStyle name="Įprastas 4 2 2 2 2 2 9" xfId="3655" xr:uid="{A9717C7A-40B8-4132-BC22-9405346332E9}"/>
    <cellStyle name="Įprastas 4 2 2 2 2 3" xfId="178" xr:uid="{CE0BFE35-2680-4302-B0CE-1AC06EF414A2}"/>
    <cellStyle name="Įprastas 4 2 2 2 2 3 2" xfId="500" xr:uid="{4D3CB4F8-62A1-426B-A7F1-AECCA40F7B36}"/>
    <cellStyle name="Įprastas 4 2 2 2 2 3 2 2" xfId="1144" xr:uid="{B1245066-2944-4A7E-83CB-245827A64AAE}"/>
    <cellStyle name="Įprastas 4 2 2 2 2 3 2 2 2" xfId="5044" xr:uid="{B533D473-961C-4672-B40B-46147BDF9BEA}"/>
    <cellStyle name="Įprastas 4 2 2 2 2 3 2 3" xfId="2110" xr:uid="{7DC53CCE-EFCD-4C29-92CE-8AF6D379411F}"/>
    <cellStyle name="Įprastas 4 2 2 2 2 3 2 3 2" xfId="6008" xr:uid="{C6101A59-12BD-4ADF-92D6-C54D9A6F6BE7}"/>
    <cellStyle name="Įprastas 4 2 2 2 2 3 2 4" xfId="2754" xr:uid="{F52E1B1C-7763-49FB-B4C1-84076A73ECE3}"/>
    <cellStyle name="Įprastas 4 2 2 2 2 3 2 4 2" xfId="6731" xr:uid="{B5D35896-1F0B-4079-B771-4A33C20078E5}"/>
    <cellStyle name="Įprastas 4 2 2 2 2 3 2 5" xfId="3398" xr:uid="{37F868EB-5B24-4052-A69E-D4309FE41B3D}"/>
    <cellStyle name="Įprastas 4 2 2 2 2 3 2 6" xfId="4080" xr:uid="{D8DE70F3-6830-4BFB-A80D-CCFED3CBC797}"/>
    <cellStyle name="Įprastas 4 2 2 2 2 3 2 7" xfId="7786" xr:uid="{D03C8C2F-9CF4-4FE3-A057-96B974462476}"/>
    <cellStyle name="Įprastas 4 2 2 2 2 3 3" xfId="822" xr:uid="{2CBEDE31-1B50-405C-ABD4-73D5C2848C49}"/>
    <cellStyle name="Įprastas 4 2 2 2 2 3 3 2" xfId="5285" xr:uid="{BAF2F06F-DF61-4D1D-AE1A-A6A4D74EB119}"/>
    <cellStyle name="Įprastas 4 2 2 2 2 3 3 3" xfId="6249" xr:uid="{B8EB1C0C-EB8A-418C-A31F-6F895DFDFDA3}"/>
    <cellStyle name="Įprastas 4 2 2 2 2 3 3 4" xfId="6972" xr:uid="{20E033B8-BD6A-49AE-B1E6-791D7EC94F38}"/>
    <cellStyle name="Įprastas 4 2 2 2 2 3 3 5" xfId="4321" xr:uid="{C6E6638A-827A-4302-A571-1FAE0F9A5CBA}"/>
    <cellStyle name="Įprastas 4 2 2 2 2 3 4" xfId="1466" xr:uid="{E07505CE-300D-452E-BBFF-386CFE6FBE8E}"/>
    <cellStyle name="Įprastas 4 2 2 2 2 3 4 2" xfId="5526" xr:uid="{D2801F47-6758-4C06-B516-8BA1510C98EC}"/>
    <cellStyle name="Įprastas 4 2 2 2 2 3 4 3" xfId="7213" xr:uid="{891B5615-E079-4CE8-8292-606DCCB18668}"/>
    <cellStyle name="Įprastas 4 2 2 2 2 3 4 4" xfId="4562" xr:uid="{542F394F-843A-45CC-8A23-670B31F39E64}"/>
    <cellStyle name="Įprastas 4 2 2 2 2 3 5" xfId="1788" xr:uid="{03F48FD6-C21F-4A24-B133-A285A4771C47}"/>
    <cellStyle name="Įprastas 4 2 2 2 2 3 5 2" xfId="4803" xr:uid="{CBFD5388-09AF-4DD1-AE6B-08830BC1E0A2}"/>
    <cellStyle name="Įprastas 4 2 2 2 2 3 6" xfId="2432" xr:uid="{0F3474C2-57C4-4DD7-8EA0-4754E941AF7B}"/>
    <cellStyle name="Įprastas 4 2 2 2 2 3 6 2" xfId="5767" xr:uid="{7CDE908A-3934-4F9F-8E14-2C126579ACC5}"/>
    <cellStyle name="Įprastas 4 2 2 2 2 3 7" xfId="3076" xr:uid="{F60B1146-2CBA-4B30-B463-E03D32782B05}"/>
    <cellStyle name="Įprastas 4 2 2 2 2 3 7 2" xfId="6490" xr:uid="{2712C13F-95CA-4040-A3F7-CA3373521DB9}"/>
    <cellStyle name="Įprastas 4 2 2 2 2 3 8" xfId="3839" xr:uid="{0D5F5DC0-89E5-4200-93AA-1100076A3295}"/>
    <cellStyle name="Įprastas 4 2 2 2 2 3 9" xfId="7464" xr:uid="{D2B0CFE1-1637-4E9A-8262-578747379DB1}"/>
    <cellStyle name="Įprastas 4 2 2 2 2 4" xfId="307" xr:uid="{3E0C288B-EAEF-4A24-87AA-8FC98B83AC8C}"/>
    <cellStyle name="Įprastas 4 2 2 2 2 4 2" xfId="629" xr:uid="{2EE8562E-D1FE-4847-8F69-6233F4E35A59}"/>
    <cellStyle name="Įprastas 4 2 2 2 2 4 2 2" xfId="1273" xr:uid="{B7A274D6-D617-4F95-B30C-0FCC236F4558}"/>
    <cellStyle name="Įprastas 4 2 2 2 2 4 2 3" xfId="2239" xr:uid="{CE6AE112-0669-4CFF-86CE-2B5B5EB92DE8}"/>
    <cellStyle name="Įprastas 4 2 2 2 2 4 2 4" xfId="2883" xr:uid="{7E5583D2-6477-43B8-8C4C-A889F3978ADC}"/>
    <cellStyle name="Įprastas 4 2 2 2 2 4 2 5" xfId="3527" xr:uid="{6513E1AB-2BD0-4A16-8319-DA7973FBA384}"/>
    <cellStyle name="Įprastas 4 2 2 2 2 4 2 6" xfId="4924" xr:uid="{006FF49B-1B81-4517-8B12-7C6CE6154B20}"/>
    <cellStyle name="Įprastas 4 2 2 2 2 4 2 7" xfId="7915" xr:uid="{4ECD897D-39E5-494C-8ADD-C3096E188BB9}"/>
    <cellStyle name="Įprastas 4 2 2 2 2 4 3" xfId="951" xr:uid="{FE15B831-E79D-4F1A-8DF1-1404AE60EEA4}"/>
    <cellStyle name="Įprastas 4 2 2 2 2 4 3 2" xfId="5888" xr:uid="{CAA29CF6-6A9F-4AE3-B185-49DE7AF3CA48}"/>
    <cellStyle name="Įprastas 4 2 2 2 2 4 4" xfId="1595" xr:uid="{278E810F-3B97-44AA-9776-FEEF2A80FB21}"/>
    <cellStyle name="Įprastas 4 2 2 2 2 4 4 2" xfId="6611" xr:uid="{82036B6E-EE09-40C2-90B6-84E11ABA5936}"/>
    <cellStyle name="Įprastas 4 2 2 2 2 4 5" xfId="1917" xr:uid="{D9BB7A52-A944-419B-B86B-94FA111BAEF9}"/>
    <cellStyle name="Įprastas 4 2 2 2 2 4 6" xfId="2561" xr:uid="{13B70E73-D658-4908-B728-86601493A606}"/>
    <cellStyle name="Įprastas 4 2 2 2 2 4 7" xfId="3205" xr:uid="{5497742C-97F1-4C03-9696-FF4BA85F2FC4}"/>
    <cellStyle name="Įprastas 4 2 2 2 2 4 8" xfId="3960" xr:uid="{1CFB4A5B-8496-495E-AE7B-4C6B51F1502F}"/>
    <cellStyle name="Įprastas 4 2 2 2 2 4 9" xfId="7593" xr:uid="{49602682-0185-4FD4-A7FC-B4704BEF4EE5}"/>
    <cellStyle name="Įprastas 4 2 2 2 2 5" xfId="370" xr:uid="{41ED9387-B7AA-4E0C-A78C-4162AA8F3E84}"/>
    <cellStyle name="Įprastas 4 2 2 2 2 5 2" xfId="1014" xr:uid="{082DE229-CCAA-481A-A2FB-E5D8434BE637}"/>
    <cellStyle name="Įprastas 4 2 2 2 2 5 2 2" xfId="5165" xr:uid="{41041444-D7C5-48B6-B9BC-7A379D0380E9}"/>
    <cellStyle name="Įprastas 4 2 2 2 2 5 3" xfId="1980" xr:uid="{565F4F93-A7D8-4D9A-8637-9B4D39547A97}"/>
    <cellStyle name="Įprastas 4 2 2 2 2 5 3 2" xfId="6129" xr:uid="{B074B46B-50BC-4328-92C8-A4ADAF80516F}"/>
    <cellStyle name="Įprastas 4 2 2 2 2 5 4" xfId="2624" xr:uid="{BAE26661-3FF5-4480-BD8E-D6127A75329F}"/>
    <cellStyle name="Įprastas 4 2 2 2 2 5 4 2" xfId="6852" xr:uid="{645D69B9-7861-4F5C-B3E7-0D7FE2AADD08}"/>
    <cellStyle name="Įprastas 4 2 2 2 2 5 5" xfId="3268" xr:uid="{350086CE-76C4-4F33-9C23-4C4B8BF96F60}"/>
    <cellStyle name="Įprastas 4 2 2 2 2 5 6" xfId="4201" xr:uid="{7F53A18F-6F3D-4813-BD12-296750431D7B}"/>
    <cellStyle name="Įprastas 4 2 2 2 2 5 7" xfId="7656" xr:uid="{126E250B-D70A-46E6-A9B0-5154E3252BA1}"/>
    <cellStyle name="Įprastas 4 2 2 2 2 6" xfId="692" xr:uid="{1EEBD3EC-28BF-42C7-ABD7-DEB87B6E2CB7}"/>
    <cellStyle name="Įprastas 4 2 2 2 2 6 2" xfId="5406" xr:uid="{B4493342-F8EC-4FA1-AD18-B96857F938A9}"/>
    <cellStyle name="Įprastas 4 2 2 2 2 6 3" xfId="7093" xr:uid="{1969FF97-3793-4D09-BEF1-069530EFEDC8}"/>
    <cellStyle name="Įprastas 4 2 2 2 2 6 4" xfId="4442" xr:uid="{1B13B2C2-D11D-4080-A463-AD476E906868}"/>
    <cellStyle name="Įprastas 4 2 2 2 2 7" xfId="1336" xr:uid="{C5BB0564-E020-4A71-8BEB-5C9719B88494}"/>
    <cellStyle name="Įprastas 4 2 2 2 2 7 2" xfId="4683" xr:uid="{D8DD54FE-7473-42D3-AC19-9988D4532030}"/>
    <cellStyle name="Įprastas 4 2 2 2 2 8" xfId="1658" xr:uid="{A6F084A8-F532-44F8-94D9-C45F940CC9F2}"/>
    <cellStyle name="Įprastas 4 2 2 2 2 8 2" xfId="5647" xr:uid="{F09C3760-F0CA-4076-B546-D423E70C5964}"/>
    <cellStyle name="Įprastas 4 2 2 2 2 9" xfId="2302" xr:uid="{95786439-03AA-4E0E-90A5-B113F51EEBDB}"/>
    <cellStyle name="Įprastas 4 2 2 2 2 9 2" xfId="6370" xr:uid="{3FF0E7C3-7C0C-4726-B7FA-0F2C2DB9D032}"/>
    <cellStyle name="Įprastas 4 2 2 2 3" xfId="67" xr:uid="{C23F8D21-9924-4044-A046-33C76673694E}"/>
    <cellStyle name="Įprastas 4 2 2 2 3 10" xfId="2966" xr:uid="{9A09F76E-CD3A-41FD-BA25-21BBC4A54145}"/>
    <cellStyle name="Įprastas 4 2 2 2 3 11" xfId="3610" xr:uid="{1D26B4A3-33FF-4F88-BB87-C01A174C121D}"/>
    <cellStyle name="Įprastas 4 2 2 2 3 12" xfId="3739" xr:uid="{6AA75C12-76B7-4C6E-9078-AC8EBF46F0A2}"/>
    <cellStyle name="Įprastas 4 2 2 2 3 13" xfId="7354" xr:uid="{15FE592E-E426-4CCC-B9E7-95961766F8C7}"/>
    <cellStyle name="Įprastas 4 2 2 2 3 2" xfId="133" xr:uid="{B7F0C688-97BE-410E-82B7-81FB2FBA8A07}"/>
    <cellStyle name="Įprastas 4 2 2 2 3 2 10" xfId="3799" xr:uid="{3134E038-DA6F-42A1-908A-0F22447EF75E}"/>
    <cellStyle name="Įprastas 4 2 2 2 3 2 11" xfId="7419" xr:uid="{E0017926-81D4-4F84-A265-7B7B731B2C1F}"/>
    <cellStyle name="Įprastas 4 2 2 2 3 2 2" xfId="263" xr:uid="{EC786EFD-BC45-4004-911D-B586D7536254}"/>
    <cellStyle name="Įprastas 4 2 2 2 3 2 2 2" xfId="585" xr:uid="{3DF5B5A2-727C-4758-8D1B-955F7623DFA2}"/>
    <cellStyle name="Įprastas 4 2 2 2 3 2 2 2 2" xfId="1229" xr:uid="{6541C50E-819A-47D2-A705-2A9E1B2B4C52}"/>
    <cellStyle name="Įprastas 4 2 2 2 3 2 2 2 2 2" xfId="5124" xr:uid="{9675C245-20F2-4011-AD54-140F469F9817}"/>
    <cellStyle name="Įprastas 4 2 2 2 3 2 2 2 3" xfId="2195" xr:uid="{47D99DE8-FDE7-4275-9237-2B4160ACBF25}"/>
    <cellStyle name="Įprastas 4 2 2 2 3 2 2 2 3 2" xfId="6088" xr:uid="{FD4D63D1-0230-4B0E-BC71-2E5461AA4D2E}"/>
    <cellStyle name="Įprastas 4 2 2 2 3 2 2 2 4" xfId="2839" xr:uid="{49B9CECD-6D67-4EF1-942E-8F40B900AF1C}"/>
    <cellStyle name="Įprastas 4 2 2 2 3 2 2 2 4 2" xfId="6811" xr:uid="{5387DD32-8233-49B8-B3C1-B0C4742E704D}"/>
    <cellStyle name="Įprastas 4 2 2 2 3 2 2 2 5" xfId="3483" xr:uid="{FF0ACF17-7A10-4016-8834-5F5488C4A630}"/>
    <cellStyle name="Įprastas 4 2 2 2 3 2 2 2 6" xfId="4160" xr:uid="{79889496-F377-4E4F-9820-86F3FE0B2348}"/>
    <cellStyle name="Įprastas 4 2 2 2 3 2 2 2 7" xfId="7871" xr:uid="{4A6E41DD-7AEA-4381-8DA3-8F7D95EF4E4E}"/>
    <cellStyle name="Įprastas 4 2 2 2 3 2 2 3" xfId="907" xr:uid="{75A2BBE1-5D63-4DF7-B3B5-AF09F1525F1B}"/>
    <cellStyle name="Įprastas 4 2 2 2 3 2 2 3 2" xfId="5365" xr:uid="{6062AC70-77E8-4BC8-8FF4-5C54CC525EE2}"/>
    <cellStyle name="Įprastas 4 2 2 2 3 2 2 3 3" xfId="6329" xr:uid="{3E9635F4-7066-4309-9F0A-AEA79D54B38F}"/>
    <cellStyle name="Įprastas 4 2 2 2 3 2 2 3 4" xfId="7052" xr:uid="{061EA90B-3BEF-4322-9155-D4CD39680D69}"/>
    <cellStyle name="Įprastas 4 2 2 2 3 2 2 3 5" xfId="4401" xr:uid="{03EE0100-B88C-45A9-98A6-D68EBDF1462C}"/>
    <cellStyle name="Įprastas 4 2 2 2 3 2 2 4" xfId="1551" xr:uid="{613506D8-214A-47D1-8E3E-C1EF3C4A0292}"/>
    <cellStyle name="Įprastas 4 2 2 2 3 2 2 4 2" xfId="5606" xr:uid="{6D05E616-CD7B-4E7E-B178-1CE47D0E2D99}"/>
    <cellStyle name="Įprastas 4 2 2 2 3 2 2 4 3" xfId="7293" xr:uid="{C9DE388C-73AF-495A-A5D7-768F9CE70D40}"/>
    <cellStyle name="Įprastas 4 2 2 2 3 2 2 4 4" xfId="4642" xr:uid="{D3B7984F-F731-43EC-9B7D-EDA085BF7454}"/>
    <cellStyle name="Įprastas 4 2 2 2 3 2 2 5" xfId="1873" xr:uid="{AB7B62C0-6E42-4D44-8735-CE46C727A69B}"/>
    <cellStyle name="Įprastas 4 2 2 2 3 2 2 5 2" xfId="4883" xr:uid="{C7D299E1-4A50-41B6-95F8-1F8C1558BDD1}"/>
    <cellStyle name="Įprastas 4 2 2 2 3 2 2 6" xfId="2517" xr:uid="{C29B7F83-C6C0-46A5-AF25-8675D6997ACC}"/>
    <cellStyle name="Įprastas 4 2 2 2 3 2 2 6 2" xfId="5847" xr:uid="{1E8B9F3A-136B-4A75-B573-CDB5C3DAC474}"/>
    <cellStyle name="Įprastas 4 2 2 2 3 2 2 7" xfId="3161" xr:uid="{8C535DFB-ED28-45A6-B257-8890AD949754}"/>
    <cellStyle name="Įprastas 4 2 2 2 3 2 2 7 2" xfId="6570" xr:uid="{1A0302BB-2CDB-45B5-A22E-5FD38B5B0582}"/>
    <cellStyle name="Įprastas 4 2 2 2 3 2 2 8" xfId="3919" xr:uid="{9E01A6FC-E261-41DA-9B98-98624A00C6E2}"/>
    <cellStyle name="Įprastas 4 2 2 2 3 2 2 9" xfId="7549" xr:uid="{560663FA-7408-4590-9419-EF7BB50F26E3}"/>
    <cellStyle name="Įprastas 4 2 2 2 3 2 3" xfId="455" xr:uid="{25615D56-CAF6-443E-92C2-DBEAED7953F4}"/>
    <cellStyle name="Įprastas 4 2 2 2 3 2 3 2" xfId="1099" xr:uid="{A5956BF6-4F84-42F3-8B13-8FFCF823C7BE}"/>
    <cellStyle name="Įprastas 4 2 2 2 3 2 3 2 2" xfId="5004" xr:uid="{E0BEB773-9B1A-4310-ABDF-06141DCE4C40}"/>
    <cellStyle name="Įprastas 4 2 2 2 3 2 3 3" xfId="2065" xr:uid="{0DF2FBC2-5D98-4FB6-9C86-8E04172F4EE4}"/>
    <cellStyle name="Įprastas 4 2 2 2 3 2 3 3 2" xfId="5968" xr:uid="{BB3FFFB0-C900-4697-9261-5D70AE2FB8C6}"/>
    <cellStyle name="Įprastas 4 2 2 2 3 2 3 4" xfId="2709" xr:uid="{AEB99AD5-E9DF-45AA-81FF-4CD1AC01BFDE}"/>
    <cellStyle name="Įprastas 4 2 2 2 3 2 3 4 2" xfId="6691" xr:uid="{FF12DEFD-7EE9-4392-A59A-B2392C5A3C2A}"/>
    <cellStyle name="Įprastas 4 2 2 2 3 2 3 5" xfId="3353" xr:uid="{5CED00C2-AE54-411A-A02F-1CDD96E9C0FE}"/>
    <cellStyle name="Įprastas 4 2 2 2 3 2 3 6" xfId="4040" xr:uid="{B05C2B51-4BC6-4B94-A675-218C31016432}"/>
    <cellStyle name="Įprastas 4 2 2 2 3 2 3 7" xfId="7741" xr:uid="{6541D435-B1EC-40DB-A975-0B4A31D06520}"/>
    <cellStyle name="Įprastas 4 2 2 2 3 2 4" xfId="777" xr:uid="{A7688AC9-28DB-4D14-95DA-76CA90635BED}"/>
    <cellStyle name="Įprastas 4 2 2 2 3 2 4 2" xfId="5245" xr:uid="{A768961F-AC07-4944-9984-E1567E830D1C}"/>
    <cellStyle name="Įprastas 4 2 2 2 3 2 4 3" xfId="6209" xr:uid="{8C977464-3E4D-4138-9595-1D014CD000BA}"/>
    <cellStyle name="Įprastas 4 2 2 2 3 2 4 4" xfId="6932" xr:uid="{508381B1-46A3-4362-9722-A82F4E47614F}"/>
    <cellStyle name="Įprastas 4 2 2 2 3 2 4 5" xfId="4281" xr:uid="{AB6F1E6A-A604-4211-A058-2AD390E5FC53}"/>
    <cellStyle name="Įprastas 4 2 2 2 3 2 5" xfId="1421" xr:uid="{EBD90C3C-49D2-4D84-81BB-5187F3F9BB9B}"/>
    <cellStyle name="Įprastas 4 2 2 2 3 2 5 2" xfId="5486" xr:uid="{2656E431-B68E-4230-9E0F-DB9CB6AC9769}"/>
    <cellStyle name="Įprastas 4 2 2 2 3 2 5 3" xfId="7173" xr:uid="{22DF38FC-25F4-4E00-98FD-E73E5EFA8DF8}"/>
    <cellStyle name="Įprastas 4 2 2 2 3 2 5 4" xfId="4522" xr:uid="{A268C665-662D-4838-B5BB-1CC3AB3FB0D3}"/>
    <cellStyle name="Įprastas 4 2 2 2 3 2 6" xfId="1743" xr:uid="{D7AA5528-5536-4F2A-A393-ABB29DFCFF21}"/>
    <cellStyle name="Įprastas 4 2 2 2 3 2 6 2" xfId="4763" xr:uid="{B76840F9-7F4B-4435-86CE-8BC2D3F7C7E2}"/>
    <cellStyle name="Įprastas 4 2 2 2 3 2 7" xfId="2387" xr:uid="{8C30DEBC-F913-4110-AE11-B12378E86642}"/>
    <cellStyle name="Įprastas 4 2 2 2 3 2 7 2" xfId="5727" xr:uid="{19D3C5E2-7BDE-442A-B7B2-D33231062C33}"/>
    <cellStyle name="Įprastas 4 2 2 2 3 2 8" xfId="3031" xr:uid="{C306369F-ACA1-45AC-BCBC-67517364F8DC}"/>
    <cellStyle name="Įprastas 4 2 2 2 3 2 8 2" xfId="6450" xr:uid="{5D628B27-9B40-434E-97F5-5D1A280AADC3}"/>
    <cellStyle name="Įprastas 4 2 2 2 3 2 9" xfId="3675" xr:uid="{48D2E68D-4AED-46D1-BCAB-0BFE88F70B46}"/>
    <cellStyle name="Įprastas 4 2 2 2 3 3" xfId="198" xr:uid="{5AF2005C-2A85-4C8B-8266-23ADD9E12903}"/>
    <cellStyle name="Įprastas 4 2 2 2 3 3 2" xfId="520" xr:uid="{E5D79C84-7747-44C1-A8CD-C3D628970287}"/>
    <cellStyle name="Įprastas 4 2 2 2 3 3 2 2" xfId="1164" xr:uid="{0DCB68F9-C0FA-4D72-88CD-0543E7CDC91E}"/>
    <cellStyle name="Įprastas 4 2 2 2 3 3 2 2 2" xfId="5064" xr:uid="{77E5853A-58F3-4F5A-9437-D5ED10E41643}"/>
    <cellStyle name="Įprastas 4 2 2 2 3 3 2 3" xfId="2130" xr:uid="{5688DD80-94B3-404A-92CF-F7F890A6E677}"/>
    <cellStyle name="Įprastas 4 2 2 2 3 3 2 3 2" xfId="6028" xr:uid="{8CE16CA0-7340-46C3-966D-FB4064287B6A}"/>
    <cellStyle name="Įprastas 4 2 2 2 3 3 2 4" xfId="2774" xr:uid="{5E9D18AF-6640-44B2-A071-FD86540DF8E4}"/>
    <cellStyle name="Įprastas 4 2 2 2 3 3 2 4 2" xfId="6751" xr:uid="{DCD9C3B4-D6F2-4317-ADCF-4CC358795009}"/>
    <cellStyle name="Įprastas 4 2 2 2 3 3 2 5" xfId="3418" xr:uid="{954C3888-C303-4A11-BD85-B6447F02A114}"/>
    <cellStyle name="Įprastas 4 2 2 2 3 3 2 6" xfId="4100" xr:uid="{254C8FDA-5CA0-419F-938D-094664BB81AC}"/>
    <cellStyle name="Įprastas 4 2 2 2 3 3 2 7" xfId="7806" xr:uid="{8D5DFBC3-FF98-48BF-BA17-ACE18B9280DF}"/>
    <cellStyle name="Įprastas 4 2 2 2 3 3 3" xfId="842" xr:uid="{4CA597A0-52FF-4221-9F73-86D60328DAEF}"/>
    <cellStyle name="Įprastas 4 2 2 2 3 3 3 2" xfId="5305" xr:uid="{0085DCC8-59FC-4FC6-BB3A-84152F0CB136}"/>
    <cellStyle name="Įprastas 4 2 2 2 3 3 3 3" xfId="6269" xr:uid="{76E3C6F3-5AFF-497B-A718-39E32ADADB25}"/>
    <cellStyle name="Įprastas 4 2 2 2 3 3 3 4" xfId="6992" xr:uid="{937D5AE1-3485-444B-9413-EFE7F5751969}"/>
    <cellStyle name="Įprastas 4 2 2 2 3 3 3 5" xfId="4341" xr:uid="{B9605A43-7AEA-428D-9876-005F25473E01}"/>
    <cellStyle name="Įprastas 4 2 2 2 3 3 4" xfId="1486" xr:uid="{A05D11DB-A378-4DCC-AFBE-F90E82F3A8E0}"/>
    <cellStyle name="Įprastas 4 2 2 2 3 3 4 2" xfId="5546" xr:uid="{718375FB-E2A9-4337-BB45-1553358F0C4E}"/>
    <cellStyle name="Įprastas 4 2 2 2 3 3 4 3" xfId="7233" xr:uid="{ABE149FE-8C6B-44EA-B9CA-6F78B9FB2BC0}"/>
    <cellStyle name="Įprastas 4 2 2 2 3 3 4 4" xfId="4582" xr:uid="{CB229AF7-ED83-425B-8471-7DF20FA4C16C}"/>
    <cellStyle name="Įprastas 4 2 2 2 3 3 5" xfId="1808" xr:uid="{FFBC91E4-0563-471F-8BE0-02690106F4B6}"/>
    <cellStyle name="Įprastas 4 2 2 2 3 3 5 2" xfId="4823" xr:uid="{73FAFA28-BB12-4946-8FEF-DD26B55A40AC}"/>
    <cellStyle name="Įprastas 4 2 2 2 3 3 6" xfId="2452" xr:uid="{ED611E26-20AE-4C39-A722-E723D7A7C133}"/>
    <cellStyle name="Įprastas 4 2 2 2 3 3 6 2" xfId="5787" xr:uid="{6548E8C6-F085-4FE8-A69A-B83DD92D6354}"/>
    <cellStyle name="Įprastas 4 2 2 2 3 3 7" xfId="3096" xr:uid="{A1BCBFC9-BFC2-47E9-B3A3-A500ABEC5E03}"/>
    <cellStyle name="Įprastas 4 2 2 2 3 3 7 2" xfId="6510" xr:uid="{0236A737-855C-4441-B422-3DCC8D50753C}"/>
    <cellStyle name="Įprastas 4 2 2 2 3 3 8" xfId="3859" xr:uid="{2271D740-FF9A-4DB7-B7EC-9A1CFC000C00}"/>
    <cellStyle name="Įprastas 4 2 2 2 3 3 9" xfId="7484" xr:uid="{BFAFD086-5375-4311-AA91-E2DBE034C263}"/>
    <cellStyle name="Įprastas 4 2 2 2 3 4" xfId="327" xr:uid="{FCD9D65E-9ED1-47E8-BD33-BEF3BEB96057}"/>
    <cellStyle name="Įprastas 4 2 2 2 3 4 2" xfId="649" xr:uid="{E09E9A46-98E6-4AF6-970C-CE6376F44824}"/>
    <cellStyle name="Įprastas 4 2 2 2 3 4 2 2" xfId="1293" xr:uid="{0F6EF23E-9E92-4603-8FF5-A7DD997E3280}"/>
    <cellStyle name="Įprastas 4 2 2 2 3 4 2 3" xfId="2259" xr:uid="{F6D88638-220C-40E4-9E8D-BC944DAC45A5}"/>
    <cellStyle name="Įprastas 4 2 2 2 3 4 2 4" xfId="2903" xr:uid="{DB6F7321-A2FE-421F-9672-DA4800291021}"/>
    <cellStyle name="Įprastas 4 2 2 2 3 4 2 5" xfId="3547" xr:uid="{AE4F04F6-2217-4F99-A23F-C21E9F878264}"/>
    <cellStyle name="Įprastas 4 2 2 2 3 4 2 6" xfId="4944" xr:uid="{0EC94DE9-410A-4D72-9E03-BC3FDB4678BF}"/>
    <cellStyle name="Įprastas 4 2 2 2 3 4 2 7" xfId="7935" xr:uid="{B8FA0C5F-BC45-4324-80A0-658B83347A96}"/>
    <cellStyle name="Įprastas 4 2 2 2 3 4 3" xfId="971" xr:uid="{56813E1F-14E6-4F8B-A32C-7BF18BABFD31}"/>
    <cellStyle name="Įprastas 4 2 2 2 3 4 3 2" xfId="5908" xr:uid="{2A097C2C-C49B-46CF-9BA9-8CBF914ECC65}"/>
    <cellStyle name="Įprastas 4 2 2 2 3 4 4" xfId="1615" xr:uid="{984846FF-31F4-4277-9EFD-49B68E5D9097}"/>
    <cellStyle name="Įprastas 4 2 2 2 3 4 4 2" xfId="6631" xr:uid="{F6FD8F1B-3390-4BD6-88BB-8DCC725A0535}"/>
    <cellStyle name="Įprastas 4 2 2 2 3 4 5" xfId="1937" xr:uid="{CED53D8D-C0A9-45D4-BEC5-1E171BEFE38B}"/>
    <cellStyle name="Įprastas 4 2 2 2 3 4 6" xfId="2581" xr:uid="{594B86D2-0AB1-46E8-A630-2C9B9605DBEC}"/>
    <cellStyle name="Įprastas 4 2 2 2 3 4 7" xfId="3225" xr:uid="{7273B518-86E0-470B-A121-DB74A7FC7B7C}"/>
    <cellStyle name="Įprastas 4 2 2 2 3 4 8" xfId="3980" xr:uid="{63E9401A-0CA5-4260-87A7-BC2D085FBFA6}"/>
    <cellStyle name="Įprastas 4 2 2 2 3 4 9" xfId="7613" xr:uid="{02D0FB16-CAC8-4DD1-BF11-17A0A704B4D4}"/>
    <cellStyle name="Įprastas 4 2 2 2 3 5" xfId="390" xr:uid="{BA5E6929-DB5F-415C-AB0B-35C47616649E}"/>
    <cellStyle name="Įprastas 4 2 2 2 3 5 2" xfId="1034" xr:uid="{1F6CDB33-7CEB-4650-B4B4-514946C9A782}"/>
    <cellStyle name="Įprastas 4 2 2 2 3 5 2 2" xfId="5185" xr:uid="{0014523D-1707-4A9A-A199-8627D48EED15}"/>
    <cellStyle name="Įprastas 4 2 2 2 3 5 3" xfId="2000" xr:uid="{1B650D92-5699-431B-AA5E-5ED38A08F727}"/>
    <cellStyle name="Įprastas 4 2 2 2 3 5 3 2" xfId="6149" xr:uid="{0FEC2553-1DCC-4982-BAF7-C842E59BCD07}"/>
    <cellStyle name="Įprastas 4 2 2 2 3 5 4" xfId="2644" xr:uid="{E69C78C6-3098-468E-8CDA-80DBC9B7F610}"/>
    <cellStyle name="Įprastas 4 2 2 2 3 5 4 2" xfId="6872" xr:uid="{BE850488-E016-4719-8D5F-04F16EBD4E9E}"/>
    <cellStyle name="Įprastas 4 2 2 2 3 5 5" xfId="3288" xr:uid="{96908132-B3DD-4683-B231-21EF03C6CA8E}"/>
    <cellStyle name="Įprastas 4 2 2 2 3 5 6" xfId="4221" xr:uid="{48E4C1BB-7C05-4733-B24B-02B86D2E87F4}"/>
    <cellStyle name="Įprastas 4 2 2 2 3 5 7" xfId="7676" xr:uid="{72E65134-3B06-4E12-A969-F31CF5A3299D}"/>
    <cellStyle name="Įprastas 4 2 2 2 3 6" xfId="712" xr:uid="{31330C53-AAC7-452D-B818-33D5F445146D}"/>
    <cellStyle name="Įprastas 4 2 2 2 3 6 2" xfId="5426" xr:uid="{B034175A-4BE8-4249-8C26-0A73D572C960}"/>
    <cellStyle name="Įprastas 4 2 2 2 3 6 3" xfId="7113" xr:uid="{76E04BEA-6CF9-4267-9E34-A34B160419BB}"/>
    <cellStyle name="Įprastas 4 2 2 2 3 6 4" xfId="4462" xr:uid="{5B183104-CA99-42F7-B68D-D1B63F868A0C}"/>
    <cellStyle name="Įprastas 4 2 2 2 3 7" xfId="1356" xr:uid="{89109E00-F22B-4CD2-9CAD-4B7FF46DE880}"/>
    <cellStyle name="Įprastas 4 2 2 2 3 7 2" xfId="4703" xr:uid="{4D98F444-4220-4089-B57E-B7290D2785C3}"/>
    <cellStyle name="Įprastas 4 2 2 2 3 8" xfId="1678" xr:uid="{5F8D5B19-8DE1-4037-A1D5-5356CF9C6D57}"/>
    <cellStyle name="Įprastas 4 2 2 2 3 8 2" xfId="5667" xr:uid="{59C51B4C-EA4F-46B3-91E7-45F199617D40}"/>
    <cellStyle name="Įprastas 4 2 2 2 3 9" xfId="2322" xr:uid="{2DB6D76D-D752-4160-B283-1EB17EE33365}"/>
    <cellStyle name="Įprastas 4 2 2 2 3 9 2" xfId="6390" xr:uid="{41272A22-5748-4882-8B80-13DB26E7B65E}"/>
    <cellStyle name="Įprastas 4 2 2 2 4" xfId="93" xr:uid="{11135F71-5F30-42CB-8769-B1C99CE28E80}"/>
    <cellStyle name="Įprastas 4 2 2 2 4 10" xfId="3759" xr:uid="{DA8F3C5F-A535-4C14-A921-0C4F241D4239}"/>
    <cellStyle name="Įprastas 4 2 2 2 4 11" xfId="7379" xr:uid="{EE0D4AD7-9F60-4307-A5E7-8B4A6F1FA456}"/>
    <cellStyle name="Įprastas 4 2 2 2 4 2" xfId="223" xr:uid="{AF854D3F-3491-4EAA-B189-56A9AD3C334C}"/>
    <cellStyle name="Įprastas 4 2 2 2 4 2 2" xfId="545" xr:uid="{7BC0F4E7-D1CF-4F57-8DCB-CAE291813852}"/>
    <cellStyle name="Įprastas 4 2 2 2 4 2 2 2" xfId="1189" xr:uid="{2C586B93-BCC0-4519-B8E7-D9A80066275F}"/>
    <cellStyle name="Įprastas 4 2 2 2 4 2 2 2 2" xfId="5084" xr:uid="{B7F422B1-4C74-4976-9367-00255329A052}"/>
    <cellStyle name="Įprastas 4 2 2 2 4 2 2 3" xfId="2155" xr:uid="{D4BCF1A8-7F89-49C5-A094-B1210AF1C47E}"/>
    <cellStyle name="Įprastas 4 2 2 2 4 2 2 3 2" xfId="6048" xr:uid="{31E8C62C-9FF2-4FB0-A83B-9DCA996C0E92}"/>
    <cellStyle name="Įprastas 4 2 2 2 4 2 2 4" xfId="2799" xr:uid="{88133976-C4D2-49D6-A8FA-E63A91EE0085}"/>
    <cellStyle name="Įprastas 4 2 2 2 4 2 2 4 2" xfId="6771" xr:uid="{82B61D82-A12A-4BC8-A2D2-17DAB5434A12}"/>
    <cellStyle name="Įprastas 4 2 2 2 4 2 2 5" xfId="3443" xr:uid="{5BFD2812-9C0A-4D8A-A48D-5A41EA481E6D}"/>
    <cellStyle name="Įprastas 4 2 2 2 4 2 2 6" xfId="4120" xr:uid="{1B650ADB-D4B6-446C-B2FD-A2959939B59C}"/>
    <cellStyle name="Įprastas 4 2 2 2 4 2 2 7" xfId="7831" xr:uid="{06FCDE2D-FABB-458C-978A-21C66C1BA6F7}"/>
    <cellStyle name="Įprastas 4 2 2 2 4 2 3" xfId="867" xr:uid="{095A3FA5-CC1E-4926-A856-133A56981B7E}"/>
    <cellStyle name="Įprastas 4 2 2 2 4 2 3 2" xfId="5325" xr:uid="{987130A8-18D2-4095-8CCE-464348C290C8}"/>
    <cellStyle name="Įprastas 4 2 2 2 4 2 3 3" xfId="6289" xr:uid="{0F846C16-08E8-45BF-9ED6-4A2F3D9D09C5}"/>
    <cellStyle name="Įprastas 4 2 2 2 4 2 3 4" xfId="7012" xr:uid="{C53B7C78-C648-4379-BD0A-5FB0352835BC}"/>
    <cellStyle name="Įprastas 4 2 2 2 4 2 3 5" xfId="4361" xr:uid="{661728B1-20F5-4E67-9B68-D596EC5CA6C7}"/>
    <cellStyle name="Įprastas 4 2 2 2 4 2 4" xfId="1511" xr:uid="{DED55FCB-E83F-4630-9B82-479E7AEF89C2}"/>
    <cellStyle name="Įprastas 4 2 2 2 4 2 4 2" xfId="5566" xr:uid="{8AB4E557-25D2-4BAC-88BC-A23957D6539C}"/>
    <cellStyle name="Įprastas 4 2 2 2 4 2 4 3" xfId="7253" xr:uid="{35F8222E-D297-4FA7-BCE4-05FA901458DC}"/>
    <cellStyle name="Įprastas 4 2 2 2 4 2 4 4" xfId="4602" xr:uid="{18281C9C-CCC5-496B-9D45-E791A0B7B846}"/>
    <cellStyle name="Įprastas 4 2 2 2 4 2 5" xfId="1833" xr:uid="{3667A678-8A12-4636-BB22-B2F82FF73CC1}"/>
    <cellStyle name="Įprastas 4 2 2 2 4 2 5 2" xfId="4843" xr:uid="{6A4A1B54-8D54-425A-9813-AA3C1C47015F}"/>
    <cellStyle name="Įprastas 4 2 2 2 4 2 6" xfId="2477" xr:uid="{4026E968-2BD9-42BB-BF59-2A12D87EC559}"/>
    <cellStyle name="Įprastas 4 2 2 2 4 2 6 2" xfId="5807" xr:uid="{5040DC30-81C3-4A5B-A337-DD0F869D4F95}"/>
    <cellStyle name="Įprastas 4 2 2 2 4 2 7" xfId="3121" xr:uid="{4405606D-1C15-4879-B1A5-0CF89BD9E13E}"/>
    <cellStyle name="Įprastas 4 2 2 2 4 2 7 2" xfId="6530" xr:uid="{ACA451BE-BF38-4BBA-BDC9-004470E42647}"/>
    <cellStyle name="Įprastas 4 2 2 2 4 2 8" xfId="3879" xr:uid="{9C077A1E-CFB4-44C2-86D5-6F0BFA772FE6}"/>
    <cellStyle name="Įprastas 4 2 2 2 4 2 9" xfId="7509" xr:uid="{502FCB85-4754-43C4-BEB0-1178A495B107}"/>
    <cellStyle name="Įprastas 4 2 2 2 4 3" xfId="415" xr:uid="{820D26D6-DB61-46F9-9B22-34D9E50810E4}"/>
    <cellStyle name="Įprastas 4 2 2 2 4 3 2" xfId="1059" xr:uid="{36EDD01A-3287-4F13-80B4-112DBD476318}"/>
    <cellStyle name="Įprastas 4 2 2 2 4 3 2 2" xfId="4964" xr:uid="{2E6DCA87-08F4-4FD8-BE6D-05DDA970D356}"/>
    <cellStyle name="Įprastas 4 2 2 2 4 3 3" xfId="2025" xr:uid="{AFD41E35-3C28-4985-9BF1-72F07901E561}"/>
    <cellStyle name="Įprastas 4 2 2 2 4 3 3 2" xfId="5928" xr:uid="{A57F4799-7C39-4A8E-92BC-C67F8200C27E}"/>
    <cellStyle name="Įprastas 4 2 2 2 4 3 4" xfId="2669" xr:uid="{434A4918-625A-49F3-81A6-88448809AB6E}"/>
    <cellStyle name="Įprastas 4 2 2 2 4 3 4 2" xfId="6651" xr:uid="{A0581E79-687F-4A50-AD5C-4D11A8608AD8}"/>
    <cellStyle name="Įprastas 4 2 2 2 4 3 5" xfId="3313" xr:uid="{FC274297-AC31-4900-BB98-22333C4F864B}"/>
    <cellStyle name="Įprastas 4 2 2 2 4 3 6" xfId="4000" xr:uid="{451D4877-3396-4DBB-9A9C-EFFB474D8D8A}"/>
    <cellStyle name="Įprastas 4 2 2 2 4 3 7" xfId="7701" xr:uid="{F2A75951-7121-4912-882E-D5292718AC41}"/>
    <cellStyle name="Įprastas 4 2 2 2 4 4" xfId="737" xr:uid="{FF0F86EC-3B92-4A48-BB16-6F51AFD36AB8}"/>
    <cellStyle name="Įprastas 4 2 2 2 4 4 2" xfId="5205" xr:uid="{8F7F6DC1-827E-4929-B0F5-259C55562AFB}"/>
    <cellStyle name="Įprastas 4 2 2 2 4 4 3" xfId="6169" xr:uid="{6EE1A7DB-B289-4FCE-BD5A-FC11688F83EB}"/>
    <cellStyle name="Įprastas 4 2 2 2 4 4 4" xfId="6892" xr:uid="{16D41961-D6C4-4502-BC3D-B6A5933995D4}"/>
    <cellStyle name="Įprastas 4 2 2 2 4 4 5" xfId="4241" xr:uid="{B352774F-38FD-44BE-BE12-B747A2469FF4}"/>
    <cellStyle name="Įprastas 4 2 2 2 4 5" xfId="1381" xr:uid="{2FE2F156-EC33-4061-98BB-82CFB78C988E}"/>
    <cellStyle name="Įprastas 4 2 2 2 4 5 2" xfId="5446" xr:uid="{2D77EE3D-288D-4DE4-90BC-CA00FF6FCA40}"/>
    <cellStyle name="Įprastas 4 2 2 2 4 5 3" xfId="7133" xr:uid="{1487CB51-F727-4FBE-B2B2-F432C0BF4698}"/>
    <cellStyle name="Įprastas 4 2 2 2 4 5 4" xfId="4482" xr:uid="{FEB4C860-B58F-4317-8802-B506D07DA0A7}"/>
    <cellStyle name="Įprastas 4 2 2 2 4 6" xfId="1703" xr:uid="{0A4B8EEF-8772-42BE-8615-99920ECD268B}"/>
    <cellStyle name="Įprastas 4 2 2 2 4 6 2" xfId="4723" xr:uid="{0DA70DCF-CAAD-4937-8C78-B378FC087375}"/>
    <cellStyle name="Įprastas 4 2 2 2 4 7" xfId="2347" xr:uid="{9C227091-E3C5-43A6-9443-C9E92A188CA2}"/>
    <cellStyle name="Įprastas 4 2 2 2 4 7 2" xfId="5687" xr:uid="{308345EE-D105-4979-9A4C-657282ECEB9C}"/>
    <cellStyle name="Įprastas 4 2 2 2 4 8" xfId="2991" xr:uid="{63CA7DE5-4E4A-4141-8F46-06DDC4B10C67}"/>
    <cellStyle name="Įprastas 4 2 2 2 4 8 2" xfId="6410" xr:uid="{46928D28-204B-4117-B1CB-9ED159F51FF4}"/>
    <cellStyle name="Įprastas 4 2 2 2 4 9" xfId="3635" xr:uid="{80F7E6B5-6FB9-40F6-9DFB-056F91079AE5}"/>
    <cellStyle name="Įprastas 4 2 2 2 5" xfId="158" xr:uid="{DD4734D3-540F-45C7-979B-8211D3F584D6}"/>
    <cellStyle name="Įprastas 4 2 2 2 5 2" xfId="480" xr:uid="{8CA91C1B-058A-4FA7-AEDD-A2E0BCFCBF5F}"/>
    <cellStyle name="Įprastas 4 2 2 2 5 2 2" xfId="1124" xr:uid="{F3CED6A2-5638-43DF-B837-8347E34B11CA}"/>
    <cellStyle name="Įprastas 4 2 2 2 5 2 2 2" xfId="5024" xr:uid="{B8F3A6FC-47DC-4D50-AEB7-422EFC62E749}"/>
    <cellStyle name="Įprastas 4 2 2 2 5 2 3" xfId="2090" xr:uid="{2086482C-3623-45DB-AA70-F92FA440404C}"/>
    <cellStyle name="Įprastas 4 2 2 2 5 2 3 2" xfId="5988" xr:uid="{380A48F9-98D3-46AB-A974-476D29693946}"/>
    <cellStyle name="Įprastas 4 2 2 2 5 2 4" xfId="2734" xr:uid="{57D0EB3E-1B2A-4340-BAC5-DA0A81738308}"/>
    <cellStyle name="Įprastas 4 2 2 2 5 2 4 2" xfId="6711" xr:uid="{9040BD2E-0213-4E73-8837-05CC9CA5D2B7}"/>
    <cellStyle name="Įprastas 4 2 2 2 5 2 5" xfId="3378" xr:uid="{B3180664-7513-4830-AAFD-493219A6B0B7}"/>
    <cellStyle name="Įprastas 4 2 2 2 5 2 6" xfId="4060" xr:uid="{BABC4CD5-C886-4086-A84A-93F861788F03}"/>
    <cellStyle name="Įprastas 4 2 2 2 5 2 7" xfId="7766" xr:uid="{684A5F9A-0DF8-4B42-8349-DCEB6F8C389F}"/>
    <cellStyle name="Įprastas 4 2 2 2 5 3" xfId="802" xr:uid="{6DECCDB7-BBF7-4167-B592-98D339112C1A}"/>
    <cellStyle name="Įprastas 4 2 2 2 5 3 2" xfId="5265" xr:uid="{2DB6AF75-3A73-4A02-B583-407C9680546A}"/>
    <cellStyle name="Įprastas 4 2 2 2 5 3 3" xfId="6229" xr:uid="{42C48115-AE17-4C7C-8C45-DD6ACA9A4877}"/>
    <cellStyle name="Įprastas 4 2 2 2 5 3 4" xfId="6952" xr:uid="{4A6FAF1B-BCD1-4999-8CEE-46E6E28CCFA5}"/>
    <cellStyle name="Įprastas 4 2 2 2 5 3 5" xfId="4301" xr:uid="{2E52B1CC-7A46-4118-AE63-133B0AC3C20E}"/>
    <cellStyle name="Įprastas 4 2 2 2 5 4" xfId="1446" xr:uid="{9A30466A-07FF-41B7-9EBE-1D7D39E7FBF9}"/>
    <cellStyle name="Įprastas 4 2 2 2 5 4 2" xfId="5506" xr:uid="{72D90A52-7038-4E31-B413-61A9639969B8}"/>
    <cellStyle name="Įprastas 4 2 2 2 5 4 3" xfId="7193" xr:uid="{2BA7604A-4C3C-4EEB-ACE1-41E2389A1D6E}"/>
    <cellStyle name="Įprastas 4 2 2 2 5 4 4" xfId="4542" xr:uid="{326561CC-5AF2-4750-8864-445BECEC227D}"/>
    <cellStyle name="Įprastas 4 2 2 2 5 5" xfId="1768" xr:uid="{8765A381-EC2D-4828-B01B-8BE9638B487F}"/>
    <cellStyle name="Įprastas 4 2 2 2 5 5 2" xfId="4783" xr:uid="{F75920E0-611C-484E-93EA-055C847A2CD7}"/>
    <cellStyle name="Įprastas 4 2 2 2 5 6" xfId="2412" xr:uid="{F3B7F144-FBE9-4809-B2F8-4AEFD47563E7}"/>
    <cellStyle name="Įprastas 4 2 2 2 5 6 2" xfId="5747" xr:uid="{4D7332FE-9BD2-46E3-AE87-520A21B9E8E4}"/>
    <cellStyle name="Įprastas 4 2 2 2 5 7" xfId="3056" xr:uid="{85656582-7749-411D-8483-CB768F50C9F3}"/>
    <cellStyle name="Įprastas 4 2 2 2 5 7 2" xfId="6470" xr:uid="{1FEC745B-7620-4EB0-BA18-6DBEC3BEF995}"/>
    <cellStyle name="Įprastas 4 2 2 2 5 8" xfId="3819" xr:uid="{D5F8B46A-87FB-49AC-A583-C94662050036}"/>
    <cellStyle name="Įprastas 4 2 2 2 5 9" xfId="7444" xr:uid="{985C3D55-D667-43B4-A217-A768115D09DC}"/>
    <cellStyle name="Įprastas 4 2 2 2 6" xfId="287" xr:uid="{F087F07F-C351-4DEC-B14C-8E12201B4E40}"/>
    <cellStyle name="Įprastas 4 2 2 2 6 2" xfId="609" xr:uid="{55EE51A6-C57E-4540-9E78-D57B775D6FAE}"/>
    <cellStyle name="Įprastas 4 2 2 2 6 2 2" xfId="1253" xr:uid="{67B3767D-7094-47FD-8DF6-DE4FA9662336}"/>
    <cellStyle name="Įprastas 4 2 2 2 6 2 3" xfId="2219" xr:uid="{21402368-9C67-438B-A2E8-58135F69E975}"/>
    <cellStyle name="Įprastas 4 2 2 2 6 2 4" xfId="2863" xr:uid="{39338BE5-F28A-4CE4-8A8C-EF83330FAF82}"/>
    <cellStyle name="Įprastas 4 2 2 2 6 2 5" xfId="3507" xr:uid="{4D801ECA-DE2D-40CA-95D7-CF33A0504AC8}"/>
    <cellStyle name="Įprastas 4 2 2 2 6 2 6" xfId="4904" xr:uid="{66E1E66B-4CCE-42F8-87DE-19A7F32F1896}"/>
    <cellStyle name="Įprastas 4 2 2 2 6 2 7" xfId="7895" xr:uid="{A142CB09-9B40-46C2-BA55-7ABEFCE9BD11}"/>
    <cellStyle name="Įprastas 4 2 2 2 6 3" xfId="931" xr:uid="{2A7B293B-D1BC-464F-9370-72E416AFF33B}"/>
    <cellStyle name="Įprastas 4 2 2 2 6 3 2" xfId="5868" xr:uid="{A57D029D-3368-4379-A405-7D595FFD7305}"/>
    <cellStyle name="Įprastas 4 2 2 2 6 4" xfId="1575" xr:uid="{51C8CDC3-527E-4431-9B33-F6EFCE2431DF}"/>
    <cellStyle name="Įprastas 4 2 2 2 6 4 2" xfId="6591" xr:uid="{D2BCB882-AE97-456B-8DE2-2EA0D51E9F4B}"/>
    <cellStyle name="Įprastas 4 2 2 2 6 5" xfId="1897" xr:uid="{3A70EDE2-9AE0-4FF4-9189-585A394AC103}"/>
    <cellStyle name="Įprastas 4 2 2 2 6 6" xfId="2541" xr:uid="{9E45FAAE-4E44-4DB0-A9BC-A34AEDA3D726}"/>
    <cellStyle name="Įprastas 4 2 2 2 6 7" xfId="3185" xr:uid="{F722A0E1-2C12-4AC2-A3CD-34B496D68E0D}"/>
    <cellStyle name="Įprastas 4 2 2 2 6 8" xfId="3940" xr:uid="{267AFF37-AA77-41CF-9497-7E5545ADEF21}"/>
    <cellStyle name="Įprastas 4 2 2 2 6 9" xfId="7573" xr:uid="{6BF693FC-C2B3-412D-A735-93CA0A472951}"/>
    <cellStyle name="Įprastas 4 2 2 2 7" xfId="350" xr:uid="{C1A4ED6D-EAF7-4D82-9F66-1BF2FE9AEDE4}"/>
    <cellStyle name="Įprastas 4 2 2 2 7 2" xfId="994" xr:uid="{97528B3D-3F10-4C85-BA10-D81E99610AC1}"/>
    <cellStyle name="Įprastas 4 2 2 2 7 2 2" xfId="5145" xr:uid="{DFB49CBD-0DCD-4207-A89E-CAEA175ECB1A}"/>
    <cellStyle name="Įprastas 4 2 2 2 7 3" xfId="1960" xr:uid="{6B4B460D-910F-4B78-91B2-9E424E708424}"/>
    <cellStyle name="Įprastas 4 2 2 2 7 3 2" xfId="6109" xr:uid="{37F7D208-8679-4683-8C06-15D36191CA23}"/>
    <cellStyle name="Įprastas 4 2 2 2 7 4" xfId="2604" xr:uid="{35CDB447-0096-4AA6-AB9A-A057F523A659}"/>
    <cellStyle name="Įprastas 4 2 2 2 7 4 2" xfId="6832" xr:uid="{B447A169-4A5B-41BF-9B9C-7B497498AB0E}"/>
    <cellStyle name="Įprastas 4 2 2 2 7 5" xfId="3248" xr:uid="{9A5B4DCF-FC6E-4284-9F6A-1CC9B7E0DEF3}"/>
    <cellStyle name="Įprastas 4 2 2 2 7 6" xfId="4181" xr:uid="{DA87D818-1E38-4C6C-969C-154A26F2ADFF}"/>
    <cellStyle name="Įprastas 4 2 2 2 7 7" xfId="7636" xr:uid="{49FEC71B-EC6C-43A7-836C-52B920ECD229}"/>
    <cellStyle name="Įprastas 4 2 2 2 8" xfId="672" xr:uid="{D4E05DC5-A7B4-42DB-BAC0-872D047D6662}"/>
    <cellStyle name="Įprastas 4 2 2 2 8 2" xfId="5386" xr:uid="{BBDA84F7-FBFC-4ED2-AA06-4AA17466FBE4}"/>
    <cellStyle name="Įprastas 4 2 2 2 8 3" xfId="7073" xr:uid="{607FB68C-3DE9-493C-9DC2-CFEEFE8E00A3}"/>
    <cellStyle name="Įprastas 4 2 2 2 8 4" xfId="4422" xr:uid="{DFA660E8-212D-4C76-8F18-B2260E7F7594}"/>
    <cellStyle name="Įprastas 4 2 2 2 9" xfId="1316" xr:uid="{71EB3FBD-56CE-408E-B25F-E6CF8B422B26}"/>
    <cellStyle name="Įprastas 4 2 2 2 9 2" xfId="4663" xr:uid="{D50F915E-8454-43ED-A575-8DBF047BEFA1}"/>
    <cellStyle name="Įprastas 4 2 2 3" xfId="37" xr:uid="{9DEF0493-8739-40A1-9FD2-BA703DB0423A}"/>
    <cellStyle name="Įprastas 4 2 2 3 10" xfId="2936" xr:uid="{3D98F00E-4BA4-454D-A6C3-37C3980C4FD8}"/>
    <cellStyle name="Įprastas 4 2 2 3 11" xfId="3580" xr:uid="{FA26CFB1-328A-4D3C-8C0B-E3AB36243B62}"/>
    <cellStyle name="Įprastas 4 2 2 3 12" xfId="3709" xr:uid="{5F851E69-ED7B-4610-BF63-548F96AF377D}"/>
    <cellStyle name="Įprastas 4 2 2 3 13" xfId="7324" xr:uid="{91D5CF7C-840B-4D74-96C7-DA7907FF2C99}"/>
    <cellStyle name="Įprastas 4 2 2 3 2" xfId="103" xr:uid="{3C4E26B1-E4BB-4F52-9208-5B2E7F58AD2E}"/>
    <cellStyle name="Įprastas 4 2 2 3 2 10" xfId="3769" xr:uid="{C7E4020B-2650-4627-B773-B5602AF551B7}"/>
    <cellStyle name="Įprastas 4 2 2 3 2 11" xfId="7389" xr:uid="{6B52DA02-9235-465C-8B56-86B7901744EF}"/>
    <cellStyle name="Įprastas 4 2 2 3 2 2" xfId="233" xr:uid="{113AB721-10E6-4EB0-A5E1-796FC7665BDC}"/>
    <cellStyle name="Įprastas 4 2 2 3 2 2 2" xfId="555" xr:uid="{3E0F78F2-E28D-408C-8441-00CAC6F6B3EB}"/>
    <cellStyle name="Įprastas 4 2 2 3 2 2 2 2" xfId="1199" xr:uid="{65A65A42-34FD-4C1D-A02A-240DE03D2875}"/>
    <cellStyle name="Įprastas 4 2 2 3 2 2 2 2 2" xfId="5094" xr:uid="{7DD51548-5E96-4BAD-8932-00EF8A8EF361}"/>
    <cellStyle name="Įprastas 4 2 2 3 2 2 2 3" xfId="2165" xr:uid="{2B992555-5DF8-43D7-9DBA-1336441DA6E6}"/>
    <cellStyle name="Įprastas 4 2 2 3 2 2 2 3 2" xfId="6058" xr:uid="{D5E572C3-2841-4358-9F01-1F2DD02BAAE7}"/>
    <cellStyle name="Įprastas 4 2 2 3 2 2 2 4" xfId="2809" xr:uid="{4B4ABECB-B64B-418B-A412-A0143531E9A7}"/>
    <cellStyle name="Įprastas 4 2 2 3 2 2 2 4 2" xfId="6781" xr:uid="{0CB462D1-DC9E-4273-94F5-A5FEB384F7D3}"/>
    <cellStyle name="Įprastas 4 2 2 3 2 2 2 5" xfId="3453" xr:uid="{F2BC5FAB-36B0-4ADF-A206-6114DD521FAE}"/>
    <cellStyle name="Įprastas 4 2 2 3 2 2 2 6" xfId="4130" xr:uid="{E049E869-C148-44C4-98E2-6D650B0C370B}"/>
    <cellStyle name="Įprastas 4 2 2 3 2 2 2 7" xfId="7841" xr:uid="{76F67122-D2F1-461C-AF16-DD9927AC84FD}"/>
    <cellStyle name="Įprastas 4 2 2 3 2 2 3" xfId="877" xr:uid="{5FB3F45A-F9A4-47BC-886C-D1EA453148FC}"/>
    <cellStyle name="Įprastas 4 2 2 3 2 2 3 2" xfId="5335" xr:uid="{26621199-D0C3-4A54-870D-1A3DD97EA6EA}"/>
    <cellStyle name="Įprastas 4 2 2 3 2 2 3 3" xfId="6299" xr:uid="{28EAF568-252D-48BA-BF02-F9113183F49D}"/>
    <cellStyle name="Įprastas 4 2 2 3 2 2 3 4" xfId="7022" xr:uid="{F33CC92F-CE50-43CA-94F7-6E18D3DF2447}"/>
    <cellStyle name="Įprastas 4 2 2 3 2 2 3 5" xfId="4371" xr:uid="{37AC1700-EAA8-4A9D-A6C2-E9455613E8E1}"/>
    <cellStyle name="Įprastas 4 2 2 3 2 2 4" xfId="1521" xr:uid="{9E4DD7AB-4F79-4492-9C9E-6D5834E57983}"/>
    <cellStyle name="Įprastas 4 2 2 3 2 2 4 2" xfId="5576" xr:uid="{D473E755-C567-43B8-99C3-8F5274D7963F}"/>
    <cellStyle name="Įprastas 4 2 2 3 2 2 4 3" xfId="7263" xr:uid="{DCF3DA16-1AEC-4B8F-93E8-A4B61B1E480C}"/>
    <cellStyle name="Įprastas 4 2 2 3 2 2 4 4" xfId="4612" xr:uid="{5C4C9219-69FC-426A-A71A-DEB637891F2A}"/>
    <cellStyle name="Įprastas 4 2 2 3 2 2 5" xfId="1843" xr:uid="{1D43D21E-6C37-4DEF-8187-221721A57FBE}"/>
    <cellStyle name="Įprastas 4 2 2 3 2 2 5 2" xfId="4853" xr:uid="{D2896D02-E3D6-4281-8D3C-1E611F70609F}"/>
    <cellStyle name="Įprastas 4 2 2 3 2 2 6" xfId="2487" xr:uid="{ED804808-1AD2-48C1-B9AD-4838774BDF63}"/>
    <cellStyle name="Įprastas 4 2 2 3 2 2 6 2" xfId="5817" xr:uid="{33AC5EE0-B11C-4D4B-87B1-97CA8C056FC7}"/>
    <cellStyle name="Įprastas 4 2 2 3 2 2 7" xfId="3131" xr:uid="{0C3B8D85-D111-425D-8F01-4D598532D311}"/>
    <cellStyle name="Įprastas 4 2 2 3 2 2 7 2" xfId="6540" xr:uid="{2D299C62-3F1E-4EF0-934C-B15C683C4AAC}"/>
    <cellStyle name="Įprastas 4 2 2 3 2 2 8" xfId="3889" xr:uid="{4166EBFA-4DC5-4D6E-B3A2-A2F7B2851041}"/>
    <cellStyle name="Įprastas 4 2 2 3 2 2 9" xfId="7519" xr:uid="{5DD34242-6D95-45CF-884A-C6B08A52C640}"/>
    <cellStyle name="Įprastas 4 2 2 3 2 3" xfId="425" xr:uid="{B8241C73-162F-48EA-919B-75A02A79F5DC}"/>
    <cellStyle name="Įprastas 4 2 2 3 2 3 2" xfId="1069" xr:uid="{5EFA54A4-EFC2-4E31-B5F7-51A34CA80066}"/>
    <cellStyle name="Įprastas 4 2 2 3 2 3 2 2" xfId="4974" xr:uid="{A6FC5584-A807-45AB-B278-8C5340C5BA5E}"/>
    <cellStyle name="Įprastas 4 2 2 3 2 3 3" xfId="2035" xr:uid="{7D9CBC84-D5ED-47D3-92E2-C67494CE4A83}"/>
    <cellStyle name="Įprastas 4 2 2 3 2 3 3 2" xfId="5938" xr:uid="{0910ED7C-6DDB-405F-AE11-AC145573A852}"/>
    <cellStyle name="Įprastas 4 2 2 3 2 3 4" xfId="2679" xr:uid="{B2DDFD3F-6EC0-4937-831D-E8BECAA1BAE4}"/>
    <cellStyle name="Įprastas 4 2 2 3 2 3 4 2" xfId="6661" xr:uid="{D7796206-D2FB-4AA6-A2E5-000F4EA54B8B}"/>
    <cellStyle name="Įprastas 4 2 2 3 2 3 5" xfId="3323" xr:uid="{DBD25530-D6DF-403E-A02D-A45D99F6308B}"/>
    <cellStyle name="Įprastas 4 2 2 3 2 3 6" xfId="4010" xr:uid="{BA21CC43-3015-421F-8EE0-AB69FA486F0C}"/>
    <cellStyle name="Įprastas 4 2 2 3 2 3 7" xfId="7711" xr:uid="{EDC68914-0EC6-4C09-8863-2EE373C9D520}"/>
    <cellStyle name="Įprastas 4 2 2 3 2 4" xfId="747" xr:uid="{777F2B31-2ECE-415B-87A0-2B51EEDF89D0}"/>
    <cellStyle name="Įprastas 4 2 2 3 2 4 2" xfId="5215" xr:uid="{B548A8BE-5139-4B01-B854-2FB5625465C4}"/>
    <cellStyle name="Įprastas 4 2 2 3 2 4 3" xfId="6179" xr:uid="{026EBBB1-9803-4144-AD71-F51F3AE86295}"/>
    <cellStyle name="Įprastas 4 2 2 3 2 4 4" xfId="6902" xr:uid="{3F4FB437-6F37-4D3F-BBBC-0061B74701C2}"/>
    <cellStyle name="Įprastas 4 2 2 3 2 4 5" xfId="4251" xr:uid="{80CFB199-BBD4-475D-B5D5-D0565DFEA5C7}"/>
    <cellStyle name="Įprastas 4 2 2 3 2 5" xfId="1391" xr:uid="{AD3C7019-5CCA-49A6-952B-2FB2D937ADB7}"/>
    <cellStyle name="Įprastas 4 2 2 3 2 5 2" xfId="5456" xr:uid="{D99E8B23-C6E7-44EF-BE9B-689362B2C698}"/>
    <cellStyle name="Įprastas 4 2 2 3 2 5 3" xfId="7143" xr:uid="{548F58D2-573C-4D64-8AC4-448ECCFD1A11}"/>
    <cellStyle name="Įprastas 4 2 2 3 2 5 4" xfId="4492" xr:uid="{8F9C0283-45D7-48CB-9520-AD565B2285D8}"/>
    <cellStyle name="Įprastas 4 2 2 3 2 6" xfId="1713" xr:uid="{10707951-989D-4990-A845-228D29AFAF23}"/>
    <cellStyle name="Įprastas 4 2 2 3 2 6 2" xfId="4733" xr:uid="{3A83775F-E56E-448C-8FDF-9E34FD4D918A}"/>
    <cellStyle name="Įprastas 4 2 2 3 2 7" xfId="2357" xr:uid="{ADB57B0D-70B2-4CB4-B5DA-E9C0532E8AF5}"/>
    <cellStyle name="Įprastas 4 2 2 3 2 7 2" xfId="5697" xr:uid="{59030E15-3A7B-44A1-88E6-29C83FCCAF65}"/>
    <cellStyle name="Įprastas 4 2 2 3 2 8" xfId="3001" xr:uid="{BAAF3613-30E8-4C6F-8D65-A9BA71042439}"/>
    <cellStyle name="Įprastas 4 2 2 3 2 8 2" xfId="6420" xr:uid="{7C9CB22A-3147-4ADA-A59D-CFE8C97C95F0}"/>
    <cellStyle name="Įprastas 4 2 2 3 2 9" xfId="3645" xr:uid="{AAC7DF40-E354-46A7-8907-D277829460DC}"/>
    <cellStyle name="Įprastas 4 2 2 3 3" xfId="168" xr:uid="{FFE1E38E-54DD-4DAC-A004-88D2026F9058}"/>
    <cellStyle name="Įprastas 4 2 2 3 3 2" xfId="490" xr:uid="{6D9BAED6-F6D6-4828-8D45-1ED205A4C2F7}"/>
    <cellStyle name="Įprastas 4 2 2 3 3 2 2" xfId="1134" xr:uid="{224E2401-17A8-4791-B118-244604790BBF}"/>
    <cellStyle name="Įprastas 4 2 2 3 3 2 2 2" xfId="5034" xr:uid="{33EE9221-8A9A-49D6-9F11-CF38F365890A}"/>
    <cellStyle name="Įprastas 4 2 2 3 3 2 3" xfId="2100" xr:uid="{5AB3E6E0-F821-4441-AB9D-1A82E6E68B7F}"/>
    <cellStyle name="Įprastas 4 2 2 3 3 2 3 2" xfId="5998" xr:uid="{FE25FAD9-FA31-4E36-B191-E11F60209D4B}"/>
    <cellStyle name="Įprastas 4 2 2 3 3 2 4" xfId="2744" xr:uid="{BC19A4CE-CED9-4FB7-96FE-8113010E1A41}"/>
    <cellStyle name="Įprastas 4 2 2 3 3 2 4 2" xfId="6721" xr:uid="{1E05FA08-42A6-4338-A404-F1A593194667}"/>
    <cellStyle name="Įprastas 4 2 2 3 3 2 5" xfId="3388" xr:uid="{6BEC13FC-C217-448C-90F6-06153AD53332}"/>
    <cellStyle name="Įprastas 4 2 2 3 3 2 6" xfId="4070" xr:uid="{EA70C666-A2C0-4A90-9405-481A780BA730}"/>
    <cellStyle name="Įprastas 4 2 2 3 3 2 7" xfId="7776" xr:uid="{D2E220C7-FA00-425F-A055-3DD5DB2EDC9B}"/>
    <cellStyle name="Įprastas 4 2 2 3 3 3" xfId="812" xr:uid="{EB4738AF-0E45-4581-84E2-AF4E8CA48FFF}"/>
    <cellStyle name="Įprastas 4 2 2 3 3 3 2" xfId="5275" xr:uid="{CDC5173C-DA78-4330-BADE-B65345CC5DE4}"/>
    <cellStyle name="Įprastas 4 2 2 3 3 3 3" xfId="6239" xr:uid="{8C60CCB5-D041-4BBC-96D7-E772F27D18E7}"/>
    <cellStyle name="Įprastas 4 2 2 3 3 3 4" xfId="6962" xr:uid="{EBE24509-A6A1-4FC5-B0B5-2F26C038ACFF}"/>
    <cellStyle name="Įprastas 4 2 2 3 3 3 5" xfId="4311" xr:uid="{3F71C7F7-3432-4C51-B761-D095D9400C2A}"/>
    <cellStyle name="Įprastas 4 2 2 3 3 4" xfId="1456" xr:uid="{29637D13-D262-42A1-AC91-A6AFD205E76D}"/>
    <cellStyle name="Įprastas 4 2 2 3 3 4 2" xfId="5516" xr:uid="{6B0B3BEB-F195-4C4E-9EB7-0BBFE0DBD0C2}"/>
    <cellStyle name="Įprastas 4 2 2 3 3 4 3" xfId="7203" xr:uid="{780C52BA-E0B4-4F7C-AB0E-73690C36CFD8}"/>
    <cellStyle name="Įprastas 4 2 2 3 3 4 4" xfId="4552" xr:uid="{0EC40A81-F4A3-408E-B744-40791F843B92}"/>
    <cellStyle name="Įprastas 4 2 2 3 3 5" xfId="1778" xr:uid="{5AF437A0-7DB2-4775-B420-23E09ABFCAFC}"/>
    <cellStyle name="Įprastas 4 2 2 3 3 5 2" xfId="4793" xr:uid="{0E31ACB4-D2F5-4CB2-A1CF-8F77E859763A}"/>
    <cellStyle name="Įprastas 4 2 2 3 3 6" xfId="2422" xr:uid="{206E1907-9460-4CE1-932C-262484A21979}"/>
    <cellStyle name="Įprastas 4 2 2 3 3 6 2" xfId="5757" xr:uid="{E3022AE4-3222-49DD-99DF-0AD559860612}"/>
    <cellStyle name="Įprastas 4 2 2 3 3 7" xfId="3066" xr:uid="{7A6C4885-DB43-4F0F-B948-A68DC9A1F7D5}"/>
    <cellStyle name="Įprastas 4 2 2 3 3 7 2" xfId="6480" xr:uid="{9B57DBEA-8539-4F78-BB28-6ACFAF23DD49}"/>
    <cellStyle name="Įprastas 4 2 2 3 3 8" xfId="3829" xr:uid="{62B7920C-3751-4ADE-8A28-9CFF44A2E73F}"/>
    <cellStyle name="Įprastas 4 2 2 3 3 9" xfId="7454" xr:uid="{E469AAF2-0500-4881-BEB6-D6F6F3AE1C59}"/>
    <cellStyle name="Įprastas 4 2 2 3 4" xfId="297" xr:uid="{BAEFE940-84F9-4049-9540-092AD4518959}"/>
    <cellStyle name="Įprastas 4 2 2 3 4 2" xfId="619" xr:uid="{5DECB104-0B2C-4D93-91C2-78A7181CD176}"/>
    <cellStyle name="Įprastas 4 2 2 3 4 2 2" xfId="1263" xr:uid="{FAC6CC82-0F9E-443B-A385-1D2F705681C6}"/>
    <cellStyle name="Įprastas 4 2 2 3 4 2 3" xfId="2229" xr:uid="{5E32C5BF-E208-4BAC-940A-BA5665EF3D5B}"/>
    <cellStyle name="Įprastas 4 2 2 3 4 2 4" xfId="2873" xr:uid="{380A2ACD-99CD-428C-B240-16E009C01486}"/>
    <cellStyle name="Įprastas 4 2 2 3 4 2 5" xfId="3517" xr:uid="{4D1B2A33-CDB4-43CA-9CF4-47204CA07B3B}"/>
    <cellStyle name="Įprastas 4 2 2 3 4 2 6" xfId="4914" xr:uid="{BFF52741-E305-470A-AC6F-CF3DE57087BF}"/>
    <cellStyle name="Įprastas 4 2 2 3 4 2 7" xfId="7905" xr:uid="{ADC6620C-8E54-458C-A174-5D69F7D711B3}"/>
    <cellStyle name="Įprastas 4 2 2 3 4 3" xfId="941" xr:uid="{E5DFC168-DB01-40CB-91CC-D313D5CDE4C0}"/>
    <cellStyle name="Įprastas 4 2 2 3 4 3 2" xfId="5878" xr:uid="{86CD4E7D-69B3-48F7-9AFF-783F1270332F}"/>
    <cellStyle name="Įprastas 4 2 2 3 4 4" xfId="1585" xr:uid="{803A9EBA-32E1-4ACE-9833-2E016F7F7285}"/>
    <cellStyle name="Įprastas 4 2 2 3 4 4 2" xfId="6601" xr:uid="{EDD55C73-F1A3-432C-ABD5-188F647C6E11}"/>
    <cellStyle name="Įprastas 4 2 2 3 4 5" xfId="1907" xr:uid="{A5B69697-F980-4969-A8AD-68D2DD2C817A}"/>
    <cellStyle name="Įprastas 4 2 2 3 4 6" xfId="2551" xr:uid="{46D7104D-EC7D-4059-8969-082E108B5EBC}"/>
    <cellStyle name="Įprastas 4 2 2 3 4 7" xfId="3195" xr:uid="{4D9DD18A-C8A4-493A-A1E2-32D4DE17D982}"/>
    <cellStyle name="Įprastas 4 2 2 3 4 8" xfId="3950" xr:uid="{1340D68C-994C-422E-9F70-E99F380E57AF}"/>
    <cellStyle name="Įprastas 4 2 2 3 4 9" xfId="7583" xr:uid="{D34CBABB-55A0-409D-812A-B6A552C13AC2}"/>
    <cellStyle name="Įprastas 4 2 2 3 5" xfId="360" xr:uid="{F3C9E39E-035A-43CE-A847-F50F16A1B191}"/>
    <cellStyle name="Įprastas 4 2 2 3 5 2" xfId="1004" xr:uid="{93954791-9A53-4692-9A6A-EB770385D973}"/>
    <cellStyle name="Įprastas 4 2 2 3 5 2 2" xfId="5155" xr:uid="{1E1EDFCB-311B-4A9A-9F8C-8689839F2967}"/>
    <cellStyle name="Įprastas 4 2 2 3 5 3" xfId="1970" xr:uid="{3CBA704E-E1C0-4DB2-8939-51A9F7D0B9CF}"/>
    <cellStyle name="Įprastas 4 2 2 3 5 3 2" xfId="6119" xr:uid="{B89F5F0B-7508-4843-96EE-611B33B809A1}"/>
    <cellStyle name="Įprastas 4 2 2 3 5 4" xfId="2614" xr:uid="{B1CC0DEF-3255-4832-A5D1-34DA79252245}"/>
    <cellStyle name="Įprastas 4 2 2 3 5 4 2" xfId="6842" xr:uid="{074A60B7-584D-474A-8EBD-B68E67948E1F}"/>
    <cellStyle name="Įprastas 4 2 2 3 5 5" xfId="3258" xr:uid="{3660329C-B46C-4ACC-8A35-F566F751E4FF}"/>
    <cellStyle name="Įprastas 4 2 2 3 5 6" xfId="4191" xr:uid="{2F74EC67-108E-4B1C-80A1-7B5539F4354F}"/>
    <cellStyle name="Įprastas 4 2 2 3 5 7" xfId="7646" xr:uid="{A5D9D9D5-B5A3-4095-A15A-F2FA430D90D9}"/>
    <cellStyle name="Įprastas 4 2 2 3 6" xfId="682" xr:uid="{A7839869-4C42-436A-84B1-BF7BB0A3D5AA}"/>
    <cellStyle name="Įprastas 4 2 2 3 6 2" xfId="5396" xr:uid="{F911888D-6DF1-49E0-8BFF-595622E41775}"/>
    <cellStyle name="Įprastas 4 2 2 3 6 3" xfId="7083" xr:uid="{3A7AD735-3468-41AE-B2FF-FDBB0B05B030}"/>
    <cellStyle name="Įprastas 4 2 2 3 6 4" xfId="4432" xr:uid="{9EFAA166-DFA3-4F02-BA23-EC8D9FFCB260}"/>
    <cellStyle name="Įprastas 4 2 2 3 7" xfId="1326" xr:uid="{06CF7754-9D22-41DA-A999-98EA29F73640}"/>
    <cellStyle name="Įprastas 4 2 2 3 7 2" xfId="4673" xr:uid="{6AB89494-9ABC-4B9A-96EC-A58FF57B7F77}"/>
    <cellStyle name="Įprastas 4 2 2 3 8" xfId="1648" xr:uid="{523EF495-46E9-49EE-A30E-36AEF0C0B804}"/>
    <cellStyle name="Įprastas 4 2 2 3 8 2" xfId="5637" xr:uid="{E03A51A7-0F2F-47A2-8C39-812FDFE8DF75}"/>
    <cellStyle name="Įprastas 4 2 2 3 9" xfId="2292" xr:uid="{CFA789BB-B9C6-4FCE-A58F-B6E01DB23249}"/>
    <cellStyle name="Įprastas 4 2 2 3 9 2" xfId="6360" xr:uid="{744364DD-7037-482F-ABF3-62B74C0E69E4}"/>
    <cellStyle name="Įprastas 4 2 2 4" xfId="57" xr:uid="{01486C64-1475-4E50-B441-EA8974EB8BF8}"/>
    <cellStyle name="Įprastas 4 2 2 4 10" xfId="2956" xr:uid="{9FCCC9D5-252E-478B-984C-930282039522}"/>
    <cellStyle name="Įprastas 4 2 2 4 11" xfId="3600" xr:uid="{072F317D-E859-4E45-986E-EAF1B96E5667}"/>
    <cellStyle name="Įprastas 4 2 2 4 12" xfId="3729" xr:uid="{36C2676B-D217-47A1-8758-E64FBB0AB078}"/>
    <cellStyle name="Įprastas 4 2 2 4 13" xfId="7344" xr:uid="{96A2EA62-4F34-4FAD-A891-78A120E5BD5A}"/>
    <cellStyle name="Įprastas 4 2 2 4 2" xfId="123" xr:uid="{06236695-E26B-4397-AACF-547E7FB6707B}"/>
    <cellStyle name="Įprastas 4 2 2 4 2 10" xfId="3789" xr:uid="{4FCC4878-EA38-49BA-BB2C-BFBB328FC801}"/>
    <cellStyle name="Įprastas 4 2 2 4 2 11" xfId="7409" xr:uid="{AFF28C35-12A2-4ABF-A2F8-F90F87C2CDC1}"/>
    <cellStyle name="Įprastas 4 2 2 4 2 2" xfId="253" xr:uid="{DC701E1F-323E-4AC5-8993-F430646E4053}"/>
    <cellStyle name="Įprastas 4 2 2 4 2 2 2" xfId="575" xr:uid="{C60AA848-EF6C-48E5-9AB1-C5C4656F09C1}"/>
    <cellStyle name="Įprastas 4 2 2 4 2 2 2 2" xfId="1219" xr:uid="{20B66D51-CD75-4300-816C-C2BBACCBCF04}"/>
    <cellStyle name="Įprastas 4 2 2 4 2 2 2 2 2" xfId="5114" xr:uid="{F70497C4-CFC6-4738-9153-C9BA04978D5B}"/>
    <cellStyle name="Įprastas 4 2 2 4 2 2 2 3" xfId="2185" xr:uid="{80A925C4-DC78-458D-ACFC-4311598C1148}"/>
    <cellStyle name="Įprastas 4 2 2 4 2 2 2 3 2" xfId="6078" xr:uid="{98CBF5E5-CD75-41E3-90C9-F66B34ABF7EF}"/>
    <cellStyle name="Įprastas 4 2 2 4 2 2 2 4" xfId="2829" xr:uid="{DF752F10-B3FA-4EE5-A0EC-CA72DDA7253B}"/>
    <cellStyle name="Įprastas 4 2 2 4 2 2 2 4 2" xfId="6801" xr:uid="{D19C31B8-9281-4AE6-9418-57611C44E098}"/>
    <cellStyle name="Įprastas 4 2 2 4 2 2 2 5" xfId="3473" xr:uid="{66753AAC-D7B3-4259-961D-B2F39E8636FB}"/>
    <cellStyle name="Įprastas 4 2 2 4 2 2 2 6" xfId="4150" xr:uid="{26126015-1CD3-4907-ABEA-1C64CBFD7C63}"/>
    <cellStyle name="Įprastas 4 2 2 4 2 2 2 7" xfId="7861" xr:uid="{57581169-284E-47BE-B17C-26D55075E94D}"/>
    <cellStyle name="Įprastas 4 2 2 4 2 2 3" xfId="897" xr:uid="{DBECBFD1-02C4-41CE-92C0-FF63891D3310}"/>
    <cellStyle name="Įprastas 4 2 2 4 2 2 3 2" xfId="5355" xr:uid="{77F681AF-30D2-4CF7-93B1-E31814931746}"/>
    <cellStyle name="Įprastas 4 2 2 4 2 2 3 3" xfId="6319" xr:uid="{F36056FE-C8E6-42DB-AD4F-3C0B9CEEB846}"/>
    <cellStyle name="Įprastas 4 2 2 4 2 2 3 4" xfId="7042" xr:uid="{455688B9-5FFF-4ECD-B2F0-1A8D93F92D72}"/>
    <cellStyle name="Įprastas 4 2 2 4 2 2 3 5" xfId="4391" xr:uid="{7103D77B-B956-415F-BC34-705FBBAD6AB7}"/>
    <cellStyle name="Įprastas 4 2 2 4 2 2 4" xfId="1541" xr:uid="{34CBCD71-709F-49DD-9783-95A11ED30EEA}"/>
    <cellStyle name="Įprastas 4 2 2 4 2 2 4 2" xfId="5596" xr:uid="{1318B2E4-7FB8-4769-A80C-817D44E180FA}"/>
    <cellStyle name="Įprastas 4 2 2 4 2 2 4 3" xfId="7283" xr:uid="{77499D0E-55BD-4DBD-97B0-E3BF91EF97A8}"/>
    <cellStyle name="Įprastas 4 2 2 4 2 2 4 4" xfId="4632" xr:uid="{815E68FE-B456-44CF-9F1E-C636A7C65433}"/>
    <cellStyle name="Įprastas 4 2 2 4 2 2 5" xfId="1863" xr:uid="{931D5697-0B5F-4956-8DA3-38A312497C01}"/>
    <cellStyle name="Įprastas 4 2 2 4 2 2 5 2" xfId="4873" xr:uid="{1E011C99-EB0A-4FFC-9B68-5AF2172121C9}"/>
    <cellStyle name="Įprastas 4 2 2 4 2 2 6" xfId="2507" xr:uid="{EBE20210-0D9B-40D4-8D93-23F56B3C3C57}"/>
    <cellStyle name="Įprastas 4 2 2 4 2 2 6 2" xfId="5837" xr:uid="{063832B0-A1EC-4718-82F0-18D5D8245867}"/>
    <cellStyle name="Įprastas 4 2 2 4 2 2 7" xfId="3151" xr:uid="{EBCE96F3-1F98-4E90-A20F-8184FD5B1B64}"/>
    <cellStyle name="Įprastas 4 2 2 4 2 2 7 2" xfId="6560" xr:uid="{349A22BA-56F9-440B-ADC7-6BCE76871E0D}"/>
    <cellStyle name="Įprastas 4 2 2 4 2 2 8" xfId="3909" xr:uid="{0CEA2964-170B-40C8-B908-B1095D7F6232}"/>
    <cellStyle name="Įprastas 4 2 2 4 2 2 9" xfId="7539" xr:uid="{66907EC9-853A-45A9-BFE9-A7A185DDB8B8}"/>
    <cellStyle name="Įprastas 4 2 2 4 2 3" xfId="445" xr:uid="{CC990988-B2CE-40B5-879F-026E6E5EBD92}"/>
    <cellStyle name="Įprastas 4 2 2 4 2 3 2" xfId="1089" xr:uid="{8155DADC-57F3-475B-A1CF-E7ACA9427325}"/>
    <cellStyle name="Įprastas 4 2 2 4 2 3 2 2" xfId="4994" xr:uid="{ED66C1DA-EB36-48D4-BCE4-DABBF99160F3}"/>
    <cellStyle name="Įprastas 4 2 2 4 2 3 3" xfId="2055" xr:uid="{913303EC-739F-483A-B6B2-4CB67AD21EBE}"/>
    <cellStyle name="Įprastas 4 2 2 4 2 3 3 2" xfId="5958" xr:uid="{CCF8A7A2-36D1-466D-BF7B-62004FEBEDB9}"/>
    <cellStyle name="Įprastas 4 2 2 4 2 3 4" xfId="2699" xr:uid="{798A2897-399D-4CA4-8C91-6AA8C3F05DB8}"/>
    <cellStyle name="Įprastas 4 2 2 4 2 3 4 2" xfId="6681" xr:uid="{102C2439-E108-4FCA-AB1A-2BB597D6320D}"/>
    <cellStyle name="Įprastas 4 2 2 4 2 3 5" xfId="3343" xr:uid="{8C8C134A-DA6C-4C7B-AD9E-DC33AA105046}"/>
    <cellStyle name="Įprastas 4 2 2 4 2 3 6" xfId="4030" xr:uid="{274A9946-C718-4B30-A1D8-04511E824684}"/>
    <cellStyle name="Įprastas 4 2 2 4 2 3 7" xfId="7731" xr:uid="{DCC7E4CA-3C59-44F5-9145-0DA033478497}"/>
    <cellStyle name="Įprastas 4 2 2 4 2 4" xfId="767" xr:uid="{1EF85588-4B55-4EA6-A4B9-BC7045C4CF53}"/>
    <cellStyle name="Įprastas 4 2 2 4 2 4 2" xfId="5235" xr:uid="{3535237A-F1BF-4B4D-BD01-7FAEC749B726}"/>
    <cellStyle name="Įprastas 4 2 2 4 2 4 3" xfId="6199" xr:uid="{3A380AC5-B35D-4F89-B75A-34FD4ECF9CB6}"/>
    <cellStyle name="Įprastas 4 2 2 4 2 4 4" xfId="6922" xr:uid="{96220BB2-9E34-42DF-88FE-3E7477B50F87}"/>
    <cellStyle name="Įprastas 4 2 2 4 2 4 5" xfId="4271" xr:uid="{D6628A89-9954-4EA7-A804-F6ECF5DB104C}"/>
    <cellStyle name="Įprastas 4 2 2 4 2 5" xfId="1411" xr:uid="{5F978ADF-2998-481E-9797-E24A1914D81A}"/>
    <cellStyle name="Įprastas 4 2 2 4 2 5 2" xfId="5476" xr:uid="{4D26D0AC-C638-4CA2-9467-0335A602A15E}"/>
    <cellStyle name="Įprastas 4 2 2 4 2 5 3" xfId="7163" xr:uid="{C96CD5A8-065D-491D-A446-ED1FECD20856}"/>
    <cellStyle name="Įprastas 4 2 2 4 2 5 4" xfId="4512" xr:uid="{2EC41879-DE6F-48EC-9A17-5DCF696360D1}"/>
    <cellStyle name="Įprastas 4 2 2 4 2 6" xfId="1733" xr:uid="{EF3BD6CE-D637-4C85-942F-FEB17ACB0F1F}"/>
    <cellStyle name="Įprastas 4 2 2 4 2 6 2" xfId="4753" xr:uid="{DB704652-B48A-4A56-9970-63DD3E09DE3C}"/>
    <cellStyle name="Įprastas 4 2 2 4 2 7" xfId="2377" xr:uid="{BB15823F-96D1-4BD1-A659-75DC8CF976B8}"/>
    <cellStyle name="Įprastas 4 2 2 4 2 7 2" xfId="5717" xr:uid="{88725FA9-FFF4-48BD-AB92-88F97F83A1D8}"/>
    <cellStyle name="Įprastas 4 2 2 4 2 8" xfId="3021" xr:uid="{40711884-DF7E-4D5E-A0AB-7CCF5DB930B1}"/>
    <cellStyle name="Įprastas 4 2 2 4 2 8 2" xfId="6440" xr:uid="{48A6E462-3CC2-4080-AAE6-1858B919518B}"/>
    <cellStyle name="Įprastas 4 2 2 4 2 9" xfId="3665" xr:uid="{5FABD6DF-E456-42D1-AA02-D6647B7C355D}"/>
    <cellStyle name="Įprastas 4 2 2 4 3" xfId="188" xr:uid="{3A536C80-A283-4AF2-922D-9C15765A72F8}"/>
    <cellStyle name="Įprastas 4 2 2 4 3 2" xfId="510" xr:uid="{7A31492A-038C-420A-A2D4-101CB73C6FDA}"/>
    <cellStyle name="Įprastas 4 2 2 4 3 2 2" xfId="1154" xr:uid="{19059D54-65EC-4E5E-ABB1-0D59CD426510}"/>
    <cellStyle name="Įprastas 4 2 2 4 3 2 2 2" xfId="5054" xr:uid="{1B9126AB-87CD-4C85-BA3B-7ED472BC5E70}"/>
    <cellStyle name="Įprastas 4 2 2 4 3 2 3" xfId="2120" xr:uid="{6679A305-AF74-4270-A220-24C036037FE4}"/>
    <cellStyle name="Įprastas 4 2 2 4 3 2 3 2" xfId="6018" xr:uid="{0A190C68-5857-43A3-8D60-26565E2119E3}"/>
    <cellStyle name="Įprastas 4 2 2 4 3 2 4" xfId="2764" xr:uid="{1AE7E8FB-20E0-4DE1-AFF1-33996ECFBBE5}"/>
    <cellStyle name="Įprastas 4 2 2 4 3 2 4 2" xfId="6741" xr:uid="{ED719817-940D-442B-AEC1-9B48650BA630}"/>
    <cellStyle name="Įprastas 4 2 2 4 3 2 5" xfId="3408" xr:uid="{2D3CA59F-770A-40A7-9F8A-A2E1B4F83A69}"/>
    <cellStyle name="Įprastas 4 2 2 4 3 2 6" xfId="4090" xr:uid="{C532FC39-AC89-4D47-B053-B7C0A4D15377}"/>
    <cellStyle name="Įprastas 4 2 2 4 3 2 7" xfId="7796" xr:uid="{CF7BCD93-3FDF-4B31-9016-3B066AB2636C}"/>
    <cellStyle name="Įprastas 4 2 2 4 3 3" xfId="832" xr:uid="{DE3A0F13-695F-46EF-B308-9C64403E47E4}"/>
    <cellStyle name="Įprastas 4 2 2 4 3 3 2" xfId="5295" xr:uid="{B60C7AF8-2004-48B6-AFA3-B0A1473BAF2B}"/>
    <cellStyle name="Įprastas 4 2 2 4 3 3 3" xfId="6259" xr:uid="{9305F5D2-FFA6-47E5-BAF4-7FD297B89195}"/>
    <cellStyle name="Įprastas 4 2 2 4 3 3 4" xfId="6982" xr:uid="{34A1723F-0B3F-4449-B8A9-483487BFE60C}"/>
    <cellStyle name="Įprastas 4 2 2 4 3 3 5" xfId="4331" xr:uid="{734F6D45-E918-4867-BFE5-918DB0ED8C1C}"/>
    <cellStyle name="Įprastas 4 2 2 4 3 4" xfId="1476" xr:uid="{9B3E632A-BF8D-4F35-9302-399609715FB7}"/>
    <cellStyle name="Įprastas 4 2 2 4 3 4 2" xfId="5536" xr:uid="{B8131A97-0E42-4009-B42C-27908EE6CBA7}"/>
    <cellStyle name="Įprastas 4 2 2 4 3 4 3" xfId="7223" xr:uid="{8F8B20AB-9FA7-4604-9536-BF4238EFBD13}"/>
    <cellStyle name="Įprastas 4 2 2 4 3 4 4" xfId="4572" xr:uid="{076A3C37-38A4-4A27-B625-337B6A1CDA97}"/>
    <cellStyle name="Įprastas 4 2 2 4 3 5" xfId="1798" xr:uid="{79E0116B-D6D2-4DFC-B6FF-8821AF387986}"/>
    <cellStyle name="Įprastas 4 2 2 4 3 5 2" xfId="4813" xr:uid="{5DAE49C6-4C36-48F8-93F1-7CBA121FDE03}"/>
    <cellStyle name="Įprastas 4 2 2 4 3 6" xfId="2442" xr:uid="{A6FB9A25-89FA-4578-B382-5E0727E181F2}"/>
    <cellStyle name="Įprastas 4 2 2 4 3 6 2" xfId="5777" xr:uid="{D2E5CDB5-64B6-4A80-9045-D2CB4DD05E7E}"/>
    <cellStyle name="Įprastas 4 2 2 4 3 7" xfId="3086" xr:uid="{D9A6F9EC-95B9-463C-8076-C15DE537753E}"/>
    <cellStyle name="Įprastas 4 2 2 4 3 7 2" xfId="6500" xr:uid="{04A03F00-3AE5-4ECB-BF10-72D80B806FC8}"/>
    <cellStyle name="Įprastas 4 2 2 4 3 8" xfId="3849" xr:uid="{C25222FA-5F3B-4362-BA32-63433D1D8E63}"/>
    <cellStyle name="Įprastas 4 2 2 4 3 9" xfId="7474" xr:uid="{EE21FAA2-CD03-4B40-B77E-C58F25992DBF}"/>
    <cellStyle name="Įprastas 4 2 2 4 4" xfId="317" xr:uid="{24D71137-33B0-4DF4-9828-09BAB6F8AA48}"/>
    <cellStyle name="Įprastas 4 2 2 4 4 2" xfId="639" xr:uid="{2EB39364-D595-4DDA-A5C1-BA72E8C32820}"/>
    <cellStyle name="Įprastas 4 2 2 4 4 2 2" xfId="1283" xr:uid="{45676911-EDEC-46A1-87FA-C8D525A94021}"/>
    <cellStyle name="Įprastas 4 2 2 4 4 2 3" xfId="2249" xr:uid="{254657B5-5BAB-470D-A8CD-46AC0D86074A}"/>
    <cellStyle name="Įprastas 4 2 2 4 4 2 4" xfId="2893" xr:uid="{BC73E5F3-37CC-400B-9EF4-B9ABF77468AB}"/>
    <cellStyle name="Įprastas 4 2 2 4 4 2 5" xfId="3537" xr:uid="{7B478948-7CE2-4910-9AF8-B574E80B285D}"/>
    <cellStyle name="Įprastas 4 2 2 4 4 2 6" xfId="4934" xr:uid="{A936C27E-5E61-4D3A-A1C9-32FA9144EE67}"/>
    <cellStyle name="Įprastas 4 2 2 4 4 2 7" xfId="7925" xr:uid="{E7B75D02-498C-4B78-8698-82746EAF17EB}"/>
    <cellStyle name="Įprastas 4 2 2 4 4 3" xfId="961" xr:uid="{3C82685C-8BE6-4CFC-96AC-002EEF19D205}"/>
    <cellStyle name="Įprastas 4 2 2 4 4 3 2" xfId="5898" xr:uid="{C7537A88-170E-448D-B7C4-2392216BC6C3}"/>
    <cellStyle name="Įprastas 4 2 2 4 4 4" xfId="1605" xr:uid="{327FF798-4AF7-468A-B8FD-929963F359A0}"/>
    <cellStyle name="Įprastas 4 2 2 4 4 4 2" xfId="6621" xr:uid="{080115BC-D7AA-4C70-A3C5-808298DC025C}"/>
    <cellStyle name="Įprastas 4 2 2 4 4 5" xfId="1927" xr:uid="{73EC9287-7A2C-493E-B301-7C7DF73DFFF4}"/>
    <cellStyle name="Įprastas 4 2 2 4 4 6" xfId="2571" xr:uid="{3899D763-8E98-415F-A1C8-B22CEC4B2E15}"/>
    <cellStyle name="Įprastas 4 2 2 4 4 7" xfId="3215" xr:uid="{E7F3FCC4-06DE-4701-AC33-93AEF787E15C}"/>
    <cellStyle name="Įprastas 4 2 2 4 4 8" xfId="3970" xr:uid="{E398096D-E470-48F8-A09D-F03D3D49E7BA}"/>
    <cellStyle name="Įprastas 4 2 2 4 4 9" xfId="7603" xr:uid="{1C780401-2052-4987-B850-0F63988B6D44}"/>
    <cellStyle name="Įprastas 4 2 2 4 5" xfId="380" xr:uid="{C3BBA80F-A8E7-4F26-8C8D-82D37083E4F4}"/>
    <cellStyle name="Įprastas 4 2 2 4 5 2" xfId="1024" xr:uid="{8CCBD5FB-1928-4A9A-A374-3D176A6B5E9C}"/>
    <cellStyle name="Įprastas 4 2 2 4 5 2 2" xfId="5175" xr:uid="{BFA2C730-E588-4333-84E9-641D8FBA5996}"/>
    <cellStyle name="Įprastas 4 2 2 4 5 3" xfId="1990" xr:uid="{7BE087F1-F2EC-4EC4-A79D-C67D0D863708}"/>
    <cellStyle name="Įprastas 4 2 2 4 5 3 2" xfId="6139" xr:uid="{14730F2E-925C-47FA-B953-46A259A920DE}"/>
    <cellStyle name="Įprastas 4 2 2 4 5 4" xfId="2634" xr:uid="{F570CCFC-AD64-441D-A1D6-1B3EFC17CCFC}"/>
    <cellStyle name="Įprastas 4 2 2 4 5 4 2" xfId="6862" xr:uid="{7E7DC8F5-3D23-4D59-AE0F-CD66BC2B1BF3}"/>
    <cellStyle name="Įprastas 4 2 2 4 5 5" xfId="3278" xr:uid="{61115466-EE24-41D2-90BA-0B1FE59455CF}"/>
    <cellStyle name="Įprastas 4 2 2 4 5 6" xfId="4211" xr:uid="{572C5F74-866F-45A3-AA56-531E6A44527F}"/>
    <cellStyle name="Įprastas 4 2 2 4 5 7" xfId="7666" xr:uid="{D21CE312-3E98-4D8A-86E5-EE2E2BB0A655}"/>
    <cellStyle name="Įprastas 4 2 2 4 6" xfId="702" xr:uid="{B581DC8E-C060-4E0A-BFC4-A4AED1996EEE}"/>
    <cellStyle name="Įprastas 4 2 2 4 6 2" xfId="5416" xr:uid="{28CF384B-C6CC-4E42-B81D-86071DC3EE63}"/>
    <cellStyle name="Įprastas 4 2 2 4 6 3" xfId="7103" xr:uid="{F7854730-C8F9-4ADB-A8F1-6705EC2613E5}"/>
    <cellStyle name="Įprastas 4 2 2 4 6 4" xfId="4452" xr:uid="{1E41C74C-E7EB-4DE8-B130-7B97F521B485}"/>
    <cellStyle name="Įprastas 4 2 2 4 7" xfId="1346" xr:uid="{3B2E55ED-DB2A-408D-98B0-13DB4FD6ABD3}"/>
    <cellStyle name="Įprastas 4 2 2 4 7 2" xfId="4693" xr:uid="{0AD16B7A-5B18-48FA-BBED-7FAEF6D245D6}"/>
    <cellStyle name="Įprastas 4 2 2 4 8" xfId="1668" xr:uid="{EDE63830-8BD6-4BBC-8C03-2ACAAAFD9D74}"/>
    <cellStyle name="Įprastas 4 2 2 4 8 2" xfId="5657" xr:uid="{390F7E8F-E00B-45A1-9C92-6BFB8FFB4DA2}"/>
    <cellStyle name="Įprastas 4 2 2 4 9" xfId="2312" xr:uid="{91388FB3-4F8B-4C7F-AC12-924F9C096849}"/>
    <cellStyle name="Įprastas 4 2 2 4 9 2" xfId="6380" xr:uid="{14ACB7B9-D224-4760-8447-52C6EEE571F9}"/>
    <cellStyle name="Įprastas 4 2 2 5" xfId="83" xr:uid="{5A13E9E9-8C05-4B0F-9C07-DA78EE9C1D09}"/>
    <cellStyle name="Įprastas 4 2 2 5 10" xfId="3749" xr:uid="{81B25463-7742-4023-B841-2AAB28E0DD32}"/>
    <cellStyle name="Įprastas 4 2 2 5 11" xfId="7369" xr:uid="{341AC5EE-7EE7-4445-8251-5FD04CE83810}"/>
    <cellStyle name="Įprastas 4 2 2 5 2" xfId="213" xr:uid="{61DC7270-2D82-4B0E-846C-AD3CBF09918D}"/>
    <cellStyle name="Įprastas 4 2 2 5 2 2" xfId="535" xr:uid="{77AC46EF-A9F4-4094-AE16-31F0D953DFC0}"/>
    <cellStyle name="Įprastas 4 2 2 5 2 2 2" xfId="1179" xr:uid="{FED83462-8128-4502-89F3-892746D2EBB6}"/>
    <cellStyle name="Įprastas 4 2 2 5 2 2 2 2" xfId="5074" xr:uid="{37628C9E-684D-40FB-B860-8A53B0AD89DF}"/>
    <cellStyle name="Įprastas 4 2 2 5 2 2 3" xfId="2145" xr:uid="{6B679E60-1529-4181-BBEF-17A4EE8236FE}"/>
    <cellStyle name="Įprastas 4 2 2 5 2 2 3 2" xfId="6038" xr:uid="{CE953A3C-1857-411F-A577-1F903A0FF1EE}"/>
    <cellStyle name="Įprastas 4 2 2 5 2 2 4" xfId="2789" xr:uid="{912745C6-E812-4A4C-92C4-3253AD76DD9F}"/>
    <cellStyle name="Įprastas 4 2 2 5 2 2 4 2" xfId="6761" xr:uid="{5933FF51-36C2-4604-BAA1-66C9050C9EF2}"/>
    <cellStyle name="Įprastas 4 2 2 5 2 2 5" xfId="3433" xr:uid="{0D0436DD-A826-4AE8-B3C8-15447623F679}"/>
    <cellStyle name="Įprastas 4 2 2 5 2 2 6" xfId="4110" xr:uid="{CDABDD7B-AA3C-47B3-BC2E-2455259B9B25}"/>
    <cellStyle name="Įprastas 4 2 2 5 2 2 7" xfId="7821" xr:uid="{EE14A4DC-478A-4BF7-8776-2388FB321C9E}"/>
    <cellStyle name="Įprastas 4 2 2 5 2 3" xfId="857" xr:uid="{2C1A100E-BDB9-4E65-B3E0-7DA341CAF0A1}"/>
    <cellStyle name="Įprastas 4 2 2 5 2 3 2" xfId="5315" xr:uid="{C48F6A08-C64C-4AC0-B5C9-DEEEB25B7905}"/>
    <cellStyle name="Įprastas 4 2 2 5 2 3 3" xfId="6279" xr:uid="{C339A145-10DC-45D8-904B-7C024BBCA075}"/>
    <cellStyle name="Įprastas 4 2 2 5 2 3 4" xfId="7002" xr:uid="{1FA806CB-F560-4417-9D84-950D7DA814F4}"/>
    <cellStyle name="Įprastas 4 2 2 5 2 3 5" xfId="4351" xr:uid="{6A7DD216-EF5A-47C6-A8C9-C3E9D5A97FE6}"/>
    <cellStyle name="Įprastas 4 2 2 5 2 4" xfId="1501" xr:uid="{62962EF3-21C7-47CC-B7B0-8C1868DF61D9}"/>
    <cellStyle name="Įprastas 4 2 2 5 2 4 2" xfId="5556" xr:uid="{9F13C6D7-1BF3-4140-A078-395713F5612C}"/>
    <cellStyle name="Įprastas 4 2 2 5 2 4 3" xfId="7243" xr:uid="{AC81D2C2-2812-458D-ABBB-4BE355411D19}"/>
    <cellStyle name="Įprastas 4 2 2 5 2 4 4" xfId="4592" xr:uid="{F9F8B1FD-7DDB-4F70-B70A-EA4112A514A0}"/>
    <cellStyle name="Įprastas 4 2 2 5 2 5" xfId="1823" xr:uid="{06F29AE1-C3D7-4CC3-B55A-50883BD09F7E}"/>
    <cellStyle name="Įprastas 4 2 2 5 2 5 2" xfId="4833" xr:uid="{A66D20AA-E3F7-429B-9B54-9A615202EB46}"/>
    <cellStyle name="Įprastas 4 2 2 5 2 6" xfId="2467" xr:uid="{F3586CF7-CD6F-4711-B00C-170620802197}"/>
    <cellStyle name="Įprastas 4 2 2 5 2 6 2" xfId="5797" xr:uid="{0B4524D8-3DFF-47CC-A943-409CAF97A2E3}"/>
    <cellStyle name="Įprastas 4 2 2 5 2 7" xfId="3111" xr:uid="{1C2411E9-43C3-464D-A7B0-50DAD58F7065}"/>
    <cellStyle name="Įprastas 4 2 2 5 2 7 2" xfId="6520" xr:uid="{F18EF54C-1ADC-4718-AEFC-38051A4AF91B}"/>
    <cellStyle name="Įprastas 4 2 2 5 2 8" xfId="3869" xr:uid="{81CF24A2-54E5-4B7D-B7C3-05E90AE6B9B0}"/>
    <cellStyle name="Įprastas 4 2 2 5 2 9" xfId="7499" xr:uid="{90531CA3-E7FF-4A00-9A23-EDEEE1354E79}"/>
    <cellStyle name="Įprastas 4 2 2 5 3" xfId="405" xr:uid="{8E8F6892-AF28-4497-A818-B0EF18C38541}"/>
    <cellStyle name="Įprastas 4 2 2 5 3 2" xfId="1049" xr:uid="{5274E559-3102-490A-8215-31363B4ED4B4}"/>
    <cellStyle name="Įprastas 4 2 2 5 3 2 2" xfId="4954" xr:uid="{E28B369E-10F3-4ED7-B6B8-361FF1689B0E}"/>
    <cellStyle name="Įprastas 4 2 2 5 3 3" xfId="2015" xr:uid="{50A48B70-47A2-4080-B04C-1DA9EF60C993}"/>
    <cellStyle name="Įprastas 4 2 2 5 3 3 2" xfId="5918" xr:uid="{E35F1323-F066-4926-9284-B2AA4B70F4D5}"/>
    <cellStyle name="Įprastas 4 2 2 5 3 4" xfId="2659" xr:uid="{3015F681-536F-4D3C-8DFB-43FB115E5F2B}"/>
    <cellStyle name="Įprastas 4 2 2 5 3 4 2" xfId="6641" xr:uid="{041AF8FF-0351-4931-BEFC-BE6DD5C7A201}"/>
    <cellStyle name="Įprastas 4 2 2 5 3 5" xfId="3303" xr:uid="{26B289F9-1682-469A-BA65-CEF0380D177A}"/>
    <cellStyle name="Įprastas 4 2 2 5 3 6" xfId="3990" xr:uid="{9B0D1FE5-E4D5-4FE4-A140-A8A992D0F7A9}"/>
    <cellStyle name="Įprastas 4 2 2 5 3 7" xfId="7691" xr:uid="{A197E81C-206A-4BBE-B735-A76B66B5D012}"/>
    <cellStyle name="Įprastas 4 2 2 5 4" xfId="727" xr:uid="{2B8A1306-F99E-44BF-8157-F4D7152F43A7}"/>
    <cellStyle name="Įprastas 4 2 2 5 4 2" xfId="5195" xr:uid="{A9B82FAA-E78C-4B9A-857B-F10738EA2D0F}"/>
    <cellStyle name="Įprastas 4 2 2 5 4 3" xfId="6159" xr:uid="{4F103C20-179E-464B-A7CE-3E7BEA13D516}"/>
    <cellStyle name="Įprastas 4 2 2 5 4 4" xfId="6882" xr:uid="{1F015B9E-51EF-4CFA-B3D3-F8090A89C503}"/>
    <cellStyle name="Įprastas 4 2 2 5 4 5" xfId="4231" xr:uid="{979C17A1-40EB-41F8-A6E0-1C535500B2BD}"/>
    <cellStyle name="Įprastas 4 2 2 5 5" xfId="1371" xr:uid="{B036708D-D4C3-4A1C-A01A-67F107248D7C}"/>
    <cellStyle name="Įprastas 4 2 2 5 5 2" xfId="5436" xr:uid="{F09912AD-F6DD-4654-AE13-0A13992A5E4F}"/>
    <cellStyle name="Įprastas 4 2 2 5 5 3" xfId="7123" xr:uid="{88EDC009-B3A2-4C33-9478-788C3E766D63}"/>
    <cellStyle name="Įprastas 4 2 2 5 5 4" xfId="4472" xr:uid="{927387E1-7E9A-4CC6-B208-A92A5C74E1F2}"/>
    <cellStyle name="Įprastas 4 2 2 5 6" xfId="1693" xr:uid="{010F3612-344A-4098-85A5-00844E210800}"/>
    <cellStyle name="Įprastas 4 2 2 5 6 2" xfId="4713" xr:uid="{3AD0BEA8-D607-4CA8-9B8E-E294B1C0E3EE}"/>
    <cellStyle name="Įprastas 4 2 2 5 7" xfId="2337" xr:uid="{6E747985-4FC0-4F71-A786-2F4AAB8FD97D}"/>
    <cellStyle name="Įprastas 4 2 2 5 7 2" xfId="5677" xr:uid="{57CB0AA5-2B72-449E-A123-E6A1B30BD550}"/>
    <cellStyle name="Įprastas 4 2 2 5 8" xfId="2981" xr:uid="{BB313252-BB01-4ECC-A7AB-4FC6DD67F2B0}"/>
    <cellStyle name="Įprastas 4 2 2 5 8 2" xfId="6400" xr:uid="{0BB5C21C-7235-4E40-816E-03C3BAA523E4}"/>
    <cellStyle name="Įprastas 4 2 2 5 9" xfId="3625" xr:uid="{C7EAFCC9-8CF3-4306-85FE-215038EC3656}"/>
    <cellStyle name="Įprastas 4 2 2 6" xfId="148" xr:uid="{D2BD4F74-4E2E-45E9-BE77-6A812E794165}"/>
    <cellStyle name="Įprastas 4 2 2 6 2" xfId="470" xr:uid="{1BB6133F-E812-4E17-80C4-D6157DE2F8CA}"/>
    <cellStyle name="Įprastas 4 2 2 6 2 2" xfId="1114" xr:uid="{3C6D99F0-AFDA-48CE-8941-3D57068A9ED1}"/>
    <cellStyle name="Įprastas 4 2 2 6 2 2 2" xfId="5014" xr:uid="{E57BBE27-7CD0-4CDF-A41A-4336FBD2ADBB}"/>
    <cellStyle name="Įprastas 4 2 2 6 2 3" xfId="2080" xr:uid="{2D4EC5DA-DAF0-4BB5-944C-0A98D9779098}"/>
    <cellStyle name="Įprastas 4 2 2 6 2 3 2" xfId="5978" xr:uid="{6047C2D2-73D7-46EC-B4A3-69B5DDB15A90}"/>
    <cellStyle name="Įprastas 4 2 2 6 2 4" xfId="2724" xr:uid="{19D1670E-94B1-4C0A-8EF6-A2B857958A95}"/>
    <cellStyle name="Įprastas 4 2 2 6 2 4 2" xfId="6701" xr:uid="{22DA02CD-DFC9-47EB-8625-5729687E6A86}"/>
    <cellStyle name="Įprastas 4 2 2 6 2 5" xfId="3368" xr:uid="{F83C3161-865E-4F6B-8FE5-D3806102FBE1}"/>
    <cellStyle name="Įprastas 4 2 2 6 2 6" xfId="4050" xr:uid="{EDDE2181-65C3-4465-8A1A-965D1510D248}"/>
    <cellStyle name="Įprastas 4 2 2 6 2 7" xfId="7756" xr:uid="{B6515297-B93A-4889-91A0-40160D5A46E4}"/>
    <cellStyle name="Įprastas 4 2 2 6 3" xfId="792" xr:uid="{E8B3B203-2CD1-490B-8F05-6DA0144F51DF}"/>
    <cellStyle name="Įprastas 4 2 2 6 3 2" xfId="5255" xr:uid="{ABEBD50E-6DDA-4FCE-9C61-45B697DE2E21}"/>
    <cellStyle name="Įprastas 4 2 2 6 3 3" xfId="6219" xr:uid="{5877131A-41B2-4D82-B103-797EC00D7714}"/>
    <cellStyle name="Įprastas 4 2 2 6 3 4" xfId="6942" xr:uid="{7D427B30-1D90-40E4-B3AE-DD1B6910EDC6}"/>
    <cellStyle name="Įprastas 4 2 2 6 3 5" xfId="4291" xr:uid="{5DD60B73-B1D4-400B-B010-F385D921F0EB}"/>
    <cellStyle name="Įprastas 4 2 2 6 4" xfId="1436" xr:uid="{703A4F0F-5CF3-4831-9F00-FEF57747F9E6}"/>
    <cellStyle name="Įprastas 4 2 2 6 4 2" xfId="5496" xr:uid="{66A3F5E5-8E55-42B8-9C0A-FF0052D58ED8}"/>
    <cellStyle name="Įprastas 4 2 2 6 4 3" xfId="7183" xr:uid="{179EF500-AE9D-4434-9F6B-0698C8EBC730}"/>
    <cellStyle name="Įprastas 4 2 2 6 4 4" xfId="4532" xr:uid="{1FD8101E-6D62-4223-A611-D16F78A8AD6E}"/>
    <cellStyle name="Įprastas 4 2 2 6 5" xfId="1758" xr:uid="{EE8820CB-C053-44F9-A684-9DC0AF477962}"/>
    <cellStyle name="Įprastas 4 2 2 6 5 2" xfId="4773" xr:uid="{36F662AC-C00F-449A-9203-92D961319D6F}"/>
    <cellStyle name="Įprastas 4 2 2 6 6" xfId="2402" xr:uid="{4613AFF6-1049-4D4C-9997-51135EF1045F}"/>
    <cellStyle name="Įprastas 4 2 2 6 6 2" xfId="5737" xr:uid="{A36AD6A8-E9E2-4A71-8E1E-DDD231100737}"/>
    <cellStyle name="Įprastas 4 2 2 6 7" xfId="3046" xr:uid="{6E48DD89-0A63-469A-A1A2-5F078E900E50}"/>
    <cellStyle name="Įprastas 4 2 2 6 7 2" xfId="6460" xr:uid="{D8D42561-16E2-4715-B3F6-B598048E6519}"/>
    <cellStyle name="Įprastas 4 2 2 6 8" xfId="3809" xr:uid="{0072C334-59CD-4DBA-8FB4-79A4A25370BF}"/>
    <cellStyle name="Įprastas 4 2 2 6 9" xfId="7434" xr:uid="{E6A24116-186B-479E-9A0C-A7C0380908D3}"/>
    <cellStyle name="Įprastas 4 2 2 7" xfId="277" xr:uid="{DA135B5F-7C46-4F48-9CA9-E80903700A78}"/>
    <cellStyle name="Įprastas 4 2 2 7 2" xfId="599" xr:uid="{1707ACB2-1D01-4311-B7E8-725CD7E05667}"/>
    <cellStyle name="Įprastas 4 2 2 7 2 2" xfId="1243" xr:uid="{2AE0EC32-B324-46B7-BBAF-A5802B2AEC4D}"/>
    <cellStyle name="Įprastas 4 2 2 7 2 3" xfId="2209" xr:uid="{E9A53850-6EF7-489A-BC17-F63463E9CDE9}"/>
    <cellStyle name="Įprastas 4 2 2 7 2 4" xfId="2853" xr:uid="{D9960B3E-F148-4B9D-A8AA-231B3CB2D88B}"/>
    <cellStyle name="Įprastas 4 2 2 7 2 5" xfId="3497" xr:uid="{DF15A071-5536-41E6-B1DA-4A406249011A}"/>
    <cellStyle name="Įprastas 4 2 2 7 2 6" xfId="4894" xr:uid="{26CBE61A-5D1B-4140-B355-F4D52D172D6F}"/>
    <cellStyle name="Įprastas 4 2 2 7 2 7" xfId="7885" xr:uid="{A51DF1CE-5222-4F9B-87F3-BA3FE73DDB7B}"/>
    <cellStyle name="Įprastas 4 2 2 7 3" xfId="921" xr:uid="{BECD61FE-8F86-4DBE-A58C-1CF362D3DC4C}"/>
    <cellStyle name="Įprastas 4 2 2 7 3 2" xfId="5858" xr:uid="{1153C0E1-016A-45A6-BCB2-33002407ABFA}"/>
    <cellStyle name="Įprastas 4 2 2 7 4" xfId="1565" xr:uid="{AEE97E42-5849-4874-BDF4-019D7887DA4D}"/>
    <cellStyle name="Įprastas 4 2 2 7 4 2" xfId="6581" xr:uid="{53EE17B9-3DBF-41F5-B412-149BA412DF58}"/>
    <cellStyle name="Įprastas 4 2 2 7 5" xfId="1887" xr:uid="{F2F406DE-4289-48C5-AA05-D202ABA4B929}"/>
    <cellStyle name="Įprastas 4 2 2 7 6" xfId="2531" xr:uid="{9AB19FA8-D6E7-4C11-8A2E-476B56E027A4}"/>
    <cellStyle name="Įprastas 4 2 2 7 7" xfId="3175" xr:uid="{E05B7B6B-E22A-4BE4-B78C-2A05889FFFC4}"/>
    <cellStyle name="Įprastas 4 2 2 7 8" xfId="3930" xr:uid="{65C67AC6-94C5-4908-9A54-B441F73FF7C6}"/>
    <cellStyle name="Įprastas 4 2 2 7 9" xfId="7563" xr:uid="{3A8D4F62-852A-43F5-98A1-03B82E550841}"/>
    <cellStyle name="Įprastas 4 2 2 8" xfId="340" xr:uid="{4B7C54B1-7A5C-4954-BDA2-BC60A2733B7C}"/>
    <cellStyle name="Įprastas 4 2 2 8 2" xfId="984" xr:uid="{515DED7D-70B7-49D7-8764-38006667B782}"/>
    <cellStyle name="Įprastas 4 2 2 8 2 2" xfId="5135" xr:uid="{6A6ED82C-BE76-42F4-82EF-470F48C7995D}"/>
    <cellStyle name="Įprastas 4 2 2 8 3" xfId="1950" xr:uid="{D69133CA-B2DC-4189-A4D0-6EFEAC65ECB5}"/>
    <cellStyle name="Įprastas 4 2 2 8 3 2" xfId="6099" xr:uid="{2862A1B9-0589-49CA-AD1E-3809A8868378}"/>
    <cellStyle name="Įprastas 4 2 2 8 4" xfId="2594" xr:uid="{A494E2E7-8806-4AF6-93FC-C73C1AF5F9B5}"/>
    <cellStyle name="Įprastas 4 2 2 8 4 2" xfId="6822" xr:uid="{7EB1CAA3-EC12-4305-89E4-E90099CE6B40}"/>
    <cellStyle name="Įprastas 4 2 2 8 5" xfId="3238" xr:uid="{EC75A66D-EBC7-41C0-8C97-B5080EFA40B0}"/>
    <cellStyle name="Įprastas 4 2 2 8 6" xfId="4171" xr:uid="{461E9E29-7E78-4DF6-821D-0C8AA52BD8BD}"/>
    <cellStyle name="Įprastas 4 2 2 8 7" xfId="7626" xr:uid="{A34BC4A8-A9EA-4F49-89E3-B52EADC5CE5C}"/>
    <cellStyle name="Įprastas 4 2 2 9" xfId="662" xr:uid="{7E546224-8639-4F05-81DD-C44EF45CEC5B}"/>
    <cellStyle name="Įprastas 4 2 2 9 2" xfId="5376" xr:uid="{F8BAD44C-3E30-4729-87B3-FBA133750649}"/>
    <cellStyle name="Įprastas 4 2 2 9 3" xfId="7063" xr:uid="{4DFDB2CF-7018-495E-A36E-D928F618854C}"/>
    <cellStyle name="Įprastas 4 2 2 9 4" xfId="4412" xr:uid="{F72540D3-4933-47BB-8F89-7BB8A780766F}"/>
    <cellStyle name="Įprastas 4 2 3" xfId="20" xr:uid="{8BE3ECAA-2C9E-41BD-B64F-8785386C7446}"/>
    <cellStyle name="Įprastas 4 2 3 10" xfId="1309" xr:uid="{9B7F8D12-753C-4CEF-B0E3-1A0DABBB063F}"/>
    <cellStyle name="Įprastas 4 2 3 10 2" xfId="4656" xr:uid="{97F1E3E9-2217-44CA-8794-0C2CEAC44178}"/>
    <cellStyle name="Įprastas 4 2 3 11" xfId="1631" xr:uid="{3A6BB917-3279-4279-BDFC-160E772BDAD6}"/>
    <cellStyle name="Įprastas 4 2 3 11 2" xfId="5620" xr:uid="{866A4916-A1F1-4063-9C04-90FE578F52D9}"/>
    <cellStyle name="Įprastas 4 2 3 12" xfId="2275" xr:uid="{E5E76CD4-4E94-441C-A2D4-84449EBD16DC}"/>
    <cellStyle name="Įprastas 4 2 3 12 2" xfId="6343" xr:uid="{8F67D5CC-68A1-4758-A657-E2C720F1A251}"/>
    <cellStyle name="Įprastas 4 2 3 13" xfId="2919" xr:uid="{EF307F51-B2E0-4B40-A138-5CE12E7FF8BF}"/>
    <cellStyle name="Įprastas 4 2 3 14" xfId="3563" xr:uid="{292CA692-17FD-4709-A557-AEBF972674CF}"/>
    <cellStyle name="Įprastas 4 2 3 15" xfId="3692" xr:uid="{1680478D-6EFE-47C9-AA6A-0DFC4BE6DCF2}"/>
    <cellStyle name="Įprastas 4 2 3 16" xfId="7307" xr:uid="{68BCF11F-6341-4D99-B726-42E128114639}"/>
    <cellStyle name="Įprastas 4 2 3 2" xfId="30" xr:uid="{372FCAEB-CDCD-42F6-A367-67C125514956}"/>
    <cellStyle name="Įprastas 4 2 3 2 10" xfId="1641" xr:uid="{67D02F59-976D-416B-B231-8994F39657EB}"/>
    <cellStyle name="Įprastas 4 2 3 2 10 2" xfId="5630" xr:uid="{78DEC5A3-86DB-462C-AA2F-5A31E48F1074}"/>
    <cellStyle name="Įprastas 4 2 3 2 11" xfId="2285" xr:uid="{4FBF9909-F292-45CB-8D2A-933EDB036CF0}"/>
    <cellStyle name="Įprastas 4 2 3 2 11 2" xfId="6353" xr:uid="{8C1D1C74-DA46-40E2-A8BC-9366538F57D6}"/>
    <cellStyle name="Įprastas 4 2 3 2 12" xfId="2929" xr:uid="{1608350A-6F3C-491F-869D-52F22361ADF0}"/>
    <cellStyle name="Įprastas 4 2 3 2 13" xfId="3573" xr:uid="{4C2D3275-AE5E-4EE8-AA60-C8558D6BB7EF}"/>
    <cellStyle name="Įprastas 4 2 3 2 14" xfId="3702" xr:uid="{BEE38955-2950-40B6-9493-C29D83832F3B}"/>
    <cellStyle name="Įprastas 4 2 3 2 15" xfId="7317" xr:uid="{53CDCFDF-90B9-4793-9FEE-14EBBDBA6B68}"/>
    <cellStyle name="Įprastas 4 2 3 2 2" xfId="50" xr:uid="{E262A84D-C97F-414F-8746-F40A89D76D32}"/>
    <cellStyle name="Įprastas 4 2 3 2 2 10" xfId="2949" xr:uid="{5C005CD8-7E50-42EA-B839-D3C6E0BC4077}"/>
    <cellStyle name="Įprastas 4 2 3 2 2 11" xfId="3593" xr:uid="{57F26B9B-6A33-4A79-9460-08BD392E4D38}"/>
    <cellStyle name="Įprastas 4 2 3 2 2 12" xfId="3722" xr:uid="{A8613659-C0ED-4CE8-B6F7-0445E3BD51F7}"/>
    <cellStyle name="Įprastas 4 2 3 2 2 13" xfId="7337" xr:uid="{DD0B6539-0921-484A-8A10-426C2E42389F}"/>
    <cellStyle name="Įprastas 4 2 3 2 2 2" xfId="116" xr:uid="{DB0E67F0-1429-4A23-9C8D-5C3D96E6A804}"/>
    <cellStyle name="Įprastas 4 2 3 2 2 2 10" xfId="3782" xr:uid="{28386280-FF42-400B-8743-3989FBCF0BD4}"/>
    <cellStyle name="Įprastas 4 2 3 2 2 2 11" xfId="7402" xr:uid="{115030BD-461F-489C-BA9D-84F8A98DAFE2}"/>
    <cellStyle name="Įprastas 4 2 3 2 2 2 2" xfId="246" xr:uid="{5158E653-E750-4DA7-A291-3CCE8C7741DF}"/>
    <cellStyle name="Įprastas 4 2 3 2 2 2 2 2" xfId="568" xr:uid="{59E53F89-0673-4AF3-9933-CDC3A4BD21A0}"/>
    <cellStyle name="Įprastas 4 2 3 2 2 2 2 2 2" xfId="1212" xr:uid="{6F2A4247-4C66-41A7-87E8-561E6CA1A58D}"/>
    <cellStyle name="Įprastas 4 2 3 2 2 2 2 2 2 2" xfId="5107" xr:uid="{1FAE54DF-27F4-4266-996D-E0D58A663762}"/>
    <cellStyle name="Įprastas 4 2 3 2 2 2 2 2 3" xfId="2178" xr:uid="{C05BD75E-86E4-4A16-9062-E4B876C35A00}"/>
    <cellStyle name="Įprastas 4 2 3 2 2 2 2 2 3 2" xfId="6071" xr:uid="{83EA0BED-B00E-4B6D-85DF-042DFEA6D745}"/>
    <cellStyle name="Įprastas 4 2 3 2 2 2 2 2 4" xfId="2822" xr:uid="{33D591FA-5347-45E9-BE92-60CBE3C96B82}"/>
    <cellStyle name="Įprastas 4 2 3 2 2 2 2 2 4 2" xfId="6794" xr:uid="{B0F104F1-506F-4A1E-AB5C-49BC080B7E28}"/>
    <cellStyle name="Įprastas 4 2 3 2 2 2 2 2 5" xfId="3466" xr:uid="{C51CD0C6-F515-4FC6-9CA6-46D975BB73AB}"/>
    <cellStyle name="Įprastas 4 2 3 2 2 2 2 2 6" xfId="4143" xr:uid="{C917DE25-562A-43C8-9217-D193C8696613}"/>
    <cellStyle name="Įprastas 4 2 3 2 2 2 2 2 7" xfId="7854" xr:uid="{F65DA4AF-A3B1-453E-A8BA-0109996F9062}"/>
    <cellStyle name="Įprastas 4 2 3 2 2 2 2 3" xfId="890" xr:uid="{2255B2B9-5153-4A8A-857C-1208322E71D7}"/>
    <cellStyle name="Įprastas 4 2 3 2 2 2 2 3 2" xfId="5348" xr:uid="{284B8CBE-41F7-4ECF-BED1-9673EAF0E549}"/>
    <cellStyle name="Įprastas 4 2 3 2 2 2 2 3 3" xfId="6312" xr:uid="{19E73CA0-1088-4323-AAD6-7FF1005E4D5A}"/>
    <cellStyle name="Įprastas 4 2 3 2 2 2 2 3 4" xfId="7035" xr:uid="{9F2C07F4-98C8-4DA2-BEF3-FCF71E7FC342}"/>
    <cellStyle name="Įprastas 4 2 3 2 2 2 2 3 5" xfId="4384" xr:uid="{EFA7FD9F-2A33-441A-B139-8E6CC3C4DF4C}"/>
    <cellStyle name="Įprastas 4 2 3 2 2 2 2 4" xfId="1534" xr:uid="{2DFCCBC0-95EF-4403-BF58-F739FCDB9354}"/>
    <cellStyle name="Įprastas 4 2 3 2 2 2 2 4 2" xfId="5589" xr:uid="{60266ACA-C88A-4BC0-9EEF-7E3C38D53EA7}"/>
    <cellStyle name="Įprastas 4 2 3 2 2 2 2 4 3" xfId="7276" xr:uid="{882DAC8A-31FE-4AF0-AC27-6FA04E4085EE}"/>
    <cellStyle name="Įprastas 4 2 3 2 2 2 2 4 4" xfId="4625" xr:uid="{FF162E08-CE27-4694-BC71-9C8B05E0BA2C}"/>
    <cellStyle name="Įprastas 4 2 3 2 2 2 2 5" xfId="1856" xr:uid="{38548459-D8CC-4EFD-B8BA-960B6CB9AFF1}"/>
    <cellStyle name="Įprastas 4 2 3 2 2 2 2 5 2" xfId="4866" xr:uid="{CB725FE5-2C2F-484F-9914-BCE4F8F24947}"/>
    <cellStyle name="Įprastas 4 2 3 2 2 2 2 6" xfId="2500" xr:uid="{F46EAB95-B5DC-4221-8DB0-2A03BCE0E710}"/>
    <cellStyle name="Įprastas 4 2 3 2 2 2 2 6 2" xfId="5830" xr:uid="{2C5C0EC0-9B1F-4530-A121-5A9CA007587D}"/>
    <cellStyle name="Įprastas 4 2 3 2 2 2 2 7" xfId="3144" xr:uid="{AF90FB91-8B41-4972-A184-3265AA047448}"/>
    <cellStyle name="Įprastas 4 2 3 2 2 2 2 7 2" xfId="6553" xr:uid="{BEE1DAC8-2648-43D2-B75B-8E43B7E33C8C}"/>
    <cellStyle name="Įprastas 4 2 3 2 2 2 2 8" xfId="3902" xr:uid="{01FD1E1D-B278-4C26-9F16-AFCF48C4DC15}"/>
    <cellStyle name="Įprastas 4 2 3 2 2 2 2 9" xfId="7532" xr:uid="{C1076ED4-C5DD-42C3-95E4-AFD1F0133C89}"/>
    <cellStyle name="Įprastas 4 2 3 2 2 2 3" xfId="438" xr:uid="{4AF93C59-8570-4AB7-8445-5B608299F4D5}"/>
    <cellStyle name="Įprastas 4 2 3 2 2 2 3 2" xfId="1082" xr:uid="{122A8471-58A7-4730-9280-1BB3E5FC7A24}"/>
    <cellStyle name="Įprastas 4 2 3 2 2 2 3 2 2" xfId="4987" xr:uid="{98ED507E-EBDF-423B-B380-6E6D26CCB432}"/>
    <cellStyle name="Įprastas 4 2 3 2 2 2 3 3" xfId="2048" xr:uid="{71FEC840-0724-4791-820D-7E6393557635}"/>
    <cellStyle name="Įprastas 4 2 3 2 2 2 3 3 2" xfId="5951" xr:uid="{E325D1D7-165E-43C6-B5DC-738D6716DFDC}"/>
    <cellStyle name="Įprastas 4 2 3 2 2 2 3 4" xfId="2692" xr:uid="{0488CC5D-1C22-44E8-809A-D4FA3A4626C2}"/>
    <cellStyle name="Įprastas 4 2 3 2 2 2 3 4 2" xfId="6674" xr:uid="{45F470BA-E00A-4363-B08A-479753A4418E}"/>
    <cellStyle name="Įprastas 4 2 3 2 2 2 3 5" xfId="3336" xr:uid="{464E63BE-B44C-4DE6-9AD9-80803843239D}"/>
    <cellStyle name="Įprastas 4 2 3 2 2 2 3 6" xfId="4023" xr:uid="{9F70F19C-7FF3-4F3E-9373-6E8C92CC954A}"/>
    <cellStyle name="Įprastas 4 2 3 2 2 2 3 7" xfId="7724" xr:uid="{5A646648-FDBF-4658-8599-31187DB7B8D5}"/>
    <cellStyle name="Įprastas 4 2 3 2 2 2 4" xfId="760" xr:uid="{2FFC41C8-1A60-4D2E-8B07-50A40EB5E5DE}"/>
    <cellStyle name="Įprastas 4 2 3 2 2 2 4 2" xfId="5228" xr:uid="{1547A72B-1370-4682-91DF-142E0FCDDC88}"/>
    <cellStyle name="Įprastas 4 2 3 2 2 2 4 3" xfId="6192" xr:uid="{F1F4E238-D764-4DC4-AFB1-D624695A0476}"/>
    <cellStyle name="Įprastas 4 2 3 2 2 2 4 4" xfId="6915" xr:uid="{D081ED05-7870-494F-8A20-E9DA3E378481}"/>
    <cellStyle name="Įprastas 4 2 3 2 2 2 4 5" xfId="4264" xr:uid="{FC25ED26-E28B-4BA8-99A2-24795BB77057}"/>
    <cellStyle name="Įprastas 4 2 3 2 2 2 5" xfId="1404" xr:uid="{D13A29BF-C61F-4E23-9EA4-5DB6533DBA15}"/>
    <cellStyle name="Įprastas 4 2 3 2 2 2 5 2" xfId="5469" xr:uid="{5EB1E167-3C93-486F-B2AA-79B26E3B8917}"/>
    <cellStyle name="Įprastas 4 2 3 2 2 2 5 3" xfId="7156" xr:uid="{DCC542DC-FE2B-445F-89CD-8F3D765B90AC}"/>
    <cellStyle name="Įprastas 4 2 3 2 2 2 5 4" xfId="4505" xr:uid="{161A7C9B-AD54-4025-87CD-0E39AFF1D916}"/>
    <cellStyle name="Įprastas 4 2 3 2 2 2 6" xfId="1726" xr:uid="{C803CCD9-2B96-4C0C-9B37-04D659E7EA74}"/>
    <cellStyle name="Įprastas 4 2 3 2 2 2 6 2" xfId="4746" xr:uid="{9D246548-18EE-46A3-9374-2579DE2B0749}"/>
    <cellStyle name="Įprastas 4 2 3 2 2 2 7" xfId="2370" xr:uid="{85D376E9-CE47-444B-86CC-8AA222E94C2B}"/>
    <cellStyle name="Įprastas 4 2 3 2 2 2 7 2" xfId="5710" xr:uid="{C4DE437E-3762-4AE1-B967-07F13F8A0C14}"/>
    <cellStyle name="Įprastas 4 2 3 2 2 2 8" xfId="3014" xr:uid="{2B72B584-25DE-4F16-8CE2-13C4C8303EA3}"/>
    <cellStyle name="Įprastas 4 2 3 2 2 2 8 2" xfId="6433" xr:uid="{9F799799-4E1E-495B-8380-1D178F4DC866}"/>
    <cellStyle name="Įprastas 4 2 3 2 2 2 9" xfId="3658" xr:uid="{EA5F24A1-4D0E-4309-9A57-63A9A5E18C2A}"/>
    <cellStyle name="Įprastas 4 2 3 2 2 3" xfId="181" xr:uid="{F6006A49-EDE1-42BF-B7B2-4E4D571D6F07}"/>
    <cellStyle name="Įprastas 4 2 3 2 2 3 2" xfId="503" xr:uid="{00E37322-4996-4576-B964-3AEC4401042D}"/>
    <cellStyle name="Įprastas 4 2 3 2 2 3 2 2" xfId="1147" xr:uid="{0BAF5C80-69E3-455C-AFD3-42FCA6574119}"/>
    <cellStyle name="Įprastas 4 2 3 2 2 3 2 2 2" xfId="5047" xr:uid="{18632A6E-61A2-46B8-AB38-458BDDCB2EC9}"/>
    <cellStyle name="Įprastas 4 2 3 2 2 3 2 3" xfId="2113" xr:uid="{9C14D589-6A12-419C-8955-4785C4181535}"/>
    <cellStyle name="Įprastas 4 2 3 2 2 3 2 3 2" xfId="6011" xr:uid="{1A5AA177-CD9E-4C11-ABC1-292F63AD8FEA}"/>
    <cellStyle name="Įprastas 4 2 3 2 2 3 2 4" xfId="2757" xr:uid="{03E97560-593C-4841-866A-C4BEAA28E9DA}"/>
    <cellStyle name="Įprastas 4 2 3 2 2 3 2 4 2" xfId="6734" xr:uid="{D5764CDD-894E-48F9-81EF-F5E8BD282464}"/>
    <cellStyle name="Įprastas 4 2 3 2 2 3 2 5" xfId="3401" xr:uid="{316AF857-1E52-47CB-AD29-AE9164573466}"/>
    <cellStyle name="Įprastas 4 2 3 2 2 3 2 6" xfId="4083" xr:uid="{875350A7-6061-44CA-8713-259B1126CB36}"/>
    <cellStyle name="Įprastas 4 2 3 2 2 3 2 7" xfId="7789" xr:uid="{07C42783-4B70-4624-940E-FE409A261881}"/>
    <cellStyle name="Įprastas 4 2 3 2 2 3 3" xfId="825" xr:uid="{7FC9EB8A-A627-47F7-94A4-C8C419C3288C}"/>
    <cellStyle name="Įprastas 4 2 3 2 2 3 3 2" xfId="5288" xr:uid="{84D6493E-FBC8-4E03-AD4F-9BE43799F9D1}"/>
    <cellStyle name="Įprastas 4 2 3 2 2 3 3 3" xfId="6252" xr:uid="{D359E906-DD5A-479B-B18F-E301B4D373E8}"/>
    <cellStyle name="Įprastas 4 2 3 2 2 3 3 4" xfId="6975" xr:uid="{08F97132-90DB-4302-BF7C-BD04E4549F36}"/>
    <cellStyle name="Įprastas 4 2 3 2 2 3 3 5" xfId="4324" xr:uid="{2245AB27-EF12-4A38-9D10-81B9BDBF491B}"/>
    <cellStyle name="Įprastas 4 2 3 2 2 3 4" xfId="1469" xr:uid="{E2822E4B-FF3C-4671-9C3C-565D2177745C}"/>
    <cellStyle name="Įprastas 4 2 3 2 2 3 4 2" xfId="5529" xr:uid="{A62B9D4F-775B-435F-ADA5-0782EE0157D5}"/>
    <cellStyle name="Įprastas 4 2 3 2 2 3 4 3" xfId="7216" xr:uid="{DFB7EAB6-EB50-4E88-AE82-9A399A90E18E}"/>
    <cellStyle name="Įprastas 4 2 3 2 2 3 4 4" xfId="4565" xr:uid="{2DE846B1-B7C2-4A26-9571-4E29A7678AF4}"/>
    <cellStyle name="Įprastas 4 2 3 2 2 3 5" xfId="1791" xr:uid="{221D5E87-65C2-466D-A980-E811BF750681}"/>
    <cellStyle name="Įprastas 4 2 3 2 2 3 5 2" xfId="4806" xr:uid="{8012ECF3-7033-49B5-9E5C-741747BFBE40}"/>
    <cellStyle name="Įprastas 4 2 3 2 2 3 6" xfId="2435" xr:uid="{EA2AA667-8975-465E-B591-1F7FB5C0CC36}"/>
    <cellStyle name="Įprastas 4 2 3 2 2 3 6 2" xfId="5770" xr:uid="{71434FD0-49EE-4979-8BAB-25BF862BE439}"/>
    <cellStyle name="Įprastas 4 2 3 2 2 3 7" xfId="3079" xr:uid="{B6257D14-6757-4027-B918-E61B9181AD26}"/>
    <cellStyle name="Įprastas 4 2 3 2 2 3 7 2" xfId="6493" xr:uid="{2E7100CD-DE79-4AA9-A7DC-0388994B49FA}"/>
    <cellStyle name="Įprastas 4 2 3 2 2 3 8" xfId="3842" xr:uid="{E0B5D2AE-E25C-4D0B-A06D-500C1AEA2113}"/>
    <cellStyle name="Įprastas 4 2 3 2 2 3 9" xfId="7467" xr:uid="{E4079927-3990-4585-92EA-DB6C48B65978}"/>
    <cellStyle name="Įprastas 4 2 3 2 2 4" xfId="310" xr:uid="{441DBD31-30D2-4514-9224-F85C79D1A71A}"/>
    <cellStyle name="Įprastas 4 2 3 2 2 4 2" xfId="632" xr:uid="{DE635AB3-852F-4570-B0C2-F93F8E6F6514}"/>
    <cellStyle name="Įprastas 4 2 3 2 2 4 2 2" xfId="1276" xr:uid="{DBB21286-4630-4C01-962E-818FAC8DF16C}"/>
    <cellStyle name="Įprastas 4 2 3 2 2 4 2 3" xfId="2242" xr:uid="{CC72BC91-C8C6-468F-AD58-E142F7D7222D}"/>
    <cellStyle name="Įprastas 4 2 3 2 2 4 2 4" xfId="2886" xr:uid="{3EEA1A1D-4032-47A8-9178-80EB8F29B1CB}"/>
    <cellStyle name="Įprastas 4 2 3 2 2 4 2 5" xfId="3530" xr:uid="{E62D4079-605E-478B-8A13-E4FADFC6BF44}"/>
    <cellStyle name="Įprastas 4 2 3 2 2 4 2 6" xfId="4927" xr:uid="{71321A51-5E79-4A6A-AC0A-7652CC0C94F2}"/>
    <cellStyle name="Įprastas 4 2 3 2 2 4 2 7" xfId="7918" xr:uid="{7C8D7634-F440-48C4-A9B4-A33D3B9DF5D3}"/>
    <cellStyle name="Įprastas 4 2 3 2 2 4 3" xfId="954" xr:uid="{81FA5AA1-04B9-4EE1-BBF4-75B401B7B412}"/>
    <cellStyle name="Įprastas 4 2 3 2 2 4 3 2" xfId="5891" xr:uid="{DD4BA085-153B-4855-A4A5-2125CE881FBE}"/>
    <cellStyle name="Įprastas 4 2 3 2 2 4 4" xfId="1598" xr:uid="{CF474DCE-F1F8-4E50-8B5D-3AE42E67117D}"/>
    <cellStyle name="Įprastas 4 2 3 2 2 4 4 2" xfId="6614" xr:uid="{08B1DF29-5C0E-4443-A390-FD8E03925F8B}"/>
    <cellStyle name="Įprastas 4 2 3 2 2 4 5" xfId="1920" xr:uid="{FB7F2AF4-612A-444B-ABAB-35761198D44B}"/>
    <cellStyle name="Įprastas 4 2 3 2 2 4 6" xfId="2564" xr:uid="{6B8E8BF6-4044-4FBC-BBF8-200A6648CF23}"/>
    <cellStyle name="Įprastas 4 2 3 2 2 4 7" xfId="3208" xr:uid="{5358F315-9DEC-4110-9994-66B422BF3C6B}"/>
    <cellStyle name="Įprastas 4 2 3 2 2 4 8" xfId="3963" xr:uid="{91E8BE1D-4993-4C02-88CE-E73327AF715C}"/>
    <cellStyle name="Įprastas 4 2 3 2 2 4 9" xfId="7596" xr:uid="{6763C2A4-FCE9-4A9D-8B8A-C20D636C6246}"/>
    <cellStyle name="Įprastas 4 2 3 2 2 5" xfId="373" xr:uid="{EAD86277-D2CE-45CC-9B2B-398A381C585F}"/>
    <cellStyle name="Įprastas 4 2 3 2 2 5 2" xfId="1017" xr:uid="{1744C021-14E8-4B38-8655-903E5D563A8B}"/>
    <cellStyle name="Įprastas 4 2 3 2 2 5 2 2" xfId="5168" xr:uid="{DC3A44E1-D0CE-472D-9A3E-DB0702F1B034}"/>
    <cellStyle name="Įprastas 4 2 3 2 2 5 3" xfId="1983" xr:uid="{B3CAEB64-B1CD-46B1-A082-F58EF0DF5867}"/>
    <cellStyle name="Įprastas 4 2 3 2 2 5 3 2" xfId="6132" xr:uid="{9CD4C7A3-6DFC-46BE-9B42-7E50BFB34E22}"/>
    <cellStyle name="Įprastas 4 2 3 2 2 5 4" xfId="2627" xr:uid="{3954535B-5791-4122-8985-500B1FD75A92}"/>
    <cellStyle name="Įprastas 4 2 3 2 2 5 4 2" xfId="6855" xr:uid="{030951EC-3EB2-4EEE-B6C8-1588C8E50947}"/>
    <cellStyle name="Įprastas 4 2 3 2 2 5 5" xfId="3271" xr:uid="{ED0DEE3A-CE18-48A6-B7E0-FAA4A6046772}"/>
    <cellStyle name="Įprastas 4 2 3 2 2 5 6" xfId="4204" xr:uid="{6439D498-D72F-4BF7-A1D6-522993B47C4D}"/>
    <cellStyle name="Įprastas 4 2 3 2 2 5 7" xfId="7659" xr:uid="{5421DA79-5334-497D-BE45-32034328BAA9}"/>
    <cellStyle name="Įprastas 4 2 3 2 2 6" xfId="695" xr:uid="{E13BA0F0-1148-4A3C-8B12-A8D4C07C3D5A}"/>
    <cellStyle name="Įprastas 4 2 3 2 2 6 2" xfId="5409" xr:uid="{861A3677-40B3-41D0-BF7C-2069DA785841}"/>
    <cellStyle name="Įprastas 4 2 3 2 2 6 3" xfId="7096" xr:uid="{E60C5017-10DD-4009-B402-C77571393970}"/>
    <cellStyle name="Įprastas 4 2 3 2 2 6 4" xfId="4445" xr:uid="{87C0B9F4-1DAB-499B-9AE9-F3CF09D7B6C1}"/>
    <cellStyle name="Įprastas 4 2 3 2 2 7" xfId="1339" xr:uid="{41967086-2263-4B63-9388-B2A705CFC3B9}"/>
    <cellStyle name="Įprastas 4 2 3 2 2 7 2" xfId="4686" xr:uid="{3E1507CC-6A0E-46CB-BF4A-27ECD1EA13B7}"/>
    <cellStyle name="Įprastas 4 2 3 2 2 8" xfId="1661" xr:uid="{62100D3F-3AD9-4949-85DD-24F5445770BC}"/>
    <cellStyle name="Įprastas 4 2 3 2 2 8 2" xfId="5650" xr:uid="{A07B65A5-D63D-4FC4-B87F-7EA5DB1C5383}"/>
    <cellStyle name="Įprastas 4 2 3 2 2 9" xfId="2305" xr:uid="{9C3B7B54-FECA-48F0-A4C9-E8E167E238EE}"/>
    <cellStyle name="Įprastas 4 2 3 2 2 9 2" xfId="6373" xr:uid="{0612BDFA-F3D4-4927-832D-DD276B038605}"/>
    <cellStyle name="Įprastas 4 2 3 2 3" xfId="70" xr:uid="{355FB7A5-6A65-4457-BDD9-A70B48AFA57C}"/>
    <cellStyle name="Įprastas 4 2 3 2 3 10" xfId="2969" xr:uid="{F1658AB9-A8F7-4E1F-B7E9-E8C39E5374A3}"/>
    <cellStyle name="Įprastas 4 2 3 2 3 11" xfId="3613" xr:uid="{B86A9156-9985-4E55-9928-27361133BFD7}"/>
    <cellStyle name="Įprastas 4 2 3 2 3 12" xfId="3742" xr:uid="{8C304427-CC5A-404B-8CE5-489A25D3EFE4}"/>
    <cellStyle name="Įprastas 4 2 3 2 3 13" xfId="7357" xr:uid="{DDB0A91B-8C6A-4237-A44E-2151DB6C6B43}"/>
    <cellStyle name="Įprastas 4 2 3 2 3 2" xfId="136" xr:uid="{C8964C70-CC04-48BE-826B-72DC940DBDC5}"/>
    <cellStyle name="Įprastas 4 2 3 2 3 2 10" xfId="3802" xr:uid="{E97030D2-885C-4F44-9E6A-77005A255988}"/>
    <cellStyle name="Įprastas 4 2 3 2 3 2 11" xfId="7422" xr:uid="{3DB30AD2-BD1B-4EEF-86B3-463950E2FAD1}"/>
    <cellStyle name="Įprastas 4 2 3 2 3 2 2" xfId="266" xr:uid="{0DF82AA6-7865-4C79-8CF7-C767D9CF98BC}"/>
    <cellStyle name="Įprastas 4 2 3 2 3 2 2 2" xfId="588" xr:uid="{179C57EE-2A6A-4320-B8E9-AE91A11BC653}"/>
    <cellStyle name="Įprastas 4 2 3 2 3 2 2 2 2" xfId="1232" xr:uid="{B3AF45E8-3F80-40E5-BBDC-F9343FE57A10}"/>
    <cellStyle name="Įprastas 4 2 3 2 3 2 2 2 2 2" xfId="5127" xr:uid="{C195BB28-308A-4A47-A73B-9692C3529EA0}"/>
    <cellStyle name="Įprastas 4 2 3 2 3 2 2 2 3" xfId="2198" xr:uid="{FE9ADF82-1A7F-4A3E-B4DC-5F4BE4D17518}"/>
    <cellStyle name="Įprastas 4 2 3 2 3 2 2 2 3 2" xfId="6091" xr:uid="{8165D334-B945-4A5F-8845-CCD7B6D89C68}"/>
    <cellStyle name="Įprastas 4 2 3 2 3 2 2 2 4" xfId="2842" xr:uid="{881206E8-9C76-449F-ACBE-F547F45BB4AF}"/>
    <cellStyle name="Įprastas 4 2 3 2 3 2 2 2 4 2" xfId="6814" xr:uid="{D44F5FB5-4D49-42C3-ACDC-E8487051A6B9}"/>
    <cellStyle name="Įprastas 4 2 3 2 3 2 2 2 5" xfId="3486" xr:uid="{27345FD4-6AFE-46D9-B755-A7BB7EC64E75}"/>
    <cellStyle name="Įprastas 4 2 3 2 3 2 2 2 6" xfId="4163" xr:uid="{6D3E4B08-944E-4209-99D3-15426DC9DFC3}"/>
    <cellStyle name="Įprastas 4 2 3 2 3 2 2 2 7" xfId="7874" xr:uid="{74389B3A-E7B1-43D6-B60A-FBE91DA087DF}"/>
    <cellStyle name="Įprastas 4 2 3 2 3 2 2 3" xfId="910" xr:uid="{801F071C-7D3D-4414-971E-CB1146372538}"/>
    <cellStyle name="Įprastas 4 2 3 2 3 2 2 3 2" xfId="5368" xr:uid="{41C048CB-48F8-4752-9378-FB8DAC363113}"/>
    <cellStyle name="Įprastas 4 2 3 2 3 2 2 3 3" xfId="6332" xr:uid="{654239F3-5494-44FF-A4CC-9FD69690BBB1}"/>
    <cellStyle name="Įprastas 4 2 3 2 3 2 2 3 4" xfId="7055" xr:uid="{745CEC9F-E5D7-4388-B1A9-DBC73D190DA2}"/>
    <cellStyle name="Įprastas 4 2 3 2 3 2 2 3 5" xfId="4404" xr:uid="{880AF8E2-3A3E-4100-9053-EF7F0D5BD94E}"/>
    <cellStyle name="Įprastas 4 2 3 2 3 2 2 4" xfId="1554" xr:uid="{D5D5F1B7-FCF8-491E-801D-0792DD50A788}"/>
    <cellStyle name="Įprastas 4 2 3 2 3 2 2 4 2" xfId="5609" xr:uid="{0F2D7035-E626-42AC-BF2B-E5F644FEEF4B}"/>
    <cellStyle name="Įprastas 4 2 3 2 3 2 2 4 3" xfId="7296" xr:uid="{C01622B3-D511-4180-994A-F72C262F555B}"/>
    <cellStyle name="Įprastas 4 2 3 2 3 2 2 4 4" xfId="4645" xr:uid="{4C5C484C-3639-498A-BFFC-A7C6D0019232}"/>
    <cellStyle name="Įprastas 4 2 3 2 3 2 2 5" xfId="1876" xr:uid="{2D1AB879-B0C6-4FC1-998D-CE7CE7E2016E}"/>
    <cellStyle name="Įprastas 4 2 3 2 3 2 2 5 2" xfId="4886" xr:uid="{6EEBBC26-BF87-4C54-B59A-AFD49CF9C5C5}"/>
    <cellStyle name="Įprastas 4 2 3 2 3 2 2 6" xfId="2520" xr:uid="{2DA7D81F-EE89-4541-9BD3-31C809339FA4}"/>
    <cellStyle name="Įprastas 4 2 3 2 3 2 2 6 2" xfId="5850" xr:uid="{172F1230-ED6F-4938-8091-2320191B4DA7}"/>
    <cellStyle name="Įprastas 4 2 3 2 3 2 2 7" xfId="3164" xr:uid="{0A321191-AE6A-4F30-B317-2CF93B7C91CC}"/>
    <cellStyle name="Įprastas 4 2 3 2 3 2 2 7 2" xfId="6573" xr:uid="{509269FE-B70C-47B7-BDC3-14DB756A9CF3}"/>
    <cellStyle name="Įprastas 4 2 3 2 3 2 2 8" xfId="3922" xr:uid="{B5E77DB4-4019-4D40-AE48-0FD74755F758}"/>
    <cellStyle name="Įprastas 4 2 3 2 3 2 2 9" xfId="7552" xr:uid="{B0A0CC6C-F289-4943-BE8C-F797551A840F}"/>
    <cellStyle name="Įprastas 4 2 3 2 3 2 3" xfId="458" xr:uid="{34B0B403-62A6-49AE-B206-396B504CF756}"/>
    <cellStyle name="Įprastas 4 2 3 2 3 2 3 2" xfId="1102" xr:uid="{26CF2CE5-03C1-4EA7-910D-0A3BBF60A109}"/>
    <cellStyle name="Įprastas 4 2 3 2 3 2 3 2 2" xfId="5007" xr:uid="{41969562-D8D7-4B67-B544-C00139E92211}"/>
    <cellStyle name="Įprastas 4 2 3 2 3 2 3 3" xfId="2068" xr:uid="{29CE7CAA-20E0-4F90-8146-9EDB80F5875B}"/>
    <cellStyle name="Įprastas 4 2 3 2 3 2 3 3 2" xfId="5971" xr:uid="{B31052D9-88E3-4FC3-818F-DB63DB03DF2B}"/>
    <cellStyle name="Įprastas 4 2 3 2 3 2 3 4" xfId="2712" xr:uid="{4D346B81-C911-4627-A8D0-16E7B76FF123}"/>
    <cellStyle name="Įprastas 4 2 3 2 3 2 3 4 2" xfId="6694" xr:uid="{D422AB44-60EF-4C93-940E-514851F2661C}"/>
    <cellStyle name="Įprastas 4 2 3 2 3 2 3 5" xfId="3356" xr:uid="{B48C48B6-B271-41B8-873B-22DE4C0E8EAD}"/>
    <cellStyle name="Įprastas 4 2 3 2 3 2 3 6" xfId="4043" xr:uid="{6AE4D9D5-AB7B-4483-8693-49E301B16DC0}"/>
    <cellStyle name="Įprastas 4 2 3 2 3 2 3 7" xfId="7744" xr:uid="{890FF30D-F4EA-4B62-B6AC-0E43ABB0708F}"/>
    <cellStyle name="Įprastas 4 2 3 2 3 2 4" xfId="780" xr:uid="{A5BE08CE-127D-4C50-BFFD-54DC109500DF}"/>
    <cellStyle name="Įprastas 4 2 3 2 3 2 4 2" xfId="5248" xr:uid="{7C4DA442-4677-4F30-8347-0DEBBAD11B10}"/>
    <cellStyle name="Įprastas 4 2 3 2 3 2 4 3" xfId="6212" xr:uid="{2FF3F6AF-03B9-4478-B5E8-67687FB28EA9}"/>
    <cellStyle name="Įprastas 4 2 3 2 3 2 4 4" xfId="6935" xr:uid="{A170038A-2E83-4F85-B300-BC080AEE18D3}"/>
    <cellStyle name="Įprastas 4 2 3 2 3 2 4 5" xfId="4284" xr:uid="{E5C82530-2588-4FDC-9075-2A725A98BD0A}"/>
    <cellStyle name="Įprastas 4 2 3 2 3 2 5" xfId="1424" xr:uid="{667BF8F3-5551-4EA6-BFDB-E5FA8C537B17}"/>
    <cellStyle name="Įprastas 4 2 3 2 3 2 5 2" xfId="5489" xr:uid="{6B3CE0F9-26C1-420E-BEA6-7349C2021DEF}"/>
    <cellStyle name="Įprastas 4 2 3 2 3 2 5 3" xfId="7176" xr:uid="{967F3E1A-4EB1-4670-ACA7-25416AD8B89A}"/>
    <cellStyle name="Įprastas 4 2 3 2 3 2 5 4" xfId="4525" xr:uid="{60DCFB1B-A0ED-4650-A9CE-9E78D33A9C17}"/>
    <cellStyle name="Įprastas 4 2 3 2 3 2 6" xfId="1746" xr:uid="{89D0005F-62AD-41FA-925D-A3BDA031046F}"/>
    <cellStyle name="Įprastas 4 2 3 2 3 2 6 2" xfId="4766" xr:uid="{6539DAC5-DA53-413F-B4CF-AA51D6D8B4D7}"/>
    <cellStyle name="Įprastas 4 2 3 2 3 2 7" xfId="2390" xr:uid="{B835CA8E-00D1-4060-9040-39B44E197228}"/>
    <cellStyle name="Įprastas 4 2 3 2 3 2 7 2" xfId="5730" xr:uid="{7839C870-8647-409E-9392-1F5733D55292}"/>
    <cellStyle name="Įprastas 4 2 3 2 3 2 8" xfId="3034" xr:uid="{0E7E91FB-52CF-4BA6-91D5-E024F71B9361}"/>
    <cellStyle name="Įprastas 4 2 3 2 3 2 8 2" xfId="6453" xr:uid="{1FE6A490-5EFC-4A2A-BE72-A782203BA717}"/>
    <cellStyle name="Įprastas 4 2 3 2 3 2 9" xfId="3678" xr:uid="{36F73CAA-428C-4A42-8148-120576CFD1C6}"/>
    <cellStyle name="Įprastas 4 2 3 2 3 3" xfId="201" xr:uid="{744787E7-55DA-4F07-9F92-FF5C8A7F6DEB}"/>
    <cellStyle name="Įprastas 4 2 3 2 3 3 2" xfId="523" xr:uid="{F68C571A-1D16-4289-BBE3-C4D8DBB5A118}"/>
    <cellStyle name="Įprastas 4 2 3 2 3 3 2 2" xfId="1167" xr:uid="{25C47982-6A27-406F-93B7-E1EFC4D4B758}"/>
    <cellStyle name="Įprastas 4 2 3 2 3 3 2 2 2" xfId="5067" xr:uid="{7B37691A-C9A5-427D-BE72-29A97C1FA1B0}"/>
    <cellStyle name="Įprastas 4 2 3 2 3 3 2 3" xfId="2133" xr:uid="{907FFDB2-44CC-4ECB-9088-72F0A544D24D}"/>
    <cellStyle name="Įprastas 4 2 3 2 3 3 2 3 2" xfId="6031" xr:uid="{42307834-9651-4C46-B685-69066AE2A639}"/>
    <cellStyle name="Įprastas 4 2 3 2 3 3 2 4" xfId="2777" xr:uid="{FC6F5B9E-BF71-4B6C-886D-6887782C3244}"/>
    <cellStyle name="Įprastas 4 2 3 2 3 3 2 4 2" xfId="6754" xr:uid="{F0F02518-5AE7-4BDB-AC53-E3E1D0118511}"/>
    <cellStyle name="Įprastas 4 2 3 2 3 3 2 5" xfId="3421" xr:uid="{5998DE77-28DA-4C78-81F7-E2FE48E86547}"/>
    <cellStyle name="Įprastas 4 2 3 2 3 3 2 6" xfId="4103" xr:uid="{4D8E249A-6F2A-41C9-B7BB-EFB7F21A8D9F}"/>
    <cellStyle name="Įprastas 4 2 3 2 3 3 2 7" xfId="7809" xr:uid="{877512C8-B928-40AC-91A5-864A73AF4789}"/>
    <cellStyle name="Įprastas 4 2 3 2 3 3 3" xfId="845" xr:uid="{CA39563A-887A-4A87-8DC5-93237CF61D37}"/>
    <cellStyle name="Įprastas 4 2 3 2 3 3 3 2" xfId="5308" xr:uid="{246A58C3-7D53-4328-9B7D-E3750AC02E93}"/>
    <cellStyle name="Įprastas 4 2 3 2 3 3 3 3" xfId="6272" xr:uid="{4CDF4DB7-185A-4A3D-876A-EA38026EF0CE}"/>
    <cellStyle name="Įprastas 4 2 3 2 3 3 3 4" xfId="6995" xr:uid="{7490802A-BFA8-466A-97A5-5AA6028F05A7}"/>
    <cellStyle name="Įprastas 4 2 3 2 3 3 3 5" xfId="4344" xr:uid="{D8B99DEC-63EC-44E3-BD29-97E4A3448464}"/>
    <cellStyle name="Įprastas 4 2 3 2 3 3 4" xfId="1489" xr:uid="{F19F56B5-0AAC-4E36-8AE3-34CA510F361E}"/>
    <cellStyle name="Įprastas 4 2 3 2 3 3 4 2" xfId="5549" xr:uid="{4C7C1B5B-AC40-4BFC-8B10-FA6464F40B35}"/>
    <cellStyle name="Įprastas 4 2 3 2 3 3 4 3" xfId="7236" xr:uid="{197BCFB1-A4B5-4349-9C7A-81072A8BFAC8}"/>
    <cellStyle name="Įprastas 4 2 3 2 3 3 4 4" xfId="4585" xr:uid="{EBE65E08-90C7-4C56-B877-AA90386F5604}"/>
    <cellStyle name="Įprastas 4 2 3 2 3 3 5" xfId="1811" xr:uid="{F0D35684-C460-42AC-9B4D-BD392ED4F3AA}"/>
    <cellStyle name="Įprastas 4 2 3 2 3 3 5 2" xfId="4826" xr:uid="{216CD234-1089-4E12-B988-B2542D13CEBF}"/>
    <cellStyle name="Įprastas 4 2 3 2 3 3 6" xfId="2455" xr:uid="{4122609B-EFF2-4C97-B1D1-25F7CF2CD4A2}"/>
    <cellStyle name="Įprastas 4 2 3 2 3 3 6 2" xfId="5790" xr:uid="{CED9F332-90DD-4DD6-9C1B-37D408E0D2D2}"/>
    <cellStyle name="Įprastas 4 2 3 2 3 3 7" xfId="3099" xr:uid="{F95E39DE-7984-4DE6-B344-4C2E68A45232}"/>
    <cellStyle name="Įprastas 4 2 3 2 3 3 7 2" xfId="6513" xr:uid="{D2582639-881B-44A3-8F2E-8505234C7B99}"/>
    <cellStyle name="Įprastas 4 2 3 2 3 3 8" xfId="3862" xr:uid="{07F155B8-215A-45CD-AD1C-5DBB387BEAAC}"/>
    <cellStyle name="Įprastas 4 2 3 2 3 3 9" xfId="7487" xr:uid="{F6E2AA68-B51B-4A8F-B213-19DE75AC93BD}"/>
    <cellStyle name="Įprastas 4 2 3 2 3 4" xfId="330" xr:uid="{CAB7832E-C98A-4274-98BC-162A6955AE73}"/>
    <cellStyle name="Įprastas 4 2 3 2 3 4 2" xfId="652" xr:uid="{ADCBD625-1291-4792-B51B-6EBF9FE0199A}"/>
    <cellStyle name="Įprastas 4 2 3 2 3 4 2 2" xfId="1296" xr:uid="{55864398-A755-4D5E-BA4A-F3543A24D54E}"/>
    <cellStyle name="Įprastas 4 2 3 2 3 4 2 3" xfId="2262" xr:uid="{43CC38A4-5B8E-47AF-81A0-3C6825BC4E08}"/>
    <cellStyle name="Įprastas 4 2 3 2 3 4 2 4" xfId="2906" xr:uid="{E0682D04-1987-45DC-92DE-D12CBE978243}"/>
    <cellStyle name="Įprastas 4 2 3 2 3 4 2 5" xfId="3550" xr:uid="{83E678BD-4F1E-451F-9895-E01705A6B8E4}"/>
    <cellStyle name="Įprastas 4 2 3 2 3 4 2 6" xfId="4947" xr:uid="{DF658982-EDEC-4AA4-8E68-2C1A1B1AC6D7}"/>
    <cellStyle name="Įprastas 4 2 3 2 3 4 2 7" xfId="7938" xr:uid="{4727F3CE-1C3F-400E-B946-6AA38F728870}"/>
    <cellStyle name="Įprastas 4 2 3 2 3 4 3" xfId="974" xr:uid="{CEC4EF7F-F9AB-44E6-84D7-32D2BD287DB2}"/>
    <cellStyle name="Įprastas 4 2 3 2 3 4 3 2" xfId="5911" xr:uid="{5F74099D-EEDF-4038-989E-3510DC90577B}"/>
    <cellStyle name="Įprastas 4 2 3 2 3 4 4" xfId="1618" xr:uid="{DDD141CB-63B2-48FF-B33D-8E5739A76687}"/>
    <cellStyle name="Įprastas 4 2 3 2 3 4 4 2" xfId="6634" xr:uid="{1D67C14E-B2F1-4A47-A58E-E97B3275F946}"/>
    <cellStyle name="Įprastas 4 2 3 2 3 4 5" xfId="1940" xr:uid="{056BFCA9-4F92-4532-86DB-14D58214F74C}"/>
    <cellStyle name="Įprastas 4 2 3 2 3 4 6" xfId="2584" xr:uid="{4BC1CCAB-E4B9-4260-9BAF-A8D59CB48C09}"/>
    <cellStyle name="Įprastas 4 2 3 2 3 4 7" xfId="3228" xr:uid="{4CD27FFD-EA19-4498-8AA5-82FD2EB94522}"/>
    <cellStyle name="Įprastas 4 2 3 2 3 4 8" xfId="3983" xr:uid="{5579636E-50E0-424E-87E3-54E01D6157ED}"/>
    <cellStyle name="Įprastas 4 2 3 2 3 4 9" xfId="7616" xr:uid="{674D725B-982F-4B5E-BB6E-EB03220AAC2A}"/>
    <cellStyle name="Įprastas 4 2 3 2 3 5" xfId="393" xr:uid="{C4C01113-E8F2-4DC8-92F9-89B6583A40D9}"/>
    <cellStyle name="Įprastas 4 2 3 2 3 5 2" xfId="1037" xr:uid="{8F489FFD-DC11-48A2-A35A-01E67ABC614F}"/>
    <cellStyle name="Įprastas 4 2 3 2 3 5 2 2" xfId="5188" xr:uid="{1DC3DF86-8558-4A08-8853-8C50D6A62438}"/>
    <cellStyle name="Įprastas 4 2 3 2 3 5 3" xfId="2003" xr:uid="{DD7F8F2A-6147-4CFB-91D4-D0D9DBECC54C}"/>
    <cellStyle name="Įprastas 4 2 3 2 3 5 3 2" xfId="6152" xr:uid="{A1EC08E2-FADB-40B5-9214-C4AE671E6C4A}"/>
    <cellStyle name="Įprastas 4 2 3 2 3 5 4" xfId="2647" xr:uid="{224A962A-F2EA-488B-B1C8-5435F41A288E}"/>
    <cellStyle name="Įprastas 4 2 3 2 3 5 4 2" xfId="6875" xr:uid="{E27496A0-775D-4498-8BC2-3244AC6F8DEF}"/>
    <cellStyle name="Įprastas 4 2 3 2 3 5 5" xfId="3291" xr:uid="{0ED96664-F5AF-46D3-A522-5C8C2B8E148F}"/>
    <cellStyle name="Įprastas 4 2 3 2 3 5 6" xfId="4224" xr:uid="{264C29BC-88B0-4A7A-A5A0-31AAB2EDAC50}"/>
    <cellStyle name="Įprastas 4 2 3 2 3 5 7" xfId="7679" xr:uid="{F774A712-1C49-4E02-80AB-BEA61D10D11D}"/>
    <cellStyle name="Įprastas 4 2 3 2 3 6" xfId="715" xr:uid="{B50BF1DA-C416-4089-B186-0F3E63E9D25D}"/>
    <cellStyle name="Įprastas 4 2 3 2 3 6 2" xfId="5429" xr:uid="{1DCCFBCA-16D1-402B-AD2B-2EECB98FC4A8}"/>
    <cellStyle name="Įprastas 4 2 3 2 3 6 3" xfId="7116" xr:uid="{B89485AD-A522-45B3-974E-5DE17A74DCF8}"/>
    <cellStyle name="Įprastas 4 2 3 2 3 6 4" xfId="4465" xr:uid="{BD287E5E-FFA0-4BD4-B2DC-A457922848AE}"/>
    <cellStyle name="Įprastas 4 2 3 2 3 7" xfId="1359" xr:uid="{78CE1017-7390-4DD8-B042-7A73CDFAA07E}"/>
    <cellStyle name="Įprastas 4 2 3 2 3 7 2" xfId="4706" xr:uid="{CD976F9E-693D-4541-81B5-0DF680451D2B}"/>
    <cellStyle name="Įprastas 4 2 3 2 3 8" xfId="1681" xr:uid="{0F3BD122-C70D-4305-B9C8-EA646879CCF6}"/>
    <cellStyle name="Įprastas 4 2 3 2 3 8 2" xfId="5670" xr:uid="{DBC8025E-6D8B-4DDE-AA3A-B058CD6ED282}"/>
    <cellStyle name="Įprastas 4 2 3 2 3 9" xfId="2325" xr:uid="{1A84F086-1E66-4443-B7CD-3E43BB710F1F}"/>
    <cellStyle name="Įprastas 4 2 3 2 3 9 2" xfId="6393" xr:uid="{764CEC7A-ED03-46D2-85FC-1BFC0F12B007}"/>
    <cellStyle name="Įprastas 4 2 3 2 4" xfId="96" xr:uid="{EDD9C30B-CA4F-4FFD-99D4-6C03B3376AF4}"/>
    <cellStyle name="Įprastas 4 2 3 2 4 10" xfId="3762" xr:uid="{62390DEF-02AA-4C18-932A-F64277BB78EF}"/>
    <cellStyle name="Įprastas 4 2 3 2 4 11" xfId="7382" xr:uid="{BFCD708E-4A1F-4BC8-99AF-3CFE18792FB6}"/>
    <cellStyle name="Įprastas 4 2 3 2 4 2" xfId="226" xr:uid="{23C31480-92C7-454D-B58D-481D2CEE44E4}"/>
    <cellStyle name="Įprastas 4 2 3 2 4 2 2" xfId="548" xr:uid="{91B30AF2-84F7-4F37-BF95-F6D49706EF09}"/>
    <cellStyle name="Įprastas 4 2 3 2 4 2 2 2" xfId="1192" xr:uid="{9F789B59-5ADC-406E-9E57-37A0094E8A94}"/>
    <cellStyle name="Įprastas 4 2 3 2 4 2 2 2 2" xfId="5087" xr:uid="{3AB73D64-5825-4018-BA5E-45541DBE5F54}"/>
    <cellStyle name="Įprastas 4 2 3 2 4 2 2 3" xfId="2158" xr:uid="{78250BF3-0BE5-4038-8A50-76F63D9C1DC3}"/>
    <cellStyle name="Įprastas 4 2 3 2 4 2 2 3 2" xfId="6051" xr:uid="{0700F220-312D-4E70-879F-8FFB1F7E7747}"/>
    <cellStyle name="Įprastas 4 2 3 2 4 2 2 4" xfId="2802" xr:uid="{B82881F0-6067-4C44-9917-7DB59751160A}"/>
    <cellStyle name="Įprastas 4 2 3 2 4 2 2 4 2" xfId="6774" xr:uid="{3C26E850-38EC-4F15-86F6-460C2CD2C7E0}"/>
    <cellStyle name="Įprastas 4 2 3 2 4 2 2 5" xfId="3446" xr:uid="{7BDD06D0-DB6A-457C-A792-822C912439D5}"/>
    <cellStyle name="Įprastas 4 2 3 2 4 2 2 6" xfId="4123" xr:uid="{A7495C61-831A-47A7-B88D-661B40EBF413}"/>
    <cellStyle name="Įprastas 4 2 3 2 4 2 2 7" xfId="7834" xr:uid="{24A57B8B-A075-4EA6-A2E7-D1ADEB1A794C}"/>
    <cellStyle name="Įprastas 4 2 3 2 4 2 3" xfId="870" xr:uid="{73CF5213-D983-4D14-88CF-7689D2D7372C}"/>
    <cellStyle name="Įprastas 4 2 3 2 4 2 3 2" xfId="5328" xr:uid="{4D639A8B-3F3D-417D-9958-9A877C5294C0}"/>
    <cellStyle name="Įprastas 4 2 3 2 4 2 3 3" xfId="6292" xr:uid="{213207A3-033B-4837-AB68-0429A184904F}"/>
    <cellStyle name="Įprastas 4 2 3 2 4 2 3 4" xfId="7015" xr:uid="{9FEF3039-8469-4164-8CC8-64CA314C9A4F}"/>
    <cellStyle name="Įprastas 4 2 3 2 4 2 3 5" xfId="4364" xr:uid="{A628A8A6-1CD9-41BD-BAFC-D542314FD73A}"/>
    <cellStyle name="Įprastas 4 2 3 2 4 2 4" xfId="1514" xr:uid="{8B2C7BF3-2891-44DC-9F94-21A8B5CACD22}"/>
    <cellStyle name="Įprastas 4 2 3 2 4 2 4 2" xfId="5569" xr:uid="{1E47A42B-ECF3-449F-9BFA-C96B98908F8E}"/>
    <cellStyle name="Įprastas 4 2 3 2 4 2 4 3" xfId="7256" xr:uid="{8236866F-A880-45CB-851B-F0C958E782A0}"/>
    <cellStyle name="Įprastas 4 2 3 2 4 2 4 4" xfId="4605" xr:uid="{9A6556F0-53CF-4420-88BB-00F6EAE7024C}"/>
    <cellStyle name="Įprastas 4 2 3 2 4 2 5" xfId="1836" xr:uid="{4600C93C-DEEF-4509-AAAE-511C4675592F}"/>
    <cellStyle name="Įprastas 4 2 3 2 4 2 5 2" xfId="4846" xr:uid="{E90F3C02-8E21-4755-BABF-94A89982B7A4}"/>
    <cellStyle name="Įprastas 4 2 3 2 4 2 6" xfId="2480" xr:uid="{785F46B5-E453-44F9-9157-8A653D105126}"/>
    <cellStyle name="Įprastas 4 2 3 2 4 2 6 2" xfId="5810" xr:uid="{B10C72BA-AA2A-44A4-B4FF-500858B5259A}"/>
    <cellStyle name="Įprastas 4 2 3 2 4 2 7" xfId="3124" xr:uid="{EEAF6F21-130F-45C4-AB58-7121AE70D90E}"/>
    <cellStyle name="Įprastas 4 2 3 2 4 2 7 2" xfId="6533" xr:uid="{FB718244-374E-41C3-80F1-30532B3BD179}"/>
    <cellStyle name="Įprastas 4 2 3 2 4 2 8" xfId="3882" xr:uid="{BCD7E1E8-C948-4958-805E-2DC0BB27D25C}"/>
    <cellStyle name="Įprastas 4 2 3 2 4 2 9" xfId="7512" xr:uid="{FE91F236-3759-4346-812A-E71117AE2207}"/>
    <cellStyle name="Įprastas 4 2 3 2 4 3" xfId="418" xr:uid="{E45B07CF-7015-4354-A812-D813C6CC6115}"/>
    <cellStyle name="Įprastas 4 2 3 2 4 3 2" xfId="1062" xr:uid="{0481C6EC-165A-45C2-80D6-6969B26A1349}"/>
    <cellStyle name="Įprastas 4 2 3 2 4 3 2 2" xfId="4967" xr:uid="{C0F99292-C2CF-4B17-B193-C4608CD8A8CE}"/>
    <cellStyle name="Įprastas 4 2 3 2 4 3 3" xfId="2028" xr:uid="{61324DD7-5665-4508-A481-953E8AE1545E}"/>
    <cellStyle name="Įprastas 4 2 3 2 4 3 3 2" xfId="5931" xr:uid="{8B6AEA43-3D2D-4992-BEB6-EEEE9B0B7BFE}"/>
    <cellStyle name="Įprastas 4 2 3 2 4 3 4" xfId="2672" xr:uid="{3935118F-0B82-4F57-958D-067ED4BCDB33}"/>
    <cellStyle name="Įprastas 4 2 3 2 4 3 4 2" xfId="6654" xr:uid="{AFF40CF8-D38F-4FA7-9EC9-3FCF9F536543}"/>
    <cellStyle name="Įprastas 4 2 3 2 4 3 5" xfId="3316" xr:uid="{257A167E-8607-4AD9-B0A8-A863E09BEDBB}"/>
    <cellStyle name="Įprastas 4 2 3 2 4 3 6" xfId="4003" xr:uid="{1C9459B3-09CF-4E4A-8396-F8B7839A77CE}"/>
    <cellStyle name="Įprastas 4 2 3 2 4 3 7" xfId="7704" xr:uid="{475D160B-C204-49D7-B5DF-8EAA9CE262A7}"/>
    <cellStyle name="Įprastas 4 2 3 2 4 4" xfId="740" xr:uid="{FD48D712-AE5E-41DA-A556-D62791A56D50}"/>
    <cellStyle name="Įprastas 4 2 3 2 4 4 2" xfId="5208" xr:uid="{BED773DE-79DA-4A34-A822-F3A75D9B21C2}"/>
    <cellStyle name="Įprastas 4 2 3 2 4 4 3" xfId="6172" xr:uid="{D08CACCE-8C89-404B-A554-7817FC535920}"/>
    <cellStyle name="Įprastas 4 2 3 2 4 4 4" xfId="6895" xr:uid="{BE779D9C-9718-4689-B926-1979087B9E22}"/>
    <cellStyle name="Įprastas 4 2 3 2 4 4 5" xfId="4244" xr:uid="{98C2D49E-90A0-40DF-926B-F76E1395FEB9}"/>
    <cellStyle name="Įprastas 4 2 3 2 4 5" xfId="1384" xr:uid="{48E429EB-F3CF-4B87-A080-8165E67815E4}"/>
    <cellStyle name="Įprastas 4 2 3 2 4 5 2" xfId="5449" xr:uid="{8EEB8C5B-0AAA-4255-84AC-4C30BAFA8657}"/>
    <cellStyle name="Įprastas 4 2 3 2 4 5 3" xfId="7136" xr:uid="{AD31E4DE-5CA8-40AF-B434-7D43EFAD923C}"/>
    <cellStyle name="Įprastas 4 2 3 2 4 5 4" xfId="4485" xr:uid="{4A9C5C6C-BF0C-4734-8AB0-EB465CA6AEDD}"/>
    <cellStyle name="Įprastas 4 2 3 2 4 6" xfId="1706" xr:uid="{55B61A62-17FA-480D-A453-FF2320266E02}"/>
    <cellStyle name="Įprastas 4 2 3 2 4 6 2" xfId="4726" xr:uid="{BB97CD8C-8EF7-42C9-9BAC-4ABDB449AEC3}"/>
    <cellStyle name="Įprastas 4 2 3 2 4 7" xfId="2350" xr:uid="{83A16B49-4143-4E0C-BD05-EF567C285891}"/>
    <cellStyle name="Įprastas 4 2 3 2 4 7 2" xfId="5690" xr:uid="{4E3BD174-6BBF-42E3-9110-8D859470A903}"/>
    <cellStyle name="Įprastas 4 2 3 2 4 8" xfId="2994" xr:uid="{2D57DB85-FB80-4A62-B9BC-0A480CC92BDE}"/>
    <cellStyle name="Įprastas 4 2 3 2 4 8 2" xfId="6413" xr:uid="{A0674BEF-776E-4BC6-A377-6B13157E9457}"/>
    <cellStyle name="Įprastas 4 2 3 2 4 9" xfId="3638" xr:uid="{769AE787-C9CD-44CD-8E50-4BB705044DB9}"/>
    <cellStyle name="Įprastas 4 2 3 2 5" xfId="161" xr:uid="{857E87FB-18AE-4C0C-AFE4-00AE53CD0531}"/>
    <cellStyle name="Įprastas 4 2 3 2 5 2" xfId="483" xr:uid="{3A450DB9-C4F6-4677-9107-7F2E869C608A}"/>
    <cellStyle name="Įprastas 4 2 3 2 5 2 2" xfId="1127" xr:uid="{5AD586EA-742D-4C38-BA42-56E7A0668E43}"/>
    <cellStyle name="Įprastas 4 2 3 2 5 2 2 2" xfId="5027" xr:uid="{812D8E23-F852-452D-A008-B3A5002157C6}"/>
    <cellStyle name="Įprastas 4 2 3 2 5 2 3" xfId="2093" xr:uid="{3D4D75ED-82B6-484D-BDDE-011804313B7F}"/>
    <cellStyle name="Įprastas 4 2 3 2 5 2 3 2" xfId="5991" xr:uid="{0FFF479C-FFD9-4BA8-A39F-AF2D533C07B1}"/>
    <cellStyle name="Įprastas 4 2 3 2 5 2 4" xfId="2737" xr:uid="{1C5CA35E-6C5C-46C2-912D-CCE51F95E839}"/>
    <cellStyle name="Įprastas 4 2 3 2 5 2 4 2" xfId="6714" xr:uid="{8D7544DC-7248-4626-AF2D-A892B3FAF342}"/>
    <cellStyle name="Įprastas 4 2 3 2 5 2 5" xfId="3381" xr:uid="{47350B02-86AF-41CB-80A6-FEA9392A9CF1}"/>
    <cellStyle name="Įprastas 4 2 3 2 5 2 6" xfId="4063" xr:uid="{4409C30E-A881-4562-B004-C9CE5D521EB5}"/>
    <cellStyle name="Įprastas 4 2 3 2 5 2 7" xfId="7769" xr:uid="{82CDA785-34E7-4610-8AB1-6E99D5E07EE3}"/>
    <cellStyle name="Įprastas 4 2 3 2 5 3" xfId="805" xr:uid="{7841C507-DF3A-48DB-99B4-DA2AC6412394}"/>
    <cellStyle name="Įprastas 4 2 3 2 5 3 2" xfId="5268" xr:uid="{3AF68C9C-3ECE-442B-AD75-2DEF85293384}"/>
    <cellStyle name="Įprastas 4 2 3 2 5 3 3" xfId="6232" xr:uid="{85BAD552-9E5C-4CA6-94D3-18E25265F723}"/>
    <cellStyle name="Įprastas 4 2 3 2 5 3 4" xfId="6955" xr:uid="{43E79177-F6AB-4734-A32F-CA7319D84A13}"/>
    <cellStyle name="Įprastas 4 2 3 2 5 3 5" xfId="4304" xr:uid="{376E489A-DA93-4780-BC52-B9FF6906347D}"/>
    <cellStyle name="Įprastas 4 2 3 2 5 4" xfId="1449" xr:uid="{1E271020-1FF4-4A65-923F-F15A71B58DE8}"/>
    <cellStyle name="Įprastas 4 2 3 2 5 4 2" xfId="5509" xr:uid="{B4EC5F48-0FB9-4251-94C2-C7ED4B264A22}"/>
    <cellStyle name="Įprastas 4 2 3 2 5 4 3" xfId="7196" xr:uid="{9422D99C-5744-4004-9AD4-3EB62F18BE7E}"/>
    <cellStyle name="Įprastas 4 2 3 2 5 4 4" xfId="4545" xr:uid="{369D480F-35F3-497D-BC62-D6C2B0F23AC4}"/>
    <cellStyle name="Įprastas 4 2 3 2 5 5" xfId="1771" xr:uid="{466F53F8-D6C8-4F34-99D2-7ACD1AE00866}"/>
    <cellStyle name="Įprastas 4 2 3 2 5 5 2" xfId="4786" xr:uid="{9EB4DFA6-4DE8-4731-B2EC-A4C9CCF5A0E1}"/>
    <cellStyle name="Įprastas 4 2 3 2 5 6" xfId="2415" xr:uid="{26ABED58-2A49-47A3-8966-DFE92673B6BA}"/>
    <cellStyle name="Įprastas 4 2 3 2 5 6 2" xfId="5750" xr:uid="{700D6326-7F61-4420-A6A4-9C1B30D6ADC9}"/>
    <cellStyle name="Įprastas 4 2 3 2 5 7" xfId="3059" xr:uid="{711F8975-08A2-4922-B54F-4514170F9149}"/>
    <cellStyle name="Įprastas 4 2 3 2 5 7 2" xfId="6473" xr:uid="{7AD9FC48-3713-450A-A424-BC027F028289}"/>
    <cellStyle name="Įprastas 4 2 3 2 5 8" xfId="3822" xr:uid="{8F8DA8E4-1AA5-4155-BD71-8E98E8A315C8}"/>
    <cellStyle name="Įprastas 4 2 3 2 5 9" xfId="7447" xr:uid="{9678F651-2922-40D7-A481-1DF8FEA66231}"/>
    <cellStyle name="Įprastas 4 2 3 2 6" xfId="290" xr:uid="{04D53F2D-644E-4250-8698-4F5E01894E24}"/>
    <cellStyle name="Įprastas 4 2 3 2 6 2" xfId="612" xr:uid="{2B2535FA-B567-4934-B29D-E26092CC8C36}"/>
    <cellStyle name="Įprastas 4 2 3 2 6 2 2" xfId="1256" xr:uid="{15E30700-F805-4A6B-97EC-9B79C752887E}"/>
    <cellStyle name="Įprastas 4 2 3 2 6 2 3" xfId="2222" xr:uid="{BF7BA8A4-4082-4347-8DAA-15B3356955D2}"/>
    <cellStyle name="Įprastas 4 2 3 2 6 2 4" xfId="2866" xr:uid="{A13CEC26-A5D3-4D7D-9C10-2D6C5D512571}"/>
    <cellStyle name="Įprastas 4 2 3 2 6 2 5" xfId="3510" xr:uid="{7DB88189-B0C0-4578-9028-D940742D885B}"/>
    <cellStyle name="Įprastas 4 2 3 2 6 2 6" xfId="4907" xr:uid="{65C2D1BC-DDC1-4148-B8AC-12856AE20596}"/>
    <cellStyle name="Įprastas 4 2 3 2 6 2 7" xfId="7898" xr:uid="{3B9CBB45-1B9E-4020-97BD-7FC511EC5803}"/>
    <cellStyle name="Įprastas 4 2 3 2 6 3" xfId="934" xr:uid="{0BB68F22-A0D9-4B19-9B91-B61F00497443}"/>
    <cellStyle name="Įprastas 4 2 3 2 6 3 2" xfId="5871" xr:uid="{2B2B9199-43F0-4677-93C2-D337314ABDA8}"/>
    <cellStyle name="Įprastas 4 2 3 2 6 4" xfId="1578" xr:uid="{7F6B0FC1-3819-4270-9D4B-F679D3EF58CC}"/>
    <cellStyle name="Įprastas 4 2 3 2 6 4 2" xfId="6594" xr:uid="{C6985DD0-ACDE-4AF3-A21F-1E5F9DA683C1}"/>
    <cellStyle name="Įprastas 4 2 3 2 6 5" xfId="1900" xr:uid="{74057633-BB70-4E0D-A577-6FA92FFBC93D}"/>
    <cellStyle name="Įprastas 4 2 3 2 6 6" xfId="2544" xr:uid="{8754131D-57BE-40A5-9575-BD5048ADF18F}"/>
    <cellStyle name="Įprastas 4 2 3 2 6 7" xfId="3188" xr:uid="{F48F41A3-DA32-42A1-A2E3-E5C4B791FE76}"/>
    <cellStyle name="Įprastas 4 2 3 2 6 8" xfId="3943" xr:uid="{F53192B9-5BB5-4634-B8D8-92FDACA1AE66}"/>
    <cellStyle name="Įprastas 4 2 3 2 6 9" xfId="7576" xr:uid="{60210DC8-67DB-4D2E-977A-359DF71FE9EB}"/>
    <cellStyle name="Įprastas 4 2 3 2 7" xfId="353" xr:uid="{2ECD420F-C250-4978-A8B5-680C5CB0D22D}"/>
    <cellStyle name="Įprastas 4 2 3 2 7 2" xfId="997" xr:uid="{8DB64379-5F8F-4F68-9543-1886CBCB0F11}"/>
    <cellStyle name="Įprastas 4 2 3 2 7 2 2" xfId="5148" xr:uid="{097E1ADA-76A4-47F4-BEEF-9E81E4E92E95}"/>
    <cellStyle name="Įprastas 4 2 3 2 7 3" xfId="1963" xr:uid="{6EBA5BC8-5D73-41F1-9F36-5BFAE1434086}"/>
    <cellStyle name="Įprastas 4 2 3 2 7 3 2" xfId="6112" xr:uid="{C2028DEA-E76C-4720-80CE-9E82DE6D3BD0}"/>
    <cellStyle name="Įprastas 4 2 3 2 7 4" xfId="2607" xr:uid="{CE5E4205-D886-465A-89DF-7B246CAB9DA6}"/>
    <cellStyle name="Įprastas 4 2 3 2 7 4 2" xfId="6835" xr:uid="{C13DB6D1-6F59-43B1-A382-BE44C530BDE3}"/>
    <cellStyle name="Įprastas 4 2 3 2 7 5" xfId="3251" xr:uid="{B724C09E-DF38-403D-AD54-8BDFA77A75BE}"/>
    <cellStyle name="Įprastas 4 2 3 2 7 6" xfId="4184" xr:uid="{5EE7E84D-4AD4-4531-B87B-67BDD5674FA1}"/>
    <cellStyle name="Įprastas 4 2 3 2 7 7" xfId="7639" xr:uid="{D0363F82-B35B-4EA0-B925-E49EAD82727D}"/>
    <cellStyle name="Įprastas 4 2 3 2 8" xfId="675" xr:uid="{583D9593-3CF2-4F0E-8944-AD19F62B2AA7}"/>
    <cellStyle name="Įprastas 4 2 3 2 8 2" xfId="5389" xr:uid="{D96FA47C-38EB-411A-B92E-8EC320CEAB8B}"/>
    <cellStyle name="Įprastas 4 2 3 2 8 3" xfId="7076" xr:uid="{CD1D3A08-8309-4E8E-B8A1-E5D38B37D3B1}"/>
    <cellStyle name="Įprastas 4 2 3 2 8 4" xfId="4425" xr:uid="{1C0A2A0D-A3C9-4FEB-A244-DEDF99ADBDB7}"/>
    <cellStyle name="Įprastas 4 2 3 2 9" xfId="1319" xr:uid="{868902F0-612A-4436-8434-94FDF7E01978}"/>
    <cellStyle name="Įprastas 4 2 3 2 9 2" xfId="4666" xr:uid="{582BAC56-4701-45BA-ADB9-C104046A8D21}"/>
    <cellStyle name="Įprastas 4 2 3 3" xfId="40" xr:uid="{C9FB0AE7-64AD-4768-B3DB-FB74319AFEF6}"/>
    <cellStyle name="Įprastas 4 2 3 3 10" xfId="2939" xr:uid="{FD4C307C-800D-4C73-9E04-A0A5FEF33910}"/>
    <cellStyle name="Įprastas 4 2 3 3 11" xfId="3583" xr:uid="{522AD8E0-BAE4-4C34-A3D3-4D3E87F3F32D}"/>
    <cellStyle name="Įprastas 4 2 3 3 12" xfId="3712" xr:uid="{DD6B579E-5338-45C7-A9C7-39A6C2220F85}"/>
    <cellStyle name="Įprastas 4 2 3 3 13" xfId="7327" xr:uid="{D39C459A-9FE0-4CC5-92CB-9B3F6FC182B1}"/>
    <cellStyle name="Įprastas 4 2 3 3 2" xfId="106" xr:uid="{A6875F1D-A832-467C-AFD6-74D827FE7EBA}"/>
    <cellStyle name="Įprastas 4 2 3 3 2 10" xfId="3772" xr:uid="{A560B1ED-21A3-47B8-8041-0A2183C86CC2}"/>
    <cellStyle name="Įprastas 4 2 3 3 2 11" xfId="7392" xr:uid="{74398D84-ACEF-4483-A897-E52DF3878F50}"/>
    <cellStyle name="Įprastas 4 2 3 3 2 2" xfId="236" xr:uid="{6DA5821C-9117-4495-B15F-E3C373212CE1}"/>
    <cellStyle name="Įprastas 4 2 3 3 2 2 2" xfId="558" xr:uid="{F58B07F1-06F8-4B38-8398-2323373B4EE5}"/>
    <cellStyle name="Įprastas 4 2 3 3 2 2 2 2" xfId="1202" xr:uid="{358AB4A6-B024-4623-9E4D-E60565DC6BC9}"/>
    <cellStyle name="Įprastas 4 2 3 3 2 2 2 2 2" xfId="5097" xr:uid="{E8B05E41-997F-4DD5-B70B-8DCCB57B9387}"/>
    <cellStyle name="Įprastas 4 2 3 3 2 2 2 3" xfId="2168" xr:uid="{6446E062-BC53-4B26-B5ED-4149A8DEF5BE}"/>
    <cellStyle name="Įprastas 4 2 3 3 2 2 2 3 2" xfId="6061" xr:uid="{D82430F4-7BE9-4422-9469-F1DE78715972}"/>
    <cellStyle name="Įprastas 4 2 3 3 2 2 2 4" xfId="2812" xr:uid="{7DCE5835-E219-4418-92C8-21B9FB180F3D}"/>
    <cellStyle name="Įprastas 4 2 3 3 2 2 2 4 2" xfId="6784" xr:uid="{9555F363-2FAB-4835-BA04-B8013400BA96}"/>
    <cellStyle name="Įprastas 4 2 3 3 2 2 2 5" xfId="3456" xr:uid="{FFC0789A-0A29-479C-B57F-845B3C3C60F8}"/>
    <cellStyle name="Įprastas 4 2 3 3 2 2 2 6" xfId="4133" xr:uid="{94E9452A-2148-4CC3-A593-676ECBA2D88D}"/>
    <cellStyle name="Įprastas 4 2 3 3 2 2 2 7" xfId="7844" xr:uid="{C2AE1280-34A6-497F-BF75-4B34A005E709}"/>
    <cellStyle name="Įprastas 4 2 3 3 2 2 3" xfId="880" xr:uid="{C78A74BC-709D-425A-8405-FD94137A149D}"/>
    <cellStyle name="Įprastas 4 2 3 3 2 2 3 2" xfId="5338" xr:uid="{D6483A4A-6A02-4E78-A918-2BCC6C98AC2C}"/>
    <cellStyle name="Įprastas 4 2 3 3 2 2 3 3" xfId="6302" xr:uid="{8838C792-04CF-47C3-858D-DDA155395003}"/>
    <cellStyle name="Įprastas 4 2 3 3 2 2 3 4" xfId="7025" xr:uid="{D41104C2-96DE-4C1D-8F7A-D6848A8459EC}"/>
    <cellStyle name="Įprastas 4 2 3 3 2 2 3 5" xfId="4374" xr:uid="{BA3BDE4A-CABD-4E3E-86DC-678946A8EF28}"/>
    <cellStyle name="Įprastas 4 2 3 3 2 2 4" xfId="1524" xr:uid="{65389E98-DFAA-4E72-B9E6-8813759EE52C}"/>
    <cellStyle name="Įprastas 4 2 3 3 2 2 4 2" xfId="5579" xr:uid="{32F65136-4F6A-403C-84DA-F898CE2D7C1A}"/>
    <cellStyle name="Įprastas 4 2 3 3 2 2 4 3" xfId="7266" xr:uid="{6D3E3D51-0CF7-4932-9E3D-76382C721006}"/>
    <cellStyle name="Įprastas 4 2 3 3 2 2 4 4" xfId="4615" xr:uid="{2D4B23B8-1A32-4038-BFF8-1F800D1FF21D}"/>
    <cellStyle name="Įprastas 4 2 3 3 2 2 5" xfId="1846" xr:uid="{5331219A-5B47-4F3C-BB2A-AFC7F1825B14}"/>
    <cellStyle name="Įprastas 4 2 3 3 2 2 5 2" xfId="4856" xr:uid="{5BFBF5FE-721F-458F-962A-2722D5261543}"/>
    <cellStyle name="Įprastas 4 2 3 3 2 2 6" xfId="2490" xr:uid="{117A8524-CA28-41EC-B057-4EEECE1370B4}"/>
    <cellStyle name="Įprastas 4 2 3 3 2 2 6 2" xfId="5820" xr:uid="{6D38C890-D051-449A-AF00-C9B2B21689DD}"/>
    <cellStyle name="Įprastas 4 2 3 3 2 2 7" xfId="3134" xr:uid="{BF58482B-05C9-468C-A93B-2177402725C0}"/>
    <cellStyle name="Įprastas 4 2 3 3 2 2 7 2" xfId="6543" xr:uid="{47FE69EE-7D7F-4CDF-98E1-355799A5E592}"/>
    <cellStyle name="Įprastas 4 2 3 3 2 2 8" xfId="3892" xr:uid="{93EDAC5F-19E6-4DDE-AACE-3AABBCD25AA0}"/>
    <cellStyle name="Įprastas 4 2 3 3 2 2 9" xfId="7522" xr:uid="{F45DB513-151F-4075-83A4-7BA2874807A8}"/>
    <cellStyle name="Įprastas 4 2 3 3 2 3" xfId="428" xr:uid="{F156A183-66E5-4EFC-A276-91BA79C05715}"/>
    <cellStyle name="Įprastas 4 2 3 3 2 3 2" xfId="1072" xr:uid="{82729220-A826-4AE9-B55B-501626972191}"/>
    <cellStyle name="Įprastas 4 2 3 3 2 3 2 2" xfId="4977" xr:uid="{609F74AA-4227-4A8A-8D68-5019F0CCF7A6}"/>
    <cellStyle name="Įprastas 4 2 3 3 2 3 3" xfId="2038" xr:uid="{5E7B2821-4D05-4586-A2F7-30A60A281816}"/>
    <cellStyle name="Įprastas 4 2 3 3 2 3 3 2" xfId="5941" xr:uid="{B1F84F15-E09E-47AF-A9D3-AD1EE7C5838C}"/>
    <cellStyle name="Įprastas 4 2 3 3 2 3 4" xfId="2682" xr:uid="{976DAC56-0863-42FF-A4A3-0C5903B5C84B}"/>
    <cellStyle name="Įprastas 4 2 3 3 2 3 4 2" xfId="6664" xr:uid="{1F5CE05F-3EE4-4CEB-BC69-75D58513E2D9}"/>
    <cellStyle name="Įprastas 4 2 3 3 2 3 5" xfId="3326" xr:uid="{413D5064-8283-4E8C-B0DC-A5F2C980D7A8}"/>
    <cellStyle name="Įprastas 4 2 3 3 2 3 6" xfId="4013" xr:uid="{C720811C-141C-42A6-A58E-B91B8EC86F8B}"/>
    <cellStyle name="Įprastas 4 2 3 3 2 3 7" xfId="7714" xr:uid="{824F506F-5DE9-40EB-A455-9E5EF7803FA3}"/>
    <cellStyle name="Įprastas 4 2 3 3 2 4" xfId="750" xr:uid="{B345DE1E-5700-4ED6-B633-15379CA4EE02}"/>
    <cellStyle name="Įprastas 4 2 3 3 2 4 2" xfId="5218" xr:uid="{7C7E8C52-8258-4838-A0A5-AB859B4172F9}"/>
    <cellStyle name="Įprastas 4 2 3 3 2 4 3" xfId="6182" xr:uid="{8B40A923-2418-450C-8EBA-F86C0FC8ADC6}"/>
    <cellStyle name="Įprastas 4 2 3 3 2 4 4" xfId="6905" xr:uid="{F2C36989-CAC1-4FBF-80F1-4076A19BA021}"/>
    <cellStyle name="Įprastas 4 2 3 3 2 4 5" xfId="4254" xr:uid="{7399BFE8-E9D6-4FD0-ADF5-DDEA915AEB97}"/>
    <cellStyle name="Įprastas 4 2 3 3 2 5" xfId="1394" xr:uid="{FDF84672-9B99-427F-AEDA-6200815F38E9}"/>
    <cellStyle name="Įprastas 4 2 3 3 2 5 2" xfId="5459" xr:uid="{12D46494-7DD9-4FC2-98B6-C3190085EA68}"/>
    <cellStyle name="Įprastas 4 2 3 3 2 5 3" xfId="7146" xr:uid="{28E2C067-E34B-414E-932B-3A4981D1699A}"/>
    <cellStyle name="Įprastas 4 2 3 3 2 5 4" xfId="4495" xr:uid="{80C89903-037A-431C-9219-05A18620B4C2}"/>
    <cellStyle name="Įprastas 4 2 3 3 2 6" xfId="1716" xr:uid="{68A34CC5-96F0-405F-A5FE-705A92849639}"/>
    <cellStyle name="Įprastas 4 2 3 3 2 6 2" xfId="4736" xr:uid="{E28E8C78-FDD6-48EB-9232-E815F588AF39}"/>
    <cellStyle name="Įprastas 4 2 3 3 2 7" xfId="2360" xr:uid="{6C33F6D8-C0D3-4B64-ABF0-BD12F7331D77}"/>
    <cellStyle name="Įprastas 4 2 3 3 2 7 2" xfId="5700" xr:uid="{1283D9DB-4782-4D8D-B875-4F8B6570B1BB}"/>
    <cellStyle name="Įprastas 4 2 3 3 2 8" xfId="3004" xr:uid="{E710B07D-4FBD-466D-8D9B-C387EEB949BA}"/>
    <cellStyle name="Įprastas 4 2 3 3 2 8 2" xfId="6423" xr:uid="{9E3AB12A-E107-4092-A09D-43A2DF51A3A2}"/>
    <cellStyle name="Įprastas 4 2 3 3 2 9" xfId="3648" xr:uid="{2D14856B-8C44-494A-9835-7F3E73F284B2}"/>
    <cellStyle name="Įprastas 4 2 3 3 3" xfId="171" xr:uid="{C8A91EAC-2978-4A8B-827E-7E419B114330}"/>
    <cellStyle name="Įprastas 4 2 3 3 3 2" xfId="493" xr:uid="{484617DA-F5FB-403F-AA03-1016A4FC12B6}"/>
    <cellStyle name="Įprastas 4 2 3 3 3 2 2" xfId="1137" xr:uid="{DDAA44D5-F814-4EC7-9AC5-CD1CF80EA11F}"/>
    <cellStyle name="Įprastas 4 2 3 3 3 2 2 2" xfId="5037" xr:uid="{87AF685F-5F22-4C96-B781-398A2A901262}"/>
    <cellStyle name="Įprastas 4 2 3 3 3 2 3" xfId="2103" xr:uid="{BCC2F537-846B-422B-8002-0D672249BFEB}"/>
    <cellStyle name="Įprastas 4 2 3 3 3 2 3 2" xfId="6001" xr:uid="{4482D913-3F78-443C-8FFA-13230BCD3DA2}"/>
    <cellStyle name="Įprastas 4 2 3 3 3 2 4" xfId="2747" xr:uid="{C54D5DBD-5EB2-4F12-9DCD-194562D4CF06}"/>
    <cellStyle name="Įprastas 4 2 3 3 3 2 4 2" xfId="6724" xr:uid="{C2E424E3-70D3-4D46-B2D9-7E9EB4DEDFF8}"/>
    <cellStyle name="Įprastas 4 2 3 3 3 2 5" xfId="3391" xr:uid="{533A4326-B591-4ABB-AB35-33D231EBEB7C}"/>
    <cellStyle name="Įprastas 4 2 3 3 3 2 6" xfId="4073" xr:uid="{48CE0088-6826-4216-BD5C-D3FD5809EA1B}"/>
    <cellStyle name="Įprastas 4 2 3 3 3 2 7" xfId="7779" xr:uid="{844D64C5-0F5D-4078-8E9F-C351F2BE56E6}"/>
    <cellStyle name="Įprastas 4 2 3 3 3 3" xfId="815" xr:uid="{99A7226B-0A01-451C-B2C9-A175F1507D2B}"/>
    <cellStyle name="Įprastas 4 2 3 3 3 3 2" xfId="5278" xr:uid="{0A79FF71-3D40-4C74-9996-C44E348F00BD}"/>
    <cellStyle name="Įprastas 4 2 3 3 3 3 3" xfId="6242" xr:uid="{EDD345B9-6A08-4FA7-908A-1979BF73D578}"/>
    <cellStyle name="Įprastas 4 2 3 3 3 3 4" xfId="6965" xr:uid="{72247641-D692-4ACB-84DD-A911A3FB4EC4}"/>
    <cellStyle name="Įprastas 4 2 3 3 3 3 5" xfId="4314" xr:uid="{7AA3E59B-9DD0-4C3A-B4D1-A4EE99BD48AF}"/>
    <cellStyle name="Įprastas 4 2 3 3 3 4" xfId="1459" xr:uid="{E100EC21-19C7-4549-B6E4-B42C203834C4}"/>
    <cellStyle name="Įprastas 4 2 3 3 3 4 2" xfId="5519" xr:uid="{A8ED0FDC-75BD-4252-9BD5-F72DC4DFBB6B}"/>
    <cellStyle name="Įprastas 4 2 3 3 3 4 3" xfId="7206" xr:uid="{397BD981-0398-4E05-B698-DD3BAA2C58D5}"/>
    <cellStyle name="Įprastas 4 2 3 3 3 4 4" xfId="4555" xr:uid="{E97BE4BC-9AF3-42A9-BF69-EE096E230732}"/>
    <cellStyle name="Įprastas 4 2 3 3 3 5" xfId="1781" xr:uid="{F8605203-8F0C-4F48-B256-F6092875A003}"/>
    <cellStyle name="Įprastas 4 2 3 3 3 5 2" xfId="4796" xr:uid="{82A7A56A-E582-4585-BA00-B4C976FED690}"/>
    <cellStyle name="Įprastas 4 2 3 3 3 6" xfId="2425" xr:uid="{644089C2-E9A4-4E04-9EDB-AE0F83B2D531}"/>
    <cellStyle name="Įprastas 4 2 3 3 3 6 2" xfId="5760" xr:uid="{7B955612-B28A-400A-AAFC-86E7B71940EE}"/>
    <cellStyle name="Įprastas 4 2 3 3 3 7" xfId="3069" xr:uid="{C4F3B534-BEDE-4309-90E4-CC4B8FC10EAE}"/>
    <cellStyle name="Įprastas 4 2 3 3 3 7 2" xfId="6483" xr:uid="{618E32E0-FCC0-417F-9BF3-13BD3B36CC70}"/>
    <cellStyle name="Įprastas 4 2 3 3 3 8" xfId="3832" xr:uid="{6EE3D74C-4581-493F-9DCA-F07671A2BFA0}"/>
    <cellStyle name="Įprastas 4 2 3 3 3 9" xfId="7457" xr:uid="{CA628DE4-B536-4140-8692-F25E80972296}"/>
    <cellStyle name="Įprastas 4 2 3 3 4" xfId="300" xr:uid="{BFFB3CE8-AC9A-475B-A7B4-5D0046FE2E3F}"/>
    <cellStyle name="Įprastas 4 2 3 3 4 2" xfId="622" xr:uid="{62557B4F-FAD6-4F36-A5CB-74EC7B3DE00E}"/>
    <cellStyle name="Įprastas 4 2 3 3 4 2 2" xfId="1266" xr:uid="{8853459C-2E1F-4C24-9711-9248D82B6E50}"/>
    <cellStyle name="Įprastas 4 2 3 3 4 2 3" xfId="2232" xr:uid="{4E66C7DE-876F-45A2-A5D9-E503F09B3A73}"/>
    <cellStyle name="Įprastas 4 2 3 3 4 2 4" xfId="2876" xr:uid="{F920CE64-FD86-4778-AEFF-7CEF7A497C7B}"/>
    <cellStyle name="Įprastas 4 2 3 3 4 2 5" xfId="3520" xr:uid="{6688A3C3-5A03-48E6-968B-A4837F8BF6A3}"/>
    <cellStyle name="Įprastas 4 2 3 3 4 2 6" xfId="4917" xr:uid="{8303D7B8-D793-40FE-B623-26478F50AE85}"/>
    <cellStyle name="Įprastas 4 2 3 3 4 2 7" xfId="7908" xr:uid="{C3CFFEA6-9AA9-4609-9CC1-9972922BD629}"/>
    <cellStyle name="Įprastas 4 2 3 3 4 3" xfId="944" xr:uid="{7C459C22-3EC2-40B2-B614-817AD4B8B48C}"/>
    <cellStyle name="Įprastas 4 2 3 3 4 3 2" xfId="5881" xr:uid="{8D80773F-3493-4AC2-B17A-89DF973EC9B3}"/>
    <cellStyle name="Įprastas 4 2 3 3 4 4" xfId="1588" xr:uid="{91B10B73-8FE1-4F09-8984-FF4B53042416}"/>
    <cellStyle name="Įprastas 4 2 3 3 4 4 2" xfId="6604" xr:uid="{6C44F97C-43DE-4CB9-AA49-F9F9DE55A358}"/>
    <cellStyle name="Įprastas 4 2 3 3 4 5" xfId="1910" xr:uid="{EFDF154A-E3CC-49A0-A7C4-7B55FCA81864}"/>
    <cellStyle name="Įprastas 4 2 3 3 4 6" xfId="2554" xr:uid="{4E9E8E9C-F614-412E-BC9D-C9646C6ED663}"/>
    <cellStyle name="Įprastas 4 2 3 3 4 7" xfId="3198" xr:uid="{91986DFD-616D-471A-B36F-D94007185DD5}"/>
    <cellStyle name="Įprastas 4 2 3 3 4 8" xfId="3953" xr:uid="{E1940B5D-D031-4F47-9A67-6675FA29697E}"/>
    <cellStyle name="Įprastas 4 2 3 3 4 9" xfId="7586" xr:uid="{2CC4152E-A3AC-4310-AE92-01A994C6A62E}"/>
    <cellStyle name="Įprastas 4 2 3 3 5" xfId="363" xr:uid="{1D4B24CC-46BB-47C3-8F35-B476A038C7B5}"/>
    <cellStyle name="Įprastas 4 2 3 3 5 2" xfId="1007" xr:uid="{A242F9EC-6A3A-49E5-867B-25D1DD942CF5}"/>
    <cellStyle name="Įprastas 4 2 3 3 5 2 2" xfId="5158" xr:uid="{FE88E3DA-807E-48D7-8FC9-65DF62CE007D}"/>
    <cellStyle name="Įprastas 4 2 3 3 5 3" xfId="1973" xr:uid="{FC1050E9-6901-40A7-B2E2-143ABB5DB7DA}"/>
    <cellStyle name="Įprastas 4 2 3 3 5 3 2" xfId="6122" xr:uid="{EA4707C4-8B0D-4879-A6CA-D2951C5C8E49}"/>
    <cellStyle name="Įprastas 4 2 3 3 5 4" xfId="2617" xr:uid="{C99B2199-4AD3-4670-95AE-646255C42842}"/>
    <cellStyle name="Įprastas 4 2 3 3 5 4 2" xfId="6845" xr:uid="{7E19BA28-5237-4977-9F11-C53989672D21}"/>
    <cellStyle name="Įprastas 4 2 3 3 5 5" xfId="3261" xr:uid="{AA93A1F2-C80B-462C-B2E2-42B2D645765E}"/>
    <cellStyle name="Įprastas 4 2 3 3 5 6" xfId="4194" xr:uid="{1A48B357-E6D6-4A1A-B6FB-F28A909DAA30}"/>
    <cellStyle name="Įprastas 4 2 3 3 5 7" xfId="7649" xr:uid="{B3C72568-4946-489E-BE04-C258A66F1DD4}"/>
    <cellStyle name="Įprastas 4 2 3 3 6" xfId="685" xr:uid="{3136097D-4C83-4C19-B37F-C3A59A7C433C}"/>
    <cellStyle name="Įprastas 4 2 3 3 6 2" xfId="5399" xr:uid="{DB88E1B1-C911-4F2A-9BF9-6AE44E6D8EAA}"/>
    <cellStyle name="Įprastas 4 2 3 3 6 3" xfId="7086" xr:uid="{D2EB473C-DA77-4987-8BE3-43F8A1EB3EA3}"/>
    <cellStyle name="Įprastas 4 2 3 3 6 4" xfId="4435" xr:uid="{5DD5DC99-C871-4A8D-9EB6-623A6F4AF9BD}"/>
    <cellStyle name="Įprastas 4 2 3 3 7" xfId="1329" xr:uid="{6756BADD-4162-4939-857E-2E9AFBAA263A}"/>
    <cellStyle name="Įprastas 4 2 3 3 7 2" xfId="4676" xr:uid="{2BF3DD69-A136-4F93-AFD8-080816BCD98D}"/>
    <cellStyle name="Įprastas 4 2 3 3 8" xfId="1651" xr:uid="{57ECDB04-5BC3-49A5-BB97-D822FE18E437}"/>
    <cellStyle name="Įprastas 4 2 3 3 8 2" xfId="5640" xr:uid="{24284EF2-04C0-4A71-9080-9B32E7DC21ED}"/>
    <cellStyle name="Įprastas 4 2 3 3 9" xfId="2295" xr:uid="{AB7C9B2C-3382-4B6E-B49D-CC3DDAD66AB3}"/>
    <cellStyle name="Įprastas 4 2 3 3 9 2" xfId="6363" xr:uid="{04B07ED3-3AA4-452A-A66A-D2088205FC95}"/>
    <cellStyle name="Įprastas 4 2 3 4" xfId="60" xr:uid="{5E27FB5E-1BFD-4C0E-8D62-0E1B9B8EE009}"/>
    <cellStyle name="Įprastas 4 2 3 4 10" xfId="2959" xr:uid="{91DABF00-7C44-4CFD-991D-F682C9D648D8}"/>
    <cellStyle name="Įprastas 4 2 3 4 11" xfId="3603" xr:uid="{099F59C1-B9E6-454E-8EEE-87AA7223C76B}"/>
    <cellStyle name="Įprastas 4 2 3 4 12" xfId="3732" xr:uid="{5A66DA38-CD58-4F04-895E-84389458FAB3}"/>
    <cellStyle name="Įprastas 4 2 3 4 13" xfId="7347" xr:uid="{CED6B4CF-2031-4F89-B124-48F3ADC860E1}"/>
    <cellStyle name="Įprastas 4 2 3 4 2" xfId="126" xr:uid="{52CA96F4-831A-4A50-9013-910E7E4249DA}"/>
    <cellStyle name="Įprastas 4 2 3 4 2 10" xfId="3792" xr:uid="{EDCB94DD-9EEB-4747-8AC6-9CA3A51287A9}"/>
    <cellStyle name="Įprastas 4 2 3 4 2 11" xfId="7412" xr:uid="{F1BEBC2F-C4BB-4F94-AFD6-E9BB34A2EF1C}"/>
    <cellStyle name="Įprastas 4 2 3 4 2 2" xfId="256" xr:uid="{CEC5020B-B16B-46F5-9306-317219E59DEB}"/>
    <cellStyle name="Įprastas 4 2 3 4 2 2 2" xfId="578" xr:uid="{9C14900A-0F1B-4291-BFC0-1EFA0B899656}"/>
    <cellStyle name="Įprastas 4 2 3 4 2 2 2 2" xfId="1222" xr:uid="{87D5EEDF-071C-4886-89C1-27FDFFFA9B00}"/>
    <cellStyle name="Įprastas 4 2 3 4 2 2 2 2 2" xfId="5117" xr:uid="{6CF3886F-8B39-40D0-9642-A509C528A3DA}"/>
    <cellStyle name="Įprastas 4 2 3 4 2 2 2 3" xfId="2188" xr:uid="{49D4A5EF-BEE2-4BDF-9264-D0885E648B1A}"/>
    <cellStyle name="Įprastas 4 2 3 4 2 2 2 3 2" xfId="6081" xr:uid="{5485A88C-F658-433D-94D6-478C0EA6B077}"/>
    <cellStyle name="Įprastas 4 2 3 4 2 2 2 4" xfId="2832" xr:uid="{CF0F7C2C-3E62-433F-ACE4-61CDEBA3D878}"/>
    <cellStyle name="Įprastas 4 2 3 4 2 2 2 4 2" xfId="6804" xr:uid="{60702321-74E1-403A-AD4C-BF1DC9FD9C8F}"/>
    <cellStyle name="Įprastas 4 2 3 4 2 2 2 5" xfId="3476" xr:uid="{F6453B8D-1432-461D-89E0-8E30504B7BCA}"/>
    <cellStyle name="Įprastas 4 2 3 4 2 2 2 6" xfId="4153" xr:uid="{35608A48-6802-4FD3-9D21-6E59A0D5F213}"/>
    <cellStyle name="Įprastas 4 2 3 4 2 2 2 7" xfId="7864" xr:uid="{4AAADFD0-3400-4E17-9830-31F1C61E223F}"/>
    <cellStyle name="Įprastas 4 2 3 4 2 2 3" xfId="900" xr:uid="{5970BF9A-FEFD-4A53-9779-B62F51F491EB}"/>
    <cellStyle name="Įprastas 4 2 3 4 2 2 3 2" xfId="5358" xr:uid="{A12054FB-DC2D-4A79-A267-A82386F7299F}"/>
    <cellStyle name="Įprastas 4 2 3 4 2 2 3 3" xfId="6322" xr:uid="{88A1DC56-61E1-43E4-B886-67835C8AA041}"/>
    <cellStyle name="Įprastas 4 2 3 4 2 2 3 4" xfId="7045" xr:uid="{5094B21C-F7EE-4421-A710-4EB77829B1E1}"/>
    <cellStyle name="Įprastas 4 2 3 4 2 2 3 5" xfId="4394" xr:uid="{F2447C77-0BE3-4700-9C20-B21E4E009017}"/>
    <cellStyle name="Įprastas 4 2 3 4 2 2 4" xfId="1544" xr:uid="{E52C8793-3193-435B-899B-5FC44B2CABDB}"/>
    <cellStyle name="Įprastas 4 2 3 4 2 2 4 2" xfId="5599" xr:uid="{70A0BCFD-D343-40DD-8795-A0494CEDCC5C}"/>
    <cellStyle name="Įprastas 4 2 3 4 2 2 4 3" xfId="7286" xr:uid="{D1CD7C3C-9DB7-46C9-A5BC-8AEF81297A49}"/>
    <cellStyle name="Įprastas 4 2 3 4 2 2 4 4" xfId="4635" xr:uid="{87567F6B-9639-4B91-B754-ED941C424E6E}"/>
    <cellStyle name="Įprastas 4 2 3 4 2 2 5" xfId="1866" xr:uid="{3EB1EA16-41BB-4411-8D56-0E87843BDED7}"/>
    <cellStyle name="Įprastas 4 2 3 4 2 2 5 2" xfId="4876" xr:uid="{2DECF2CA-BDDA-42A0-87C1-5CFD596B0428}"/>
    <cellStyle name="Įprastas 4 2 3 4 2 2 6" xfId="2510" xr:uid="{298FA573-1FC2-4EFC-AB4F-04B7DC41169F}"/>
    <cellStyle name="Įprastas 4 2 3 4 2 2 6 2" xfId="5840" xr:uid="{E0794BD8-9539-4384-B160-0ED6DE9E15E6}"/>
    <cellStyle name="Įprastas 4 2 3 4 2 2 7" xfId="3154" xr:uid="{1EC431F1-9A0D-4D30-B774-9D57A44BFCA4}"/>
    <cellStyle name="Įprastas 4 2 3 4 2 2 7 2" xfId="6563" xr:uid="{CC1F39F2-9A65-4296-AE9D-47D464771157}"/>
    <cellStyle name="Įprastas 4 2 3 4 2 2 8" xfId="3912" xr:uid="{F6CC2792-9201-4E8E-A847-F863D4AA8B06}"/>
    <cellStyle name="Įprastas 4 2 3 4 2 2 9" xfId="7542" xr:uid="{F396FA69-BEA5-4F0D-BA94-F9848EC5BB0C}"/>
    <cellStyle name="Įprastas 4 2 3 4 2 3" xfId="448" xr:uid="{FA415590-2D57-4A4F-BBB8-235730072C40}"/>
    <cellStyle name="Įprastas 4 2 3 4 2 3 2" xfId="1092" xr:uid="{735C63D7-7B63-4645-BB08-3D123B62137F}"/>
    <cellStyle name="Įprastas 4 2 3 4 2 3 2 2" xfId="4997" xr:uid="{AA152668-2137-4CE4-9A87-AC9529B6F697}"/>
    <cellStyle name="Įprastas 4 2 3 4 2 3 3" xfId="2058" xr:uid="{94861644-F6B8-4F2D-94E4-1496C9124461}"/>
    <cellStyle name="Įprastas 4 2 3 4 2 3 3 2" xfId="5961" xr:uid="{D91A572E-68E0-48A6-84D0-3E0A391B2187}"/>
    <cellStyle name="Įprastas 4 2 3 4 2 3 4" xfId="2702" xr:uid="{23EE7B0A-5570-4F72-B9B3-37B86187CFD4}"/>
    <cellStyle name="Įprastas 4 2 3 4 2 3 4 2" xfId="6684" xr:uid="{59C0E832-3829-46CA-ABA7-DC9A63497B24}"/>
    <cellStyle name="Įprastas 4 2 3 4 2 3 5" xfId="3346" xr:uid="{3F11BC1F-A519-4ECC-997C-1F5AF19D7ED9}"/>
    <cellStyle name="Įprastas 4 2 3 4 2 3 6" xfId="4033" xr:uid="{FE0225A0-8732-4033-B4F7-6CBA80A4EF54}"/>
    <cellStyle name="Įprastas 4 2 3 4 2 3 7" xfId="7734" xr:uid="{1CAE6105-42B8-4B3C-9950-5DE89C6780A6}"/>
    <cellStyle name="Įprastas 4 2 3 4 2 4" xfId="770" xr:uid="{C3E70F4A-2A8A-4D3B-879E-C10F028435FD}"/>
    <cellStyle name="Įprastas 4 2 3 4 2 4 2" xfId="5238" xr:uid="{1264838B-345D-42F8-ABA4-66B567573290}"/>
    <cellStyle name="Įprastas 4 2 3 4 2 4 3" xfId="6202" xr:uid="{4439226A-EBDC-4AD5-8768-8C2F5E5EF8A9}"/>
    <cellStyle name="Įprastas 4 2 3 4 2 4 4" xfId="6925" xr:uid="{77A3ECEF-9E3C-411B-B44F-BFEBB686F484}"/>
    <cellStyle name="Įprastas 4 2 3 4 2 4 5" xfId="4274" xr:uid="{44D8D47B-58D8-421E-B42C-62512DBDFB4A}"/>
    <cellStyle name="Įprastas 4 2 3 4 2 5" xfId="1414" xr:uid="{805E6F4A-64BC-4B6A-B54C-AD8401F24BC1}"/>
    <cellStyle name="Įprastas 4 2 3 4 2 5 2" xfId="5479" xr:uid="{25E6A12A-7045-4947-BEE0-D43C223B423D}"/>
    <cellStyle name="Įprastas 4 2 3 4 2 5 3" xfId="7166" xr:uid="{328482DC-BC82-42A6-84EC-9BC2A5EE2F2A}"/>
    <cellStyle name="Įprastas 4 2 3 4 2 5 4" xfId="4515" xr:uid="{04DC89BC-E82C-4229-B5F5-41E8875FF609}"/>
    <cellStyle name="Įprastas 4 2 3 4 2 6" xfId="1736" xr:uid="{E2EE63BF-ACC1-4830-93D1-A1010269B4FA}"/>
    <cellStyle name="Įprastas 4 2 3 4 2 6 2" xfId="4756" xr:uid="{625B37A5-D022-45DB-8731-CE1C99628A84}"/>
    <cellStyle name="Įprastas 4 2 3 4 2 7" xfId="2380" xr:uid="{6BDD7DF2-C0F5-4C3F-9CA6-83860EA48F52}"/>
    <cellStyle name="Įprastas 4 2 3 4 2 7 2" xfId="5720" xr:uid="{0F7D9B17-A8F9-4C0B-97DC-8FD18DE7E135}"/>
    <cellStyle name="Įprastas 4 2 3 4 2 8" xfId="3024" xr:uid="{51DCBE37-4E58-496B-9602-4261F6DC97C7}"/>
    <cellStyle name="Įprastas 4 2 3 4 2 8 2" xfId="6443" xr:uid="{87A2B23F-4808-4955-8175-089DA9D36345}"/>
    <cellStyle name="Įprastas 4 2 3 4 2 9" xfId="3668" xr:uid="{4BB6E983-903F-4B81-BEAB-F48AEB47450B}"/>
    <cellStyle name="Įprastas 4 2 3 4 3" xfId="191" xr:uid="{244DBB2C-7716-4157-A428-7D5D11417F2B}"/>
    <cellStyle name="Įprastas 4 2 3 4 3 2" xfId="513" xr:uid="{C6D34F1B-C61C-4039-8998-FE1A0D689CF4}"/>
    <cellStyle name="Įprastas 4 2 3 4 3 2 2" xfId="1157" xr:uid="{27213394-9CE0-46CD-9018-2F72557BBF50}"/>
    <cellStyle name="Įprastas 4 2 3 4 3 2 2 2" xfId="5057" xr:uid="{48489D73-1AB5-4FFB-BBCC-9A0E206C9A87}"/>
    <cellStyle name="Įprastas 4 2 3 4 3 2 3" xfId="2123" xr:uid="{DBE4FD94-86B7-4036-825E-C4BE088A451A}"/>
    <cellStyle name="Įprastas 4 2 3 4 3 2 3 2" xfId="6021" xr:uid="{9D1D4D49-7131-4355-8C7C-9C818641D63B}"/>
    <cellStyle name="Įprastas 4 2 3 4 3 2 4" xfId="2767" xr:uid="{9CDAB91D-2AB7-4643-9F7D-4A41E8F0636B}"/>
    <cellStyle name="Įprastas 4 2 3 4 3 2 4 2" xfId="6744" xr:uid="{4B6B7A68-BDE5-4A6A-B3D6-6564E7114109}"/>
    <cellStyle name="Įprastas 4 2 3 4 3 2 5" xfId="3411" xr:uid="{181CFDEF-C929-4173-80A5-EC98895B0238}"/>
    <cellStyle name="Įprastas 4 2 3 4 3 2 6" xfId="4093" xr:uid="{14D1BEE5-AD69-462E-AA84-43975E47D60D}"/>
    <cellStyle name="Įprastas 4 2 3 4 3 2 7" xfId="7799" xr:uid="{63C5FF29-CEF0-4EB8-AD0B-71773D696E7F}"/>
    <cellStyle name="Įprastas 4 2 3 4 3 3" xfId="835" xr:uid="{AFEBB3D2-A70A-456D-912A-C1E5B19F7B3A}"/>
    <cellStyle name="Įprastas 4 2 3 4 3 3 2" xfId="5298" xr:uid="{19055F7B-8CAC-4813-90FA-076FD46852C2}"/>
    <cellStyle name="Įprastas 4 2 3 4 3 3 3" xfId="6262" xr:uid="{CD8CB07E-36CD-491C-A19C-4421AACBAF92}"/>
    <cellStyle name="Įprastas 4 2 3 4 3 3 4" xfId="6985" xr:uid="{8D55625D-CC2E-4CED-9497-2181CD88E8B4}"/>
    <cellStyle name="Įprastas 4 2 3 4 3 3 5" xfId="4334" xr:uid="{5D950C93-268B-44C9-A5C4-0E930BFAB598}"/>
    <cellStyle name="Įprastas 4 2 3 4 3 4" xfId="1479" xr:uid="{775B6B0C-CA29-4581-8D43-5549581A3E21}"/>
    <cellStyle name="Įprastas 4 2 3 4 3 4 2" xfId="5539" xr:uid="{0F81F44D-8B7F-4F12-9248-9822A0DB4FFE}"/>
    <cellStyle name="Įprastas 4 2 3 4 3 4 3" xfId="7226" xr:uid="{34BCA8FB-7B0D-4B5B-B6D9-027ABD972E68}"/>
    <cellStyle name="Įprastas 4 2 3 4 3 4 4" xfId="4575" xr:uid="{069CD953-0058-449C-86FF-F3A3CC985696}"/>
    <cellStyle name="Įprastas 4 2 3 4 3 5" xfId="1801" xr:uid="{5D777F37-9363-4AEA-9091-FEE3633D11C4}"/>
    <cellStyle name="Įprastas 4 2 3 4 3 5 2" xfId="4816" xr:uid="{B0018F46-C15C-4FCD-B4CF-6BD3626D9FEF}"/>
    <cellStyle name="Įprastas 4 2 3 4 3 6" xfId="2445" xr:uid="{C9184A1E-AEED-426A-90A9-E77E1AE775C9}"/>
    <cellStyle name="Įprastas 4 2 3 4 3 6 2" xfId="5780" xr:uid="{E30668F4-11D5-48DA-AD73-DE4D7B7A3ECA}"/>
    <cellStyle name="Įprastas 4 2 3 4 3 7" xfId="3089" xr:uid="{7FEDEEA8-949A-42F5-9B81-66C8133232E4}"/>
    <cellStyle name="Įprastas 4 2 3 4 3 7 2" xfId="6503" xr:uid="{EBA4C4CE-C7E8-46E5-8C7D-F279E9CF6244}"/>
    <cellStyle name="Įprastas 4 2 3 4 3 8" xfId="3852" xr:uid="{66F75C81-FF6D-4108-8A3D-1B40931E05DE}"/>
    <cellStyle name="Įprastas 4 2 3 4 3 9" xfId="7477" xr:uid="{AB24B4E5-3545-4CB3-9891-21284F758B0C}"/>
    <cellStyle name="Įprastas 4 2 3 4 4" xfId="320" xr:uid="{859A1F2E-E886-49A7-B803-DCA86198DD72}"/>
    <cellStyle name="Įprastas 4 2 3 4 4 2" xfId="642" xr:uid="{B8B1C17D-761D-4504-9923-20654F053C50}"/>
    <cellStyle name="Įprastas 4 2 3 4 4 2 2" xfId="1286" xr:uid="{AB23F6F2-B3D3-4A9D-80A5-EFDC59BC9131}"/>
    <cellStyle name="Įprastas 4 2 3 4 4 2 3" xfId="2252" xr:uid="{3FE8BFF4-66F9-4437-B474-A3E84DF8CBF0}"/>
    <cellStyle name="Įprastas 4 2 3 4 4 2 4" xfId="2896" xr:uid="{621055D1-C2EB-4150-BC9E-D41FA7A9B64B}"/>
    <cellStyle name="Įprastas 4 2 3 4 4 2 5" xfId="3540" xr:uid="{411026C9-6484-43AF-A913-4D97F1A9CF69}"/>
    <cellStyle name="Įprastas 4 2 3 4 4 2 6" xfId="4937" xr:uid="{2D93FB66-1BBD-4043-AD6E-3FB852A9A685}"/>
    <cellStyle name="Įprastas 4 2 3 4 4 2 7" xfId="7928" xr:uid="{82BF7524-B5D5-4C52-A143-2B7DDF77C0F5}"/>
    <cellStyle name="Įprastas 4 2 3 4 4 3" xfId="964" xr:uid="{8C9D5FAC-74E6-4728-861C-D80B35C768D1}"/>
    <cellStyle name="Įprastas 4 2 3 4 4 3 2" xfId="5901" xr:uid="{FBC084F8-ECB4-44EF-B6ED-DA19626EC7CF}"/>
    <cellStyle name="Įprastas 4 2 3 4 4 4" xfId="1608" xr:uid="{0BF16099-8690-41F6-AE91-B6D0190422BD}"/>
    <cellStyle name="Įprastas 4 2 3 4 4 4 2" xfId="6624" xr:uid="{6206ED4C-3A44-49EE-BC10-A91B83607CDA}"/>
    <cellStyle name="Įprastas 4 2 3 4 4 5" xfId="1930" xr:uid="{629CEEF9-6C99-4E5D-94B2-244DFF1CE046}"/>
    <cellStyle name="Įprastas 4 2 3 4 4 6" xfId="2574" xr:uid="{0BCC89D9-3A93-41C4-9A9E-60A2C0B1DC27}"/>
    <cellStyle name="Įprastas 4 2 3 4 4 7" xfId="3218" xr:uid="{A750701F-7E8B-4E8C-BB50-5C17BEB05695}"/>
    <cellStyle name="Įprastas 4 2 3 4 4 8" xfId="3973" xr:uid="{D51E234B-C533-4859-97CE-2E40A7B8AA36}"/>
    <cellStyle name="Įprastas 4 2 3 4 4 9" xfId="7606" xr:uid="{66A58FCC-72B4-47DD-BBB2-9500AF03D9DC}"/>
    <cellStyle name="Įprastas 4 2 3 4 5" xfId="383" xr:uid="{B482723D-8520-4C19-922D-B9B558F29AA2}"/>
    <cellStyle name="Įprastas 4 2 3 4 5 2" xfId="1027" xr:uid="{C5E88868-F975-40FB-9178-23C1C8B9C1FC}"/>
    <cellStyle name="Įprastas 4 2 3 4 5 2 2" xfId="5178" xr:uid="{171DCB95-27E5-4BA2-B6A8-E11CEB324726}"/>
    <cellStyle name="Įprastas 4 2 3 4 5 3" xfId="1993" xr:uid="{4987B2B4-8A40-433A-8F2C-ABEDF516C623}"/>
    <cellStyle name="Įprastas 4 2 3 4 5 3 2" xfId="6142" xr:uid="{09D0FBD1-4560-49B9-9DA9-2FB5BE48D555}"/>
    <cellStyle name="Įprastas 4 2 3 4 5 4" xfId="2637" xr:uid="{D8D073DC-9F8A-4902-96AF-2964018D17CB}"/>
    <cellStyle name="Įprastas 4 2 3 4 5 4 2" xfId="6865" xr:uid="{853B295D-1426-4F1D-81DF-3A2DAE227502}"/>
    <cellStyle name="Įprastas 4 2 3 4 5 5" xfId="3281" xr:uid="{68574E9C-3E89-4EBA-B5A2-FA7A080F6F43}"/>
    <cellStyle name="Įprastas 4 2 3 4 5 6" xfId="4214" xr:uid="{5A9223B1-16E9-4B0E-BB93-DFF9DAABF2D8}"/>
    <cellStyle name="Įprastas 4 2 3 4 5 7" xfId="7669" xr:uid="{3740AD7B-F65F-4A84-BF3C-5D9582D89719}"/>
    <cellStyle name="Įprastas 4 2 3 4 6" xfId="705" xr:uid="{2AFEBF44-E3EE-48B6-9758-83B0E18E8407}"/>
    <cellStyle name="Įprastas 4 2 3 4 6 2" xfId="5419" xr:uid="{EC8FBD6F-C90A-4F2D-BE66-A6138C2972EA}"/>
    <cellStyle name="Įprastas 4 2 3 4 6 3" xfId="7106" xr:uid="{10075019-410D-4818-AF09-B9FD842AAEBB}"/>
    <cellStyle name="Įprastas 4 2 3 4 6 4" xfId="4455" xr:uid="{D19527A9-409C-4AF6-984C-82BA06B4394A}"/>
    <cellStyle name="Įprastas 4 2 3 4 7" xfId="1349" xr:uid="{5EA81AFA-2BE7-4143-8581-561BE3635530}"/>
    <cellStyle name="Įprastas 4 2 3 4 7 2" xfId="4696" xr:uid="{33CD3224-E9B2-432F-AB22-FD362CC1E398}"/>
    <cellStyle name="Įprastas 4 2 3 4 8" xfId="1671" xr:uid="{97508C4A-928E-4D41-B9B4-27CDFDD7E429}"/>
    <cellStyle name="Įprastas 4 2 3 4 8 2" xfId="5660" xr:uid="{5E80DBAB-2D67-4C6A-9900-23CB5D5DFC70}"/>
    <cellStyle name="Įprastas 4 2 3 4 9" xfId="2315" xr:uid="{3CB75F35-3986-440B-B0D4-CEE3585F0158}"/>
    <cellStyle name="Įprastas 4 2 3 4 9 2" xfId="6383" xr:uid="{1ECDD9E5-C7C7-4A29-B8CC-681F2D58581C}"/>
    <cellStyle name="Įprastas 4 2 3 5" xfId="86" xr:uid="{13829D70-EACF-49D8-AF9E-0FCE48A736F3}"/>
    <cellStyle name="Įprastas 4 2 3 5 10" xfId="3752" xr:uid="{BD95E442-F004-4377-965E-75DEE7861DC4}"/>
    <cellStyle name="Įprastas 4 2 3 5 11" xfId="7372" xr:uid="{75DF8E6B-B66A-41B9-9E3B-A772BEE446F5}"/>
    <cellStyle name="Įprastas 4 2 3 5 2" xfId="216" xr:uid="{3562DDE0-1879-4D96-86FA-44E4B74459F8}"/>
    <cellStyle name="Įprastas 4 2 3 5 2 2" xfId="538" xr:uid="{5F2ABA8B-D0E3-4C97-8884-E737CF5B60AA}"/>
    <cellStyle name="Įprastas 4 2 3 5 2 2 2" xfId="1182" xr:uid="{59016816-A843-43C3-9B70-9368E950EFB8}"/>
    <cellStyle name="Įprastas 4 2 3 5 2 2 2 2" xfId="5077" xr:uid="{A00923A9-7B60-4199-BB4C-254A713674D9}"/>
    <cellStyle name="Įprastas 4 2 3 5 2 2 3" xfId="2148" xr:uid="{115407D4-3A61-4137-A58D-1AD9C167AFDF}"/>
    <cellStyle name="Įprastas 4 2 3 5 2 2 3 2" xfId="6041" xr:uid="{7C413433-2318-4DA5-A3EA-03F796847365}"/>
    <cellStyle name="Įprastas 4 2 3 5 2 2 4" xfId="2792" xr:uid="{87ADE267-72C2-4BE6-9AA8-FF071C57B34E}"/>
    <cellStyle name="Įprastas 4 2 3 5 2 2 4 2" xfId="6764" xr:uid="{87006AF4-6A66-4ABA-8F32-D6B990A76547}"/>
    <cellStyle name="Įprastas 4 2 3 5 2 2 5" xfId="3436" xr:uid="{558AD102-3A5B-4EB2-9296-A7B10DD56E53}"/>
    <cellStyle name="Įprastas 4 2 3 5 2 2 6" xfId="4113" xr:uid="{B2B87921-1A55-4FED-8DAF-6C07A906A3A9}"/>
    <cellStyle name="Įprastas 4 2 3 5 2 2 7" xfId="7824" xr:uid="{B85DB788-DE97-430C-B2C5-6678FF890F2D}"/>
    <cellStyle name="Įprastas 4 2 3 5 2 3" xfId="860" xr:uid="{9746F579-7A70-439C-B715-1C3F50B5830B}"/>
    <cellStyle name="Įprastas 4 2 3 5 2 3 2" xfId="5318" xr:uid="{FFA34E2D-D6D9-4B15-9B6D-F1F4D173C6B9}"/>
    <cellStyle name="Įprastas 4 2 3 5 2 3 3" xfId="6282" xr:uid="{1FDAA344-59D0-42D3-9FE1-8D54D8BAA21C}"/>
    <cellStyle name="Įprastas 4 2 3 5 2 3 4" xfId="7005" xr:uid="{669779E7-27F1-48AB-9C17-F80D4B5034C7}"/>
    <cellStyle name="Įprastas 4 2 3 5 2 3 5" xfId="4354" xr:uid="{29BE7405-A31F-46C4-BC32-01E666A05EB6}"/>
    <cellStyle name="Įprastas 4 2 3 5 2 4" xfId="1504" xr:uid="{46649906-282D-4CF7-857A-F1951793E9D5}"/>
    <cellStyle name="Įprastas 4 2 3 5 2 4 2" xfId="5559" xr:uid="{A4D17AFC-517F-4BF5-B42D-8F6C5CA46DF9}"/>
    <cellStyle name="Įprastas 4 2 3 5 2 4 3" xfId="7246" xr:uid="{4D79641D-C81B-4735-8327-52CFD7C0A751}"/>
    <cellStyle name="Įprastas 4 2 3 5 2 4 4" xfId="4595" xr:uid="{DA32743B-F3B8-4741-BE17-2C5DF6D134C8}"/>
    <cellStyle name="Įprastas 4 2 3 5 2 5" xfId="1826" xr:uid="{CC9087CF-9A16-40A9-AE47-963B4074BB3E}"/>
    <cellStyle name="Įprastas 4 2 3 5 2 5 2" xfId="4836" xr:uid="{24DDBD51-8803-4D8C-98DF-789F32886166}"/>
    <cellStyle name="Įprastas 4 2 3 5 2 6" xfId="2470" xr:uid="{995311BA-40CD-4BF3-B3E8-9F9FC4C6299B}"/>
    <cellStyle name="Įprastas 4 2 3 5 2 6 2" xfId="5800" xr:uid="{339F7288-C30B-4015-88B4-B444EBD24657}"/>
    <cellStyle name="Įprastas 4 2 3 5 2 7" xfId="3114" xr:uid="{D59384FA-7EA2-4A6A-8997-27ADF133CAD0}"/>
    <cellStyle name="Įprastas 4 2 3 5 2 7 2" xfId="6523" xr:uid="{171820E6-1880-4C72-929C-E4CB0E46789F}"/>
    <cellStyle name="Įprastas 4 2 3 5 2 8" xfId="3872" xr:uid="{420F81EB-1071-4ADF-A907-76867DEEDC64}"/>
    <cellStyle name="Įprastas 4 2 3 5 2 9" xfId="7502" xr:uid="{EF63B0F4-00B9-4692-8CDC-EB53D4B95361}"/>
    <cellStyle name="Įprastas 4 2 3 5 3" xfId="408" xr:uid="{A9AAA6D9-D6A0-42D4-976C-F63CF5A2D59D}"/>
    <cellStyle name="Įprastas 4 2 3 5 3 2" xfId="1052" xr:uid="{D3296046-3B01-4F7E-A7E4-2BC6AADB524D}"/>
    <cellStyle name="Įprastas 4 2 3 5 3 2 2" xfId="4957" xr:uid="{7965D4B0-6F22-4172-8791-52BD798EC23D}"/>
    <cellStyle name="Įprastas 4 2 3 5 3 3" xfId="2018" xr:uid="{1A0D5942-E119-40F2-AB8B-CAD2FD18C3B9}"/>
    <cellStyle name="Įprastas 4 2 3 5 3 3 2" xfId="5921" xr:uid="{CD5CC94F-DD60-44C1-85DA-D1FF87F42827}"/>
    <cellStyle name="Įprastas 4 2 3 5 3 4" xfId="2662" xr:uid="{BD07B0A1-B465-4E05-B6A7-CE0E4A85077F}"/>
    <cellStyle name="Įprastas 4 2 3 5 3 4 2" xfId="6644" xr:uid="{6C4BD775-CE64-478B-9B01-772D5BCA95FD}"/>
    <cellStyle name="Įprastas 4 2 3 5 3 5" xfId="3306" xr:uid="{06DE6364-70C7-4813-953D-4D06E6C84B0A}"/>
    <cellStyle name="Įprastas 4 2 3 5 3 6" xfId="3993" xr:uid="{AEB84E65-6484-435A-A21E-86D2689A99BF}"/>
    <cellStyle name="Įprastas 4 2 3 5 3 7" xfId="7694" xr:uid="{FCD5E731-1F44-40DA-BEA2-69559A2C7A95}"/>
    <cellStyle name="Įprastas 4 2 3 5 4" xfId="730" xr:uid="{8BDC64D2-6E45-4B4A-8C12-B0B3E7E9FA58}"/>
    <cellStyle name="Įprastas 4 2 3 5 4 2" xfId="5198" xr:uid="{F5611785-7C2B-49FF-B8F5-9B69D2FA0227}"/>
    <cellStyle name="Įprastas 4 2 3 5 4 3" xfId="6162" xr:uid="{44DC10D3-DBAC-43BA-9505-46AF70F6C9A6}"/>
    <cellStyle name="Įprastas 4 2 3 5 4 4" xfId="6885" xr:uid="{6694D544-5CEF-4A9D-BBF1-B38A6DB6346B}"/>
    <cellStyle name="Įprastas 4 2 3 5 4 5" xfId="4234" xr:uid="{555E56D0-8DFF-40CC-9B77-75AC870902E5}"/>
    <cellStyle name="Įprastas 4 2 3 5 5" xfId="1374" xr:uid="{4E52D718-7CB9-4104-B15C-B39703F9A056}"/>
    <cellStyle name="Įprastas 4 2 3 5 5 2" xfId="5439" xr:uid="{FEF4074C-5DCD-4177-BA1E-37F7D84BA113}"/>
    <cellStyle name="Įprastas 4 2 3 5 5 3" xfId="7126" xr:uid="{6E84C411-54B5-4A95-BADF-A287156D172F}"/>
    <cellStyle name="Įprastas 4 2 3 5 5 4" xfId="4475" xr:uid="{23403138-F691-4645-BF21-6692287525EB}"/>
    <cellStyle name="Įprastas 4 2 3 5 6" xfId="1696" xr:uid="{8C317BCD-6B11-48B9-AF3F-48FC769E7F7D}"/>
    <cellStyle name="Įprastas 4 2 3 5 6 2" xfId="4716" xr:uid="{403A6D7A-2A62-464A-A336-6F6D995CDF6C}"/>
    <cellStyle name="Įprastas 4 2 3 5 7" xfId="2340" xr:uid="{96DCF755-7951-4069-A934-79E8D4008CE1}"/>
    <cellStyle name="Įprastas 4 2 3 5 7 2" xfId="5680" xr:uid="{40310370-656B-4AEF-829C-686976C0D25F}"/>
    <cellStyle name="Įprastas 4 2 3 5 8" xfId="2984" xr:uid="{F573833F-D07C-410C-A080-B8427DDFE592}"/>
    <cellStyle name="Įprastas 4 2 3 5 8 2" xfId="6403" xr:uid="{BE3E936D-BDD2-4C65-B60D-C16BE1605A2E}"/>
    <cellStyle name="Įprastas 4 2 3 5 9" xfId="3628" xr:uid="{FAB5EE63-BA70-4836-8AFB-0C602E5CCCD3}"/>
    <cellStyle name="Įprastas 4 2 3 6" xfId="151" xr:uid="{B8CA2665-0BED-45FD-862B-451824FB0754}"/>
    <cellStyle name="Įprastas 4 2 3 6 2" xfId="473" xr:uid="{CB3C4776-EEEA-447F-BDBB-1050B7FCA8DA}"/>
    <cellStyle name="Įprastas 4 2 3 6 2 2" xfId="1117" xr:uid="{FE4FAED7-D593-4669-BD5B-6C2E7E99E771}"/>
    <cellStyle name="Įprastas 4 2 3 6 2 2 2" xfId="5017" xr:uid="{123D29C2-FCA0-4C5F-9716-0A0D306334DE}"/>
    <cellStyle name="Įprastas 4 2 3 6 2 3" xfId="2083" xr:uid="{865C913C-EA87-4DAE-B949-A5248A34615E}"/>
    <cellStyle name="Įprastas 4 2 3 6 2 3 2" xfId="5981" xr:uid="{48F0AB21-BC5B-4064-A250-5DFEF13DDC90}"/>
    <cellStyle name="Įprastas 4 2 3 6 2 4" xfId="2727" xr:uid="{ED941812-1938-4612-99BA-560F9735BD88}"/>
    <cellStyle name="Įprastas 4 2 3 6 2 4 2" xfId="6704" xr:uid="{791BFE52-DABC-4260-9739-FAE840B2E18A}"/>
    <cellStyle name="Įprastas 4 2 3 6 2 5" xfId="3371" xr:uid="{379F4AF1-8CEE-474A-86AF-0D5D13343DF4}"/>
    <cellStyle name="Įprastas 4 2 3 6 2 6" xfId="4053" xr:uid="{E0616753-07B2-4841-84E6-B58C46790C32}"/>
    <cellStyle name="Įprastas 4 2 3 6 2 7" xfId="7759" xr:uid="{D8243088-7F2F-473F-83DB-1482BF0C8050}"/>
    <cellStyle name="Įprastas 4 2 3 6 3" xfId="795" xr:uid="{79E0B7D0-8FB7-495E-AA20-192653F1BE86}"/>
    <cellStyle name="Įprastas 4 2 3 6 3 2" xfId="5258" xr:uid="{D8C54FF3-7C2E-4080-9329-D158DDBE8020}"/>
    <cellStyle name="Įprastas 4 2 3 6 3 3" xfId="6222" xr:uid="{83EDCF55-CC74-4B45-BDF6-FF4742407472}"/>
    <cellStyle name="Įprastas 4 2 3 6 3 4" xfId="6945" xr:uid="{50C77761-1C53-480E-8782-6F92BC9885A2}"/>
    <cellStyle name="Įprastas 4 2 3 6 3 5" xfId="4294" xr:uid="{6973A798-D44B-4EA9-AEBF-6D9B675E422C}"/>
    <cellStyle name="Įprastas 4 2 3 6 4" xfId="1439" xr:uid="{5809A598-9CB0-4853-AEF6-DB109D815767}"/>
    <cellStyle name="Įprastas 4 2 3 6 4 2" xfId="5499" xr:uid="{0226020C-A23C-4586-AE9C-7055A7768708}"/>
    <cellStyle name="Įprastas 4 2 3 6 4 3" xfId="7186" xr:uid="{14A644E5-3AB1-4042-96DE-B8965F7B2A64}"/>
    <cellStyle name="Įprastas 4 2 3 6 4 4" xfId="4535" xr:uid="{1318258A-0307-4898-BC02-536B69B5052B}"/>
    <cellStyle name="Įprastas 4 2 3 6 5" xfId="1761" xr:uid="{A81F26EE-8CF0-4023-8CD7-3779780C9AD6}"/>
    <cellStyle name="Įprastas 4 2 3 6 5 2" xfId="4776" xr:uid="{0E36E017-4C10-44D8-89E0-C04DDFEC9428}"/>
    <cellStyle name="Įprastas 4 2 3 6 6" xfId="2405" xr:uid="{E7115DDE-4A4E-47CE-AC0B-1BC84D492793}"/>
    <cellStyle name="Įprastas 4 2 3 6 6 2" xfId="5740" xr:uid="{AEB6A5DD-DF28-4C06-99C4-DBA344EFEB1C}"/>
    <cellStyle name="Įprastas 4 2 3 6 7" xfId="3049" xr:uid="{9EC6F04A-7A36-41FD-A97F-E86DC7B10041}"/>
    <cellStyle name="Įprastas 4 2 3 6 7 2" xfId="6463" xr:uid="{A83F322E-B482-4C06-8E11-A60908B1B63C}"/>
    <cellStyle name="Įprastas 4 2 3 6 8" xfId="3812" xr:uid="{970F067A-0D16-410C-8F85-06071E3C1251}"/>
    <cellStyle name="Įprastas 4 2 3 6 9" xfId="7437" xr:uid="{2343A0E2-BB82-4C8D-BC27-C3BE2AB153BE}"/>
    <cellStyle name="Įprastas 4 2 3 7" xfId="280" xr:uid="{BB68C9D7-6DFD-49EE-BF5B-24113DBAAE60}"/>
    <cellStyle name="Įprastas 4 2 3 7 2" xfId="602" xr:uid="{21E39B97-54FE-4A2E-A479-703B15F4C4DD}"/>
    <cellStyle name="Įprastas 4 2 3 7 2 2" xfId="1246" xr:uid="{C21B726C-88FD-48BD-BB1D-FEEFC11D146E}"/>
    <cellStyle name="Įprastas 4 2 3 7 2 3" xfId="2212" xr:uid="{422C98A9-47D2-41E3-90CB-8059EC90B1F3}"/>
    <cellStyle name="Įprastas 4 2 3 7 2 4" xfId="2856" xr:uid="{A5225839-585E-457D-9326-E369D0AE80CE}"/>
    <cellStyle name="Įprastas 4 2 3 7 2 5" xfId="3500" xr:uid="{236869EF-785F-44A7-8F3B-A477C9793034}"/>
    <cellStyle name="Įprastas 4 2 3 7 2 6" xfId="4897" xr:uid="{F5A05A03-ED8A-467B-8A24-0D05D2E5A698}"/>
    <cellStyle name="Įprastas 4 2 3 7 2 7" xfId="7888" xr:uid="{82ABADE5-EB14-40E3-B6AF-D17A8DBDC26D}"/>
    <cellStyle name="Įprastas 4 2 3 7 3" xfId="924" xr:uid="{40324B68-7321-4A1B-A12B-1B717D5CCC71}"/>
    <cellStyle name="Įprastas 4 2 3 7 3 2" xfId="5861" xr:uid="{E21A4B50-141A-42D8-9AF4-53A4B9F8C493}"/>
    <cellStyle name="Įprastas 4 2 3 7 4" xfId="1568" xr:uid="{077A89B0-55BA-4934-B253-08A0896F5704}"/>
    <cellStyle name="Įprastas 4 2 3 7 4 2" xfId="6584" xr:uid="{4802BB5E-2E7C-4C3C-B928-1AABD0D30580}"/>
    <cellStyle name="Įprastas 4 2 3 7 5" xfId="1890" xr:uid="{0159D240-B76D-4039-BD96-F155EF30EEB0}"/>
    <cellStyle name="Įprastas 4 2 3 7 6" xfId="2534" xr:uid="{91DB9A6C-FE7C-4F54-9FA8-6B0F73985846}"/>
    <cellStyle name="Įprastas 4 2 3 7 7" xfId="3178" xr:uid="{DBECFF42-04F9-4EF5-BD4A-FFA50E3B7864}"/>
    <cellStyle name="Įprastas 4 2 3 7 8" xfId="3933" xr:uid="{C4CB67C1-AA99-4D21-85C4-20D3BC795CFC}"/>
    <cellStyle name="Įprastas 4 2 3 7 9" xfId="7566" xr:uid="{074C2D9C-0095-4898-93A2-44E414045906}"/>
    <cellStyle name="Įprastas 4 2 3 8" xfId="343" xr:uid="{B20EC511-4489-4D2B-9D51-375B5D070C00}"/>
    <cellStyle name="Įprastas 4 2 3 8 2" xfId="987" xr:uid="{F3DCD273-D1DA-465B-8A2D-1F0075DAD71E}"/>
    <cellStyle name="Įprastas 4 2 3 8 2 2" xfId="5138" xr:uid="{8D7068F3-F625-45F2-BF0A-1767AA38CF3A}"/>
    <cellStyle name="Įprastas 4 2 3 8 3" xfId="1953" xr:uid="{7144E3E6-7F33-448E-839D-1BEF4ABC3012}"/>
    <cellStyle name="Įprastas 4 2 3 8 3 2" xfId="6102" xr:uid="{D9A5AA0B-FC2A-48E4-9C1B-59F7DB853BB4}"/>
    <cellStyle name="Įprastas 4 2 3 8 4" xfId="2597" xr:uid="{17889CB0-CB86-4ECD-96B5-C7413779E0F8}"/>
    <cellStyle name="Įprastas 4 2 3 8 4 2" xfId="6825" xr:uid="{38CFB74D-97AB-4DEB-9F4B-16336E312E5C}"/>
    <cellStyle name="Įprastas 4 2 3 8 5" xfId="3241" xr:uid="{DCBF6B0E-7059-4C01-9FAC-A49595D324FE}"/>
    <cellStyle name="Įprastas 4 2 3 8 6" xfId="4174" xr:uid="{FB6A252F-A215-4747-8C0A-D482F1B64303}"/>
    <cellStyle name="Įprastas 4 2 3 8 7" xfId="7629" xr:uid="{EF8C6D12-707D-4BF5-AF55-4898AA292C43}"/>
    <cellStyle name="Įprastas 4 2 3 9" xfId="665" xr:uid="{E8F3B0FF-E4A3-432A-A71E-68FA923C107B}"/>
    <cellStyle name="Įprastas 4 2 3 9 2" xfId="5379" xr:uid="{47020F9A-AD7F-48C2-B768-31420B74BD65}"/>
    <cellStyle name="Įprastas 4 2 3 9 3" xfId="7066" xr:uid="{E219F3D4-98FE-4369-9871-63320DC27999}"/>
    <cellStyle name="Įprastas 4 2 3 9 4" xfId="4415" xr:uid="{5003D6F1-474F-4660-9EB3-D39E8B763696}"/>
    <cellStyle name="Įprastas 4 2 4" xfId="23" xr:uid="{6A54705B-24F6-4D15-885C-13CD3BEC3540}"/>
    <cellStyle name="Įprastas 4 2 4 10" xfId="1634" xr:uid="{4033716A-4F35-4C29-A682-5D85B009EB92}"/>
    <cellStyle name="Įprastas 4 2 4 10 2" xfId="5623" xr:uid="{D0C950C2-68CC-4D57-8AB8-9FB0E1DB41FC}"/>
    <cellStyle name="Įprastas 4 2 4 11" xfId="2278" xr:uid="{B92E1A77-D5E7-4123-957A-38657202B500}"/>
    <cellStyle name="Įprastas 4 2 4 11 2" xfId="6346" xr:uid="{EFC7C821-E998-46AA-81B1-0E9E54246B33}"/>
    <cellStyle name="Įprastas 4 2 4 12" xfId="2922" xr:uid="{3B1FE491-8EBA-49D3-B985-8F8E69247F1D}"/>
    <cellStyle name="Įprastas 4 2 4 13" xfId="3566" xr:uid="{98F454A6-4BCC-4BF1-A839-E4C3225E0108}"/>
    <cellStyle name="Įprastas 4 2 4 14" xfId="3695" xr:uid="{01258119-7CB7-4B4B-969D-CFB68F37CD77}"/>
    <cellStyle name="Įprastas 4 2 4 15" xfId="7310" xr:uid="{908AD930-7FC0-4179-907E-DF2084503870}"/>
    <cellStyle name="Įprastas 4 2 4 2" xfId="43" xr:uid="{E7F2CAF1-390C-4488-B5E4-EF17C415D8FF}"/>
    <cellStyle name="Įprastas 4 2 4 2 10" xfId="2942" xr:uid="{3CB27330-CD2B-4C1D-8D70-DB8D469BB136}"/>
    <cellStyle name="Įprastas 4 2 4 2 11" xfId="3586" xr:uid="{9B2E9BAB-9713-4023-8591-AA5B3C323FB9}"/>
    <cellStyle name="Įprastas 4 2 4 2 12" xfId="3715" xr:uid="{3871AE95-1F26-4264-96C7-03FFD74F41D4}"/>
    <cellStyle name="Įprastas 4 2 4 2 13" xfId="7330" xr:uid="{01EF1A21-4131-4B16-89F8-F4F735941640}"/>
    <cellStyle name="Įprastas 4 2 4 2 2" xfId="109" xr:uid="{EEA9DF0D-C789-42B4-92A6-45D878D76B5A}"/>
    <cellStyle name="Įprastas 4 2 4 2 2 10" xfId="3775" xr:uid="{37E615C6-2DC2-4F4E-A807-2194E116CA45}"/>
    <cellStyle name="Įprastas 4 2 4 2 2 11" xfId="7395" xr:uid="{310B1F85-43D2-4365-AF33-852E75106C48}"/>
    <cellStyle name="Įprastas 4 2 4 2 2 2" xfId="239" xr:uid="{FF23B87F-FAAB-452F-9D54-C5844CB0C765}"/>
    <cellStyle name="Įprastas 4 2 4 2 2 2 2" xfId="561" xr:uid="{EC26592A-76B1-46C1-ACE8-986873A58598}"/>
    <cellStyle name="Įprastas 4 2 4 2 2 2 2 2" xfId="1205" xr:uid="{462BBAC9-A3D3-4E86-8679-3F63CABE4329}"/>
    <cellStyle name="Įprastas 4 2 4 2 2 2 2 2 2" xfId="5100" xr:uid="{A696E16F-2F0D-4E9B-97F6-9C267690679E}"/>
    <cellStyle name="Įprastas 4 2 4 2 2 2 2 3" xfId="2171" xr:uid="{64668628-3F0B-425C-9B48-220E93D74885}"/>
    <cellStyle name="Įprastas 4 2 4 2 2 2 2 3 2" xfId="6064" xr:uid="{A7134D44-E2B8-4A54-93F3-A85CC2FB7E09}"/>
    <cellStyle name="Įprastas 4 2 4 2 2 2 2 4" xfId="2815" xr:uid="{5A6350AC-3902-4011-96E2-1B541E36BC83}"/>
    <cellStyle name="Įprastas 4 2 4 2 2 2 2 4 2" xfId="6787" xr:uid="{D97C2B76-6064-4962-8CF6-99899194BA05}"/>
    <cellStyle name="Įprastas 4 2 4 2 2 2 2 5" xfId="3459" xr:uid="{3B02DA5C-657F-4054-B2CF-41A358BDD446}"/>
    <cellStyle name="Įprastas 4 2 4 2 2 2 2 6" xfId="4136" xr:uid="{11BEB352-6146-4157-991A-7BD05E4FC48A}"/>
    <cellStyle name="Įprastas 4 2 4 2 2 2 2 7" xfId="7847" xr:uid="{02946F02-E0A7-4D3E-96A0-FDE8DDFA81D1}"/>
    <cellStyle name="Įprastas 4 2 4 2 2 2 3" xfId="883" xr:uid="{D662971A-36FD-4E24-B222-A1E52CD77BC4}"/>
    <cellStyle name="Įprastas 4 2 4 2 2 2 3 2" xfId="5341" xr:uid="{C50B222C-A46B-4512-9B59-4D3C06066EEF}"/>
    <cellStyle name="Įprastas 4 2 4 2 2 2 3 3" xfId="6305" xr:uid="{26518CF6-4425-4281-9796-9487C7803F01}"/>
    <cellStyle name="Įprastas 4 2 4 2 2 2 3 4" xfId="7028" xr:uid="{8EFE1153-3589-48CB-B042-DD326C50FF2B}"/>
    <cellStyle name="Įprastas 4 2 4 2 2 2 3 5" xfId="4377" xr:uid="{2F525FA7-E88E-45D6-83C9-0F96B4519193}"/>
    <cellStyle name="Įprastas 4 2 4 2 2 2 4" xfId="1527" xr:uid="{627A9341-7A5B-4892-9EB7-EB57168C9951}"/>
    <cellStyle name="Įprastas 4 2 4 2 2 2 4 2" xfId="5582" xr:uid="{D9ECB657-0E50-4FC5-AC7A-1B8A1C54D7DD}"/>
    <cellStyle name="Įprastas 4 2 4 2 2 2 4 3" xfId="7269" xr:uid="{8960D3E2-C13F-47CE-B48D-6EEFD718B6E4}"/>
    <cellStyle name="Įprastas 4 2 4 2 2 2 4 4" xfId="4618" xr:uid="{B1E60874-5B06-4102-97E3-51938E24C2AC}"/>
    <cellStyle name="Įprastas 4 2 4 2 2 2 5" xfId="1849" xr:uid="{2FD3C02C-8F91-4881-BADB-D1A5DF12211B}"/>
    <cellStyle name="Įprastas 4 2 4 2 2 2 5 2" xfId="4859" xr:uid="{697D4816-4823-405F-AA8A-DFFA14521B3E}"/>
    <cellStyle name="Įprastas 4 2 4 2 2 2 6" xfId="2493" xr:uid="{BB006669-E7BD-459C-9A6E-6A49EC0D96A3}"/>
    <cellStyle name="Įprastas 4 2 4 2 2 2 6 2" xfId="5823" xr:uid="{FC79E221-BA90-48EB-ABA2-B2F0B70D972C}"/>
    <cellStyle name="Įprastas 4 2 4 2 2 2 7" xfId="3137" xr:uid="{7DF2B48E-73D4-4048-96E6-C7BF7340AE94}"/>
    <cellStyle name="Įprastas 4 2 4 2 2 2 7 2" xfId="6546" xr:uid="{1689854E-953E-4342-BB0D-C7C545C18B15}"/>
    <cellStyle name="Įprastas 4 2 4 2 2 2 8" xfId="3895" xr:uid="{1E13519F-A416-4C2B-8C78-FE9355785E07}"/>
    <cellStyle name="Įprastas 4 2 4 2 2 2 9" xfId="7525" xr:uid="{CCCF2168-553B-42AF-B199-A1F271DA6257}"/>
    <cellStyle name="Įprastas 4 2 4 2 2 3" xfId="431" xr:uid="{D93608DE-0B2E-4061-9611-4D190979D9AD}"/>
    <cellStyle name="Įprastas 4 2 4 2 2 3 2" xfId="1075" xr:uid="{2009BFDA-A324-4C1F-854C-04ED43077F0A}"/>
    <cellStyle name="Įprastas 4 2 4 2 2 3 2 2" xfId="4980" xr:uid="{63D2BFBA-6894-4045-A67E-958768D6F301}"/>
    <cellStyle name="Įprastas 4 2 4 2 2 3 3" xfId="2041" xr:uid="{493860D6-3B64-4F02-A3CC-888CA146A5D4}"/>
    <cellStyle name="Įprastas 4 2 4 2 2 3 3 2" xfId="5944" xr:uid="{CD6F7D53-E11A-424F-96D4-0F20EC8EFA45}"/>
    <cellStyle name="Įprastas 4 2 4 2 2 3 4" xfId="2685" xr:uid="{03AC07BF-CD22-41A5-89D8-95429032D9A2}"/>
    <cellStyle name="Įprastas 4 2 4 2 2 3 4 2" xfId="6667" xr:uid="{9C39A556-72D8-4120-A008-DFE8B4643170}"/>
    <cellStyle name="Įprastas 4 2 4 2 2 3 5" xfId="3329" xr:uid="{2DA66A85-C4E5-469A-8C75-743B03C1D77B}"/>
    <cellStyle name="Įprastas 4 2 4 2 2 3 6" xfId="4016" xr:uid="{8B7D2A56-9CFF-4CE9-A0A3-192612695A59}"/>
    <cellStyle name="Įprastas 4 2 4 2 2 3 7" xfId="7717" xr:uid="{CA118706-D91B-453A-A9D7-DB4047577E2B}"/>
    <cellStyle name="Įprastas 4 2 4 2 2 4" xfId="753" xr:uid="{E462A9F2-8D3E-4D99-84B5-D4E43446A8FA}"/>
    <cellStyle name="Įprastas 4 2 4 2 2 4 2" xfId="5221" xr:uid="{540B2763-776F-49D3-85E0-D5010EFDC0A6}"/>
    <cellStyle name="Įprastas 4 2 4 2 2 4 3" xfId="6185" xr:uid="{B9C68E64-ED8D-4C30-B386-D09BDE0909F3}"/>
    <cellStyle name="Įprastas 4 2 4 2 2 4 4" xfId="6908" xr:uid="{708C30F8-4558-4D34-8303-866336C14F37}"/>
    <cellStyle name="Įprastas 4 2 4 2 2 4 5" xfId="4257" xr:uid="{B39AEAEC-7836-4087-9BB1-250898C34060}"/>
    <cellStyle name="Įprastas 4 2 4 2 2 5" xfId="1397" xr:uid="{40FA1FEA-0698-466E-AA10-BA3220844BC1}"/>
    <cellStyle name="Įprastas 4 2 4 2 2 5 2" xfId="5462" xr:uid="{3A1725FD-05FC-4FEF-B29F-1FAB1472EADC}"/>
    <cellStyle name="Įprastas 4 2 4 2 2 5 3" xfId="7149" xr:uid="{070BE75F-AC81-4049-9002-B29D5C42987B}"/>
    <cellStyle name="Įprastas 4 2 4 2 2 5 4" xfId="4498" xr:uid="{475BCA58-F6F8-4DB9-8EF1-9941419EBF3E}"/>
    <cellStyle name="Įprastas 4 2 4 2 2 6" xfId="1719" xr:uid="{051D0A0E-978B-4D94-A46C-AD4956D19181}"/>
    <cellStyle name="Įprastas 4 2 4 2 2 6 2" xfId="4739" xr:uid="{4EC26BF5-8179-4480-8511-B2B586C91531}"/>
    <cellStyle name="Įprastas 4 2 4 2 2 7" xfId="2363" xr:uid="{4CA4ED36-E4E9-4C45-9745-52E166072ECF}"/>
    <cellStyle name="Įprastas 4 2 4 2 2 7 2" xfId="5703" xr:uid="{E9800BB9-0BF5-43BD-A58E-AF0F090BC82C}"/>
    <cellStyle name="Įprastas 4 2 4 2 2 8" xfId="3007" xr:uid="{6C49B6B6-B80F-4213-8D0C-3635B2DC1400}"/>
    <cellStyle name="Įprastas 4 2 4 2 2 8 2" xfId="6426" xr:uid="{40DC5270-D9F0-4651-A2C2-565D747AA879}"/>
    <cellStyle name="Įprastas 4 2 4 2 2 9" xfId="3651" xr:uid="{71466A5B-6B26-4745-ACF8-58D7ADC2F1E1}"/>
    <cellStyle name="Įprastas 4 2 4 2 3" xfId="174" xr:uid="{0CCF9204-F06A-4A46-880C-F5F6B1163193}"/>
    <cellStyle name="Įprastas 4 2 4 2 3 2" xfId="496" xr:uid="{F964C8EF-6261-4FC0-B010-C57FCDE43D0E}"/>
    <cellStyle name="Įprastas 4 2 4 2 3 2 2" xfId="1140" xr:uid="{EC418CDD-6D3C-4187-A385-C25610388073}"/>
    <cellStyle name="Įprastas 4 2 4 2 3 2 2 2" xfId="5040" xr:uid="{04255EBA-60CB-425E-BCA3-557EF3C9F228}"/>
    <cellStyle name="Įprastas 4 2 4 2 3 2 3" xfId="2106" xr:uid="{DC3BB232-C81C-482B-94FA-7FB2F4259B1D}"/>
    <cellStyle name="Įprastas 4 2 4 2 3 2 3 2" xfId="6004" xr:uid="{2C8B5703-AB7E-4128-AC50-F10243941F1F}"/>
    <cellStyle name="Įprastas 4 2 4 2 3 2 4" xfId="2750" xr:uid="{79D6F81D-76B7-4AFA-ACED-D2A07968592A}"/>
    <cellStyle name="Įprastas 4 2 4 2 3 2 4 2" xfId="6727" xr:uid="{679A97A8-0E02-4606-8528-4BD521B436EE}"/>
    <cellStyle name="Įprastas 4 2 4 2 3 2 5" xfId="3394" xr:uid="{0635B31F-419E-47A7-A179-E65023AAAEE3}"/>
    <cellStyle name="Įprastas 4 2 4 2 3 2 6" xfId="4076" xr:uid="{AD3E1FA5-5F64-4B75-BA94-EDD121606C1C}"/>
    <cellStyle name="Įprastas 4 2 4 2 3 2 7" xfId="7782" xr:uid="{2D2306D0-6C98-4556-B616-A1EA9871C214}"/>
    <cellStyle name="Įprastas 4 2 4 2 3 3" xfId="818" xr:uid="{B1F9420D-657A-4C4B-8A6C-45DAACDA6F37}"/>
    <cellStyle name="Įprastas 4 2 4 2 3 3 2" xfId="5281" xr:uid="{0959DEE7-E306-41A3-A916-EF5427DD3223}"/>
    <cellStyle name="Įprastas 4 2 4 2 3 3 3" xfId="6245" xr:uid="{D4EE71BF-3B53-4670-992D-DE6618A2D5A0}"/>
    <cellStyle name="Įprastas 4 2 4 2 3 3 4" xfId="6968" xr:uid="{CFCDA503-12B6-4982-A6AB-F4D297A04579}"/>
    <cellStyle name="Įprastas 4 2 4 2 3 3 5" xfId="4317" xr:uid="{B631E2EE-327E-45E2-BABF-74287E12B643}"/>
    <cellStyle name="Įprastas 4 2 4 2 3 4" xfId="1462" xr:uid="{38D20B82-68EB-4102-ABE8-4B4D962144FA}"/>
    <cellStyle name="Įprastas 4 2 4 2 3 4 2" xfId="5522" xr:uid="{34C7112E-2AAA-4109-ABCA-22CEEC803B06}"/>
    <cellStyle name="Įprastas 4 2 4 2 3 4 3" xfId="7209" xr:uid="{E8B1C796-7F77-477F-908A-9EE740AF8C52}"/>
    <cellStyle name="Įprastas 4 2 4 2 3 4 4" xfId="4558" xr:uid="{B218C34F-1B51-4688-8938-D673ECEE0E27}"/>
    <cellStyle name="Įprastas 4 2 4 2 3 5" xfId="1784" xr:uid="{134D15B7-5617-4054-9D7C-216CAA620646}"/>
    <cellStyle name="Įprastas 4 2 4 2 3 5 2" xfId="4799" xr:uid="{3F3F2D57-C204-446B-B4C1-6BB162E062C6}"/>
    <cellStyle name="Įprastas 4 2 4 2 3 6" xfId="2428" xr:uid="{6079055B-BA41-43D8-BB7A-5D32028DF379}"/>
    <cellStyle name="Įprastas 4 2 4 2 3 6 2" xfId="5763" xr:uid="{27B8AAE7-962C-4D09-A972-136293E7DBCC}"/>
    <cellStyle name="Įprastas 4 2 4 2 3 7" xfId="3072" xr:uid="{8C8868D8-0C1D-422D-9D95-F2F0C78B998B}"/>
    <cellStyle name="Įprastas 4 2 4 2 3 7 2" xfId="6486" xr:uid="{FD5A06E3-A946-446C-8670-B67405CD8C4E}"/>
    <cellStyle name="Įprastas 4 2 4 2 3 8" xfId="3835" xr:uid="{96ADA541-F3D4-4FEE-9233-49B090EE535F}"/>
    <cellStyle name="Įprastas 4 2 4 2 3 9" xfId="7460" xr:uid="{3766860A-D642-47EE-9634-5414CC9CCFBB}"/>
    <cellStyle name="Įprastas 4 2 4 2 4" xfId="303" xr:uid="{A1129E65-46FA-43DC-A0A0-52F663E7D706}"/>
    <cellStyle name="Įprastas 4 2 4 2 4 2" xfId="625" xr:uid="{52D09F07-FA90-427E-AE93-3DE787AFFD37}"/>
    <cellStyle name="Įprastas 4 2 4 2 4 2 2" xfId="1269" xr:uid="{60EE92F9-1885-44EE-BCAD-E8F80F7E5EFC}"/>
    <cellStyle name="Įprastas 4 2 4 2 4 2 3" xfId="2235" xr:uid="{A1A3A75F-9D7C-450F-AB15-D5E3A2054EA3}"/>
    <cellStyle name="Įprastas 4 2 4 2 4 2 4" xfId="2879" xr:uid="{57DD063A-D12A-4E79-A527-4D68C18944C2}"/>
    <cellStyle name="Įprastas 4 2 4 2 4 2 5" xfId="3523" xr:uid="{FF1FDCEF-6F5B-4E5A-A8DC-3CCAFC2A6BC7}"/>
    <cellStyle name="Įprastas 4 2 4 2 4 2 6" xfId="4920" xr:uid="{78016AB1-885B-49FA-AB1A-7C6D9BD31607}"/>
    <cellStyle name="Įprastas 4 2 4 2 4 2 7" xfId="7911" xr:uid="{7E0FCF89-C88D-40E5-A535-65B2153D777A}"/>
    <cellStyle name="Įprastas 4 2 4 2 4 3" xfId="947" xr:uid="{58910EAB-F7ED-4F96-9FC2-04F88E070D72}"/>
    <cellStyle name="Įprastas 4 2 4 2 4 3 2" xfId="5884" xr:uid="{72F0414E-1029-49D8-90DA-858D14621294}"/>
    <cellStyle name="Įprastas 4 2 4 2 4 4" xfId="1591" xr:uid="{6E42A602-F781-4027-9C34-657001333D57}"/>
    <cellStyle name="Įprastas 4 2 4 2 4 4 2" xfId="6607" xr:uid="{DD4EA9F1-38A2-4D15-94AD-4543618FC2C2}"/>
    <cellStyle name="Įprastas 4 2 4 2 4 5" xfId="1913" xr:uid="{B12AF196-C82E-4D6C-BC2A-FF1E7379A18E}"/>
    <cellStyle name="Įprastas 4 2 4 2 4 6" xfId="2557" xr:uid="{42DEA346-3F84-4D4F-B9DC-C6B007802A06}"/>
    <cellStyle name="Įprastas 4 2 4 2 4 7" xfId="3201" xr:uid="{2683ACFD-C578-42DD-8359-ABFEEF012822}"/>
    <cellStyle name="Įprastas 4 2 4 2 4 8" xfId="3956" xr:uid="{50EFBFFC-E87A-4D40-877F-95D479AD629A}"/>
    <cellStyle name="Įprastas 4 2 4 2 4 9" xfId="7589" xr:uid="{A5DA99D1-3E18-4E10-A1A2-1AA81449557F}"/>
    <cellStyle name="Įprastas 4 2 4 2 5" xfId="366" xr:uid="{9121F808-3E8B-4585-843A-5AC8B0F35C6E}"/>
    <cellStyle name="Įprastas 4 2 4 2 5 2" xfId="1010" xr:uid="{A2988044-87B7-4027-8580-97BBD75F3D89}"/>
    <cellStyle name="Įprastas 4 2 4 2 5 2 2" xfId="5161" xr:uid="{3122515E-E509-4449-8603-B044A49E7608}"/>
    <cellStyle name="Įprastas 4 2 4 2 5 3" xfId="1976" xr:uid="{9A6C5BFE-03D9-4234-8FD1-9DC0C42C9E89}"/>
    <cellStyle name="Įprastas 4 2 4 2 5 3 2" xfId="6125" xr:uid="{6D720F6C-B304-4FCF-9E7F-203B871EFB07}"/>
    <cellStyle name="Įprastas 4 2 4 2 5 4" xfId="2620" xr:uid="{4FA0BA59-1B7F-4DD8-875E-78B9806CC0C4}"/>
    <cellStyle name="Įprastas 4 2 4 2 5 4 2" xfId="6848" xr:uid="{264F38E6-8A34-437A-A944-B8FF36E50410}"/>
    <cellStyle name="Įprastas 4 2 4 2 5 5" xfId="3264" xr:uid="{27BEB770-12D3-4334-A3DC-1A56C9AE9282}"/>
    <cellStyle name="Įprastas 4 2 4 2 5 6" xfId="4197" xr:uid="{0699A5E2-B1D7-46D4-ABB1-9ECDD61B4B94}"/>
    <cellStyle name="Įprastas 4 2 4 2 5 7" xfId="7652" xr:uid="{DB163AB1-EA3B-4B32-A936-391ABB8B3A7C}"/>
    <cellStyle name="Įprastas 4 2 4 2 6" xfId="688" xr:uid="{02F8F935-755B-4F44-9AA4-13E878E6EB91}"/>
    <cellStyle name="Įprastas 4 2 4 2 6 2" xfId="5402" xr:uid="{34FDA742-8258-47BA-8C5F-B28C96F1C834}"/>
    <cellStyle name="Įprastas 4 2 4 2 6 3" xfId="7089" xr:uid="{9B7EABCC-3E1C-425A-A7DC-C1870E6DF9EA}"/>
    <cellStyle name="Įprastas 4 2 4 2 6 4" xfId="4438" xr:uid="{07F6BF6C-AFB8-41A5-96CF-420CBEEF52DA}"/>
    <cellStyle name="Įprastas 4 2 4 2 7" xfId="1332" xr:uid="{FA063C48-8729-49A8-9747-4AF45BBFBA0C}"/>
    <cellStyle name="Įprastas 4 2 4 2 7 2" xfId="4679" xr:uid="{ED88B8F7-B380-4477-AA54-F4D02392F425}"/>
    <cellStyle name="Įprastas 4 2 4 2 8" xfId="1654" xr:uid="{9AA16EF1-7DFF-4C9C-BC8E-32B58E9C3269}"/>
    <cellStyle name="Įprastas 4 2 4 2 8 2" xfId="5643" xr:uid="{7EC97744-4AA5-49F5-8FEF-0C86C2D1584B}"/>
    <cellStyle name="Įprastas 4 2 4 2 9" xfId="2298" xr:uid="{148D96B6-2EEC-4792-B62F-3B5645FF67B8}"/>
    <cellStyle name="Įprastas 4 2 4 2 9 2" xfId="6366" xr:uid="{2A936DCC-65CD-46A8-9AEC-CDD799E193A8}"/>
    <cellStyle name="Įprastas 4 2 4 3" xfId="63" xr:uid="{1EE10279-6236-4A3B-9167-F51CF538B448}"/>
    <cellStyle name="Įprastas 4 2 4 3 10" xfId="2962" xr:uid="{6F9943BB-8DAA-414B-B866-714390B4A04D}"/>
    <cellStyle name="Įprastas 4 2 4 3 11" xfId="3606" xr:uid="{CE56F9FA-1870-4DA3-9FD0-FE2505DB30CF}"/>
    <cellStyle name="Įprastas 4 2 4 3 12" xfId="3735" xr:uid="{72B0CE61-19A7-4C55-86F7-56A5F3EDE466}"/>
    <cellStyle name="Įprastas 4 2 4 3 13" xfId="7350" xr:uid="{B2A09529-E871-452B-BADE-CB29DE181951}"/>
    <cellStyle name="Įprastas 4 2 4 3 2" xfId="129" xr:uid="{14091D84-D385-4785-9E53-6950C7EF1591}"/>
    <cellStyle name="Įprastas 4 2 4 3 2 10" xfId="3795" xr:uid="{FAB7D939-9B1D-49E1-BA4D-E79B43E91EEE}"/>
    <cellStyle name="Įprastas 4 2 4 3 2 11" xfId="7415" xr:uid="{1245E6F4-D5EC-4001-8DD8-06046F204BD3}"/>
    <cellStyle name="Įprastas 4 2 4 3 2 2" xfId="259" xr:uid="{DC6F71AD-D62C-497C-AF05-58E8045116F7}"/>
    <cellStyle name="Įprastas 4 2 4 3 2 2 2" xfId="581" xr:uid="{44CBF70D-AEE0-418C-A899-D6CC79BD1B22}"/>
    <cellStyle name="Įprastas 4 2 4 3 2 2 2 2" xfId="1225" xr:uid="{5AE96EC1-C275-4922-8001-1B9AD90952BC}"/>
    <cellStyle name="Įprastas 4 2 4 3 2 2 2 2 2" xfId="5120" xr:uid="{F721A666-92A4-464A-8358-E32C09245797}"/>
    <cellStyle name="Įprastas 4 2 4 3 2 2 2 3" xfId="2191" xr:uid="{830F2B26-5643-4F40-884E-169B8FC1683E}"/>
    <cellStyle name="Įprastas 4 2 4 3 2 2 2 3 2" xfId="6084" xr:uid="{52EE25CE-8743-4394-8692-430D50450CB2}"/>
    <cellStyle name="Įprastas 4 2 4 3 2 2 2 4" xfId="2835" xr:uid="{C3F9669F-2EF7-45E3-9A4C-2B8DBAA4079E}"/>
    <cellStyle name="Įprastas 4 2 4 3 2 2 2 4 2" xfId="6807" xr:uid="{6E634684-0ACD-4BCA-A436-36015E4B866D}"/>
    <cellStyle name="Įprastas 4 2 4 3 2 2 2 5" xfId="3479" xr:uid="{8D5C46CA-F56E-459A-81D2-37B7440D99C7}"/>
    <cellStyle name="Įprastas 4 2 4 3 2 2 2 6" xfId="4156" xr:uid="{DC9815BD-4143-4AE2-BCE5-AF616EB5E292}"/>
    <cellStyle name="Įprastas 4 2 4 3 2 2 2 7" xfId="7867" xr:uid="{F18BFD97-C3C0-47BC-8DB1-9D1247F076D4}"/>
    <cellStyle name="Įprastas 4 2 4 3 2 2 3" xfId="903" xr:uid="{A4663EE2-106B-406B-93CB-11B6AB48058C}"/>
    <cellStyle name="Įprastas 4 2 4 3 2 2 3 2" xfId="5361" xr:uid="{87E28318-C79A-491D-9D79-156E4EA98225}"/>
    <cellStyle name="Įprastas 4 2 4 3 2 2 3 3" xfId="6325" xr:uid="{6278453E-1471-4A96-B39E-8D07A3CE1F63}"/>
    <cellStyle name="Įprastas 4 2 4 3 2 2 3 4" xfId="7048" xr:uid="{97B87A33-6B6A-4A66-99A2-7D8FC3639F59}"/>
    <cellStyle name="Įprastas 4 2 4 3 2 2 3 5" xfId="4397" xr:uid="{2766BBB2-F034-48C8-B48B-7F0E8C79CEF1}"/>
    <cellStyle name="Įprastas 4 2 4 3 2 2 4" xfId="1547" xr:uid="{B4C992C8-B5F3-4132-9216-A1141A1F7005}"/>
    <cellStyle name="Įprastas 4 2 4 3 2 2 4 2" xfId="5602" xr:uid="{82A7756E-A2A4-4080-9D3B-F3F6092BCCAB}"/>
    <cellStyle name="Įprastas 4 2 4 3 2 2 4 3" xfId="7289" xr:uid="{FB43BADC-A51A-47B8-AAD2-EBDC8730AB98}"/>
    <cellStyle name="Įprastas 4 2 4 3 2 2 4 4" xfId="4638" xr:uid="{6686460A-EB70-4A91-BE97-3302696DA6C1}"/>
    <cellStyle name="Įprastas 4 2 4 3 2 2 5" xfId="1869" xr:uid="{93A871F0-93A3-4C09-A462-DB7B0C958168}"/>
    <cellStyle name="Įprastas 4 2 4 3 2 2 5 2" xfId="4879" xr:uid="{D63D2333-AFB0-4FE6-8879-3BECEC5923AC}"/>
    <cellStyle name="Įprastas 4 2 4 3 2 2 6" xfId="2513" xr:uid="{CF200EB9-B800-4FF2-8C5C-97AACE716D71}"/>
    <cellStyle name="Įprastas 4 2 4 3 2 2 6 2" xfId="5843" xr:uid="{BA1D0E7D-7F28-4AB0-8FB1-C66C1DF2CB32}"/>
    <cellStyle name="Įprastas 4 2 4 3 2 2 7" xfId="3157" xr:uid="{7EF0A03D-7792-4DF1-BD59-6ED6340200CB}"/>
    <cellStyle name="Įprastas 4 2 4 3 2 2 7 2" xfId="6566" xr:uid="{AEE88F5E-B804-4A63-8623-539805393D53}"/>
    <cellStyle name="Įprastas 4 2 4 3 2 2 8" xfId="3915" xr:uid="{319D7EE9-3D9C-494C-9EE7-8C0D0C360A8C}"/>
    <cellStyle name="Įprastas 4 2 4 3 2 2 9" xfId="7545" xr:uid="{B6BB2195-18D3-4C4B-A3F9-F753C9A4CCFD}"/>
    <cellStyle name="Įprastas 4 2 4 3 2 3" xfId="451" xr:uid="{BA14CC2A-B184-4921-8B8C-C66DAA2B974E}"/>
    <cellStyle name="Įprastas 4 2 4 3 2 3 2" xfId="1095" xr:uid="{3CFFD6EF-66CE-4094-BB8A-BF033AEB3A74}"/>
    <cellStyle name="Įprastas 4 2 4 3 2 3 2 2" xfId="5000" xr:uid="{F831492F-93AE-422F-B108-02D169620A0E}"/>
    <cellStyle name="Įprastas 4 2 4 3 2 3 3" xfId="2061" xr:uid="{93B0B6C9-412C-4925-B656-965DA06877B1}"/>
    <cellStyle name="Įprastas 4 2 4 3 2 3 3 2" xfId="5964" xr:uid="{E65E09B9-629B-4982-949D-EEE580E24DB8}"/>
    <cellStyle name="Įprastas 4 2 4 3 2 3 4" xfId="2705" xr:uid="{858D2709-FF00-4933-B9C3-EB1CEEC65DE4}"/>
    <cellStyle name="Įprastas 4 2 4 3 2 3 4 2" xfId="6687" xr:uid="{661262CD-0DCB-44F6-A65E-16FBBEC98BFC}"/>
    <cellStyle name="Įprastas 4 2 4 3 2 3 5" xfId="3349" xr:uid="{22162775-F962-4D27-94E0-352C0EC97F80}"/>
    <cellStyle name="Įprastas 4 2 4 3 2 3 6" xfId="4036" xr:uid="{C4A4E9FC-1024-4C4E-8DD3-7E75D108F034}"/>
    <cellStyle name="Įprastas 4 2 4 3 2 3 7" xfId="7737" xr:uid="{7E98BBEB-7811-475C-B1AE-B7CC1B4DD6F0}"/>
    <cellStyle name="Įprastas 4 2 4 3 2 4" xfId="773" xr:uid="{C625C033-09D1-4DC1-8999-626B3C39DA4A}"/>
    <cellStyle name="Įprastas 4 2 4 3 2 4 2" xfId="5241" xr:uid="{C7D3C571-FD31-4A44-9218-7A12E5B4A716}"/>
    <cellStyle name="Įprastas 4 2 4 3 2 4 3" xfId="6205" xr:uid="{8D44315F-320E-4C82-9676-0FFE45B2B8AD}"/>
    <cellStyle name="Įprastas 4 2 4 3 2 4 4" xfId="6928" xr:uid="{DD434370-4633-489B-A07E-FB8BA2C6D996}"/>
    <cellStyle name="Įprastas 4 2 4 3 2 4 5" xfId="4277" xr:uid="{8AC8C294-B9EC-4C5F-8693-F6AC9A0EFF63}"/>
    <cellStyle name="Įprastas 4 2 4 3 2 5" xfId="1417" xr:uid="{611E6114-9974-4AB7-9154-6128C0A86D58}"/>
    <cellStyle name="Įprastas 4 2 4 3 2 5 2" xfId="5482" xr:uid="{74B3E324-49F1-47C9-858F-F728E8FB06C2}"/>
    <cellStyle name="Įprastas 4 2 4 3 2 5 3" xfId="7169" xr:uid="{ABA7C9B2-DB82-4CCD-BEFE-5DA956E9AF81}"/>
    <cellStyle name="Įprastas 4 2 4 3 2 5 4" xfId="4518" xr:uid="{2B61271C-E568-44A9-8F25-26A00AE06904}"/>
    <cellStyle name="Įprastas 4 2 4 3 2 6" xfId="1739" xr:uid="{F489EEBB-DEFF-4183-933F-6D1A70FE5765}"/>
    <cellStyle name="Įprastas 4 2 4 3 2 6 2" xfId="4759" xr:uid="{B21650C2-A321-464B-826B-2BA2BDFC1B2A}"/>
    <cellStyle name="Įprastas 4 2 4 3 2 7" xfId="2383" xr:uid="{803F76C1-1280-47A1-AEB2-BA5F41DD3954}"/>
    <cellStyle name="Įprastas 4 2 4 3 2 7 2" xfId="5723" xr:uid="{1623C4AC-F897-48E6-B0F7-4324F890735E}"/>
    <cellStyle name="Įprastas 4 2 4 3 2 8" xfId="3027" xr:uid="{73A00AE0-7EDD-4F92-AC90-F93AF2152498}"/>
    <cellStyle name="Įprastas 4 2 4 3 2 8 2" xfId="6446" xr:uid="{584FB6DF-D26C-4753-860D-FD0D5E4F8BC2}"/>
    <cellStyle name="Įprastas 4 2 4 3 2 9" xfId="3671" xr:uid="{D84A808C-83D8-40D9-A827-079C4F5F8CF1}"/>
    <cellStyle name="Įprastas 4 2 4 3 3" xfId="194" xr:uid="{A7D4E02B-2CC8-499A-9F90-E9BC6FC38BD3}"/>
    <cellStyle name="Įprastas 4 2 4 3 3 2" xfId="516" xr:uid="{2A091B48-0E45-491A-A893-2A2349350CEF}"/>
    <cellStyle name="Įprastas 4 2 4 3 3 2 2" xfId="1160" xr:uid="{79FC0DD9-F056-4186-A351-1FFFFDDE1BAB}"/>
    <cellStyle name="Įprastas 4 2 4 3 3 2 2 2" xfId="5060" xr:uid="{1DED9E39-175B-4B7C-8D76-DB86D1498A7B}"/>
    <cellStyle name="Įprastas 4 2 4 3 3 2 3" xfId="2126" xr:uid="{FBB85548-2B59-49F5-82D6-BF73377A73BB}"/>
    <cellStyle name="Įprastas 4 2 4 3 3 2 3 2" xfId="6024" xr:uid="{2AE68EFF-8EC2-4D8D-81EF-8C95274E566D}"/>
    <cellStyle name="Įprastas 4 2 4 3 3 2 4" xfId="2770" xr:uid="{1357A56B-052D-4473-BEC0-36F4C58F0183}"/>
    <cellStyle name="Įprastas 4 2 4 3 3 2 4 2" xfId="6747" xr:uid="{37037660-4894-4FDE-8DFC-727B0309FC4A}"/>
    <cellStyle name="Įprastas 4 2 4 3 3 2 5" xfId="3414" xr:uid="{A51EF7EB-A6F4-462A-82A1-CB3AA9EFDD8D}"/>
    <cellStyle name="Įprastas 4 2 4 3 3 2 6" xfId="4096" xr:uid="{767384EC-83CE-49B6-9C2A-3C7BC9585FD5}"/>
    <cellStyle name="Įprastas 4 2 4 3 3 2 7" xfId="7802" xr:uid="{4AE7FDE3-475F-433E-900C-9F5035B8187C}"/>
    <cellStyle name="Įprastas 4 2 4 3 3 3" xfId="838" xr:uid="{547B1236-9AB8-4E40-B3A0-7EED25D83604}"/>
    <cellStyle name="Įprastas 4 2 4 3 3 3 2" xfId="5301" xr:uid="{0F5B2DAA-5D48-4944-B713-CB4A59673509}"/>
    <cellStyle name="Įprastas 4 2 4 3 3 3 3" xfId="6265" xr:uid="{26A1258C-097F-4D1B-AB4E-6CA8F5A7FEAF}"/>
    <cellStyle name="Įprastas 4 2 4 3 3 3 4" xfId="6988" xr:uid="{25E9BD4C-7E9A-40C6-96B4-EB261BD095B8}"/>
    <cellStyle name="Įprastas 4 2 4 3 3 3 5" xfId="4337" xr:uid="{A749AC88-5FF3-43C1-B196-11021E110A37}"/>
    <cellStyle name="Įprastas 4 2 4 3 3 4" xfId="1482" xr:uid="{D605EE7F-0E2C-4190-8E1C-AF44CE2AE529}"/>
    <cellStyle name="Įprastas 4 2 4 3 3 4 2" xfId="5542" xr:uid="{D1BE55A7-44F3-4F87-A923-6CBDE6C08C12}"/>
    <cellStyle name="Įprastas 4 2 4 3 3 4 3" xfId="7229" xr:uid="{5A225769-8CF7-4B34-9089-44A544001DE0}"/>
    <cellStyle name="Įprastas 4 2 4 3 3 4 4" xfId="4578" xr:uid="{245D0733-B3CA-41D5-ADE0-D497CC842A3C}"/>
    <cellStyle name="Įprastas 4 2 4 3 3 5" xfId="1804" xr:uid="{E70FC26C-BADC-4444-8841-78FCE4C0DB5E}"/>
    <cellStyle name="Įprastas 4 2 4 3 3 5 2" xfId="4819" xr:uid="{B9CAD90D-603E-4CF6-9C21-94C607DCFEFB}"/>
    <cellStyle name="Įprastas 4 2 4 3 3 6" xfId="2448" xr:uid="{5640C8CE-61A8-41BE-B3DB-297C242188C0}"/>
    <cellStyle name="Įprastas 4 2 4 3 3 6 2" xfId="5783" xr:uid="{EA170973-8767-43E1-8FE2-347C72BFB6CE}"/>
    <cellStyle name="Įprastas 4 2 4 3 3 7" xfId="3092" xr:uid="{3A80865C-B586-48FF-AA7A-0ECE3C05EFBE}"/>
    <cellStyle name="Įprastas 4 2 4 3 3 7 2" xfId="6506" xr:uid="{2309813E-F45C-4A51-B1F4-7A80446DE304}"/>
    <cellStyle name="Įprastas 4 2 4 3 3 8" xfId="3855" xr:uid="{2AE2BF9B-CB44-4212-A544-B453074DEF94}"/>
    <cellStyle name="Įprastas 4 2 4 3 3 9" xfId="7480" xr:uid="{289A1B4F-5000-4FA9-A9E4-2F0B85CF2400}"/>
    <cellStyle name="Įprastas 4 2 4 3 4" xfId="323" xr:uid="{35635F93-E608-4087-A4F1-676F5E651A24}"/>
    <cellStyle name="Įprastas 4 2 4 3 4 2" xfId="645" xr:uid="{B9948632-5F0E-4242-AA21-8AE764759758}"/>
    <cellStyle name="Įprastas 4 2 4 3 4 2 2" xfId="1289" xr:uid="{1CF0ED55-A9AD-45DB-B68E-442EA8E64A7F}"/>
    <cellStyle name="Įprastas 4 2 4 3 4 2 3" xfId="2255" xr:uid="{4B4669C7-4ABE-472D-8D87-A3D1A0B6135E}"/>
    <cellStyle name="Įprastas 4 2 4 3 4 2 4" xfId="2899" xr:uid="{7D1C556C-BAAC-4F8D-9B97-6A23AF1B972D}"/>
    <cellStyle name="Įprastas 4 2 4 3 4 2 5" xfId="3543" xr:uid="{ACAF210D-D092-4FD2-9196-04D7CEBBF720}"/>
    <cellStyle name="Įprastas 4 2 4 3 4 2 6" xfId="4940" xr:uid="{AC5C56DF-61B3-4A5E-9922-C6B5EFE5B5BC}"/>
    <cellStyle name="Įprastas 4 2 4 3 4 2 7" xfId="7931" xr:uid="{D8EFECFE-A752-4280-BF9A-428D71EF19C2}"/>
    <cellStyle name="Įprastas 4 2 4 3 4 3" xfId="967" xr:uid="{95D6A8D9-179B-408E-BF21-50825FB8E4B9}"/>
    <cellStyle name="Įprastas 4 2 4 3 4 3 2" xfId="5904" xr:uid="{5A73ABEF-59D2-45AF-9003-9CF1FB084CBD}"/>
    <cellStyle name="Įprastas 4 2 4 3 4 4" xfId="1611" xr:uid="{4E6E3FFE-B6F9-42C1-847C-E86853ADD573}"/>
    <cellStyle name="Įprastas 4 2 4 3 4 4 2" xfId="6627" xr:uid="{2AD083AC-85FB-47D6-9DE4-339769417E84}"/>
    <cellStyle name="Įprastas 4 2 4 3 4 5" xfId="1933" xr:uid="{A8EF7BF4-78CA-46F1-A32A-617D5B436622}"/>
    <cellStyle name="Įprastas 4 2 4 3 4 6" xfId="2577" xr:uid="{03757496-805C-429B-A028-9F3F790E4A57}"/>
    <cellStyle name="Įprastas 4 2 4 3 4 7" xfId="3221" xr:uid="{AD0545D5-1834-41BA-A6C9-50ECA2F5BAD0}"/>
    <cellStyle name="Įprastas 4 2 4 3 4 8" xfId="3976" xr:uid="{30FDA18C-E2A3-4653-A1F7-4B95D367E8D3}"/>
    <cellStyle name="Įprastas 4 2 4 3 4 9" xfId="7609" xr:uid="{6642B39C-C851-4305-948A-429BF64364D4}"/>
    <cellStyle name="Įprastas 4 2 4 3 5" xfId="386" xr:uid="{B629947F-9F9C-41AE-9BEE-C9BBC5690A49}"/>
    <cellStyle name="Įprastas 4 2 4 3 5 2" xfId="1030" xr:uid="{E5836BFB-7023-452E-BC9E-72A3621ECEAE}"/>
    <cellStyle name="Įprastas 4 2 4 3 5 2 2" xfId="5181" xr:uid="{E9DD508F-A643-4A3B-B367-CB452D12B017}"/>
    <cellStyle name="Įprastas 4 2 4 3 5 3" xfId="1996" xr:uid="{BAAA4287-1649-471C-BF05-A6B7E0671AC9}"/>
    <cellStyle name="Įprastas 4 2 4 3 5 3 2" xfId="6145" xr:uid="{327DF643-F399-48E2-B44A-0FE4AC231031}"/>
    <cellStyle name="Įprastas 4 2 4 3 5 4" xfId="2640" xr:uid="{0186CA1D-47C9-42C0-9706-F9C83660168E}"/>
    <cellStyle name="Įprastas 4 2 4 3 5 4 2" xfId="6868" xr:uid="{E4FA3C83-FDAC-4D7A-971A-38D1D4D1A4A1}"/>
    <cellStyle name="Įprastas 4 2 4 3 5 5" xfId="3284" xr:uid="{B2F507FA-AEB5-4893-B4AB-D49B5F05FF79}"/>
    <cellStyle name="Įprastas 4 2 4 3 5 6" xfId="4217" xr:uid="{7E654F46-586C-4E3A-804E-21D7BB48D847}"/>
    <cellStyle name="Įprastas 4 2 4 3 5 7" xfId="7672" xr:uid="{836B3E4E-959F-4897-BF58-B0CAFF61C2B7}"/>
    <cellStyle name="Įprastas 4 2 4 3 6" xfId="708" xr:uid="{90D1E496-D4B1-44B6-818B-ACFCE7515E3F}"/>
    <cellStyle name="Įprastas 4 2 4 3 6 2" xfId="5422" xr:uid="{DA52A1A1-4522-4D00-96DA-8A912BED9881}"/>
    <cellStyle name="Įprastas 4 2 4 3 6 3" xfId="7109" xr:uid="{86EEF9C9-CBCD-48E6-ACF6-E0C26D20B6FC}"/>
    <cellStyle name="Įprastas 4 2 4 3 6 4" xfId="4458" xr:uid="{6FA8AA4B-116D-464F-A552-9BA69EB586CD}"/>
    <cellStyle name="Įprastas 4 2 4 3 7" xfId="1352" xr:uid="{1FF33DD9-B9C2-465F-8F5B-9E98D8713663}"/>
    <cellStyle name="Įprastas 4 2 4 3 7 2" xfId="4699" xr:uid="{1BE678C9-F4E1-49E0-BA0A-2B824EE4B991}"/>
    <cellStyle name="Įprastas 4 2 4 3 8" xfId="1674" xr:uid="{404E4164-A4F9-4724-B086-5F4C7B5524DC}"/>
    <cellStyle name="Įprastas 4 2 4 3 8 2" xfId="5663" xr:uid="{0FA7AB08-6205-4716-AC2C-E58DC8BF0E8B}"/>
    <cellStyle name="Įprastas 4 2 4 3 9" xfId="2318" xr:uid="{01CA3460-35DC-424D-B715-1D6B6D7191EC}"/>
    <cellStyle name="Įprastas 4 2 4 3 9 2" xfId="6386" xr:uid="{38A4998A-A5A6-495E-8BFD-D39ACAB1FFF1}"/>
    <cellStyle name="Įprastas 4 2 4 4" xfId="89" xr:uid="{C97735A3-1699-468E-B72D-55B927DEE1D0}"/>
    <cellStyle name="Įprastas 4 2 4 4 10" xfId="3755" xr:uid="{EB663BDC-99AC-40FE-9E48-5F693B2BAFD3}"/>
    <cellStyle name="Įprastas 4 2 4 4 11" xfId="7375" xr:uid="{503F3F2C-B214-46A1-8AA5-680B24B4A467}"/>
    <cellStyle name="Įprastas 4 2 4 4 2" xfId="219" xr:uid="{66C08542-8295-4C5B-A6D7-D57A4F8121B9}"/>
    <cellStyle name="Įprastas 4 2 4 4 2 2" xfId="541" xr:uid="{7886199A-D669-458C-B546-84323EBD4C0F}"/>
    <cellStyle name="Įprastas 4 2 4 4 2 2 2" xfId="1185" xr:uid="{E991C60D-0180-4625-B289-B3A795CF7D80}"/>
    <cellStyle name="Įprastas 4 2 4 4 2 2 2 2" xfId="5080" xr:uid="{A999B236-2810-4690-B369-5A17D17C6F57}"/>
    <cellStyle name="Įprastas 4 2 4 4 2 2 3" xfId="2151" xr:uid="{19514BEB-D122-4C46-9100-D94DA93C491A}"/>
    <cellStyle name="Įprastas 4 2 4 4 2 2 3 2" xfId="6044" xr:uid="{90A95045-2ADA-4288-A135-198ACBC3128B}"/>
    <cellStyle name="Įprastas 4 2 4 4 2 2 4" xfId="2795" xr:uid="{B66AEDE7-3D5A-4AD1-9962-E40FE1DBCF82}"/>
    <cellStyle name="Įprastas 4 2 4 4 2 2 4 2" xfId="6767" xr:uid="{5513BB22-7845-42BB-B986-510CD477F00E}"/>
    <cellStyle name="Įprastas 4 2 4 4 2 2 5" xfId="3439" xr:uid="{FD4A1BD3-C3B1-479D-BCC4-25F178ACCB02}"/>
    <cellStyle name="Įprastas 4 2 4 4 2 2 6" xfId="4116" xr:uid="{B7AFBACA-FB85-4D35-96D9-B9FF90347493}"/>
    <cellStyle name="Įprastas 4 2 4 4 2 2 7" xfId="7827" xr:uid="{30331713-C313-4E42-BBE5-A2BE4108B978}"/>
    <cellStyle name="Įprastas 4 2 4 4 2 3" xfId="863" xr:uid="{379B15D9-D19E-4F11-AFF0-D55916EE2ADF}"/>
    <cellStyle name="Įprastas 4 2 4 4 2 3 2" xfId="5321" xr:uid="{62765ACC-3561-4396-A243-FA3EF466C05A}"/>
    <cellStyle name="Įprastas 4 2 4 4 2 3 3" xfId="6285" xr:uid="{B47C655D-49BD-411B-9E81-F2D86DC23607}"/>
    <cellStyle name="Įprastas 4 2 4 4 2 3 4" xfId="7008" xr:uid="{BE88DABF-94C5-41A3-B99A-98341E852021}"/>
    <cellStyle name="Įprastas 4 2 4 4 2 3 5" xfId="4357" xr:uid="{F5AFE8D2-C272-44BC-A6E0-170085BE1BDA}"/>
    <cellStyle name="Įprastas 4 2 4 4 2 4" xfId="1507" xr:uid="{84EC8C9D-303E-45A1-A676-5B787F65B5DD}"/>
    <cellStyle name="Įprastas 4 2 4 4 2 4 2" xfId="5562" xr:uid="{62E09799-DC50-4F44-95F1-EF9F002E763A}"/>
    <cellStyle name="Įprastas 4 2 4 4 2 4 3" xfId="7249" xr:uid="{0FB8C513-D53F-4C38-BB8E-A4007B265A45}"/>
    <cellStyle name="Įprastas 4 2 4 4 2 4 4" xfId="4598" xr:uid="{1A860427-20E9-414F-82DE-CD93100E98BA}"/>
    <cellStyle name="Įprastas 4 2 4 4 2 5" xfId="1829" xr:uid="{462E7D49-79B0-49C0-9AF3-02538B3FA1A4}"/>
    <cellStyle name="Įprastas 4 2 4 4 2 5 2" xfId="4839" xr:uid="{7BA3E8F9-F59D-4788-BDA9-EE1A7D5A2C13}"/>
    <cellStyle name="Įprastas 4 2 4 4 2 6" xfId="2473" xr:uid="{AE67DEBF-B9AC-4AFB-9F64-6FD22405985F}"/>
    <cellStyle name="Įprastas 4 2 4 4 2 6 2" xfId="5803" xr:uid="{C78CDA99-6BA5-4881-909E-961EEC48A714}"/>
    <cellStyle name="Įprastas 4 2 4 4 2 7" xfId="3117" xr:uid="{A9500DC8-80BE-4DA8-B078-A160D82926EF}"/>
    <cellStyle name="Įprastas 4 2 4 4 2 7 2" xfId="6526" xr:uid="{6DD5B57B-4886-4851-9684-8467EEA3BDB6}"/>
    <cellStyle name="Įprastas 4 2 4 4 2 8" xfId="3875" xr:uid="{6A75130B-0893-4E55-BB5D-92513E6EC598}"/>
    <cellStyle name="Įprastas 4 2 4 4 2 9" xfId="7505" xr:uid="{4DE73804-F875-425B-8770-3172566B987D}"/>
    <cellStyle name="Įprastas 4 2 4 4 3" xfId="411" xr:uid="{9226F4B6-1788-42F8-A02F-6F88CFC31933}"/>
    <cellStyle name="Įprastas 4 2 4 4 3 2" xfId="1055" xr:uid="{B6FB5DD8-9D10-410C-8A06-3DBDD9D2FCC1}"/>
    <cellStyle name="Įprastas 4 2 4 4 3 2 2" xfId="4960" xr:uid="{6F541B7A-9B9F-4C4A-B4D4-60E2A1CF124C}"/>
    <cellStyle name="Įprastas 4 2 4 4 3 3" xfId="2021" xr:uid="{6D159AAD-2381-4DEB-AF45-6BFCB55EF2B6}"/>
    <cellStyle name="Įprastas 4 2 4 4 3 3 2" xfId="5924" xr:uid="{49D50A13-D3C6-4951-AC9C-451A682DE547}"/>
    <cellStyle name="Įprastas 4 2 4 4 3 4" xfId="2665" xr:uid="{C225DCEE-9A0F-40DB-A421-A80660F90DA2}"/>
    <cellStyle name="Įprastas 4 2 4 4 3 4 2" xfId="6647" xr:uid="{49E18584-9158-498F-8F3F-BDF9938709D9}"/>
    <cellStyle name="Įprastas 4 2 4 4 3 5" xfId="3309" xr:uid="{6F150989-4F37-4BB1-8019-73E739831198}"/>
    <cellStyle name="Įprastas 4 2 4 4 3 6" xfId="3996" xr:uid="{D457C7C2-C6DA-4E04-9153-1BDBEBC139DA}"/>
    <cellStyle name="Įprastas 4 2 4 4 3 7" xfId="7697" xr:uid="{F6AD1F65-EE4A-4203-AF3E-458561CE17C0}"/>
    <cellStyle name="Įprastas 4 2 4 4 4" xfId="733" xr:uid="{10AD71D1-263A-435C-94AC-4A78DCB853FB}"/>
    <cellStyle name="Įprastas 4 2 4 4 4 2" xfId="5201" xr:uid="{56D6F9D1-7BCA-49C2-8D0A-265EC9EE7203}"/>
    <cellStyle name="Įprastas 4 2 4 4 4 3" xfId="6165" xr:uid="{F4BEA76A-4F9D-4B6F-BC96-A58ED9DFBD82}"/>
    <cellStyle name="Įprastas 4 2 4 4 4 4" xfId="6888" xr:uid="{B07A7EA2-D641-44D3-BC17-20CDB10291FF}"/>
    <cellStyle name="Įprastas 4 2 4 4 4 5" xfId="4237" xr:uid="{611E43E3-A7EE-404D-BE76-A18C9ED44BE2}"/>
    <cellStyle name="Įprastas 4 2 4 4 5" xfId="1377" xr:uid="{1B80024C-EC33-4484-BD83-B71B0E50DBD9}"/>
    <cellStyle name="Įprastas 4 2 4 4 5 2" xfId="5442" xr:uid="{976978EE-B5F3-4A88-A08C-52EAB9C83B87}"/>
    <cellStyle name="Įprastas 4 2 4 4 5 3" xfId="7129" xr:uid="{F0DDB188-470E-4F92-967C-D2FEFC1B57BB}"/>
    <cellStyle name="Įprastas 4 2 4 4 5 4" xfId="4478" xr:uid="{1D0D5510-A58D-4901-8BC8-E06E8C968EFD}"/>
    <cellStyle name="Įprastas 4 2 4 4 6" xfId="1699" xr:uid="{3D0E5BFC-F0A6-43BB-AEB5-7893764F08D4}"/>
    <cellStyle name="Įprastas 4 2 4 4 6 2" xfId="4719" xr:uid="{291C48A0-A594-4368-9330-8A9CF6B44B89}"/>
    <cellStyle name="Įprastas 4 2 4 4 7" xfId="2343" xr:uid="{A1881ACF-E27B-4B35-9A58-E5198B99CD9C}"/>
    <cellStyle name="Įprastas 4 2 4 4 7 2" xfId="5683" xr:uid="{4307EA75-3B08-493D-B638-13E60935D733}"/>
    <cellStyle name="Įprastas 4 2 4 4 8" xfId="2987" xr:uid="{9AE86B7E-6407-45EA-A0C7-55A8CDC0D22B}"/>
    <cellStyle name="Įprastas 4 2 4 4 8 2" xfId="6406" xr:uid="{329D6FC6-0C81-42D8-BA91-71AA0B5C8AD4}"/>
    <cellStyle name="Įprastas 4 2 4 4 9" xfId="3631" xr:uid="{6C91A959-BBA8-4594-B8A1-B59A4993A3CC}"/>
    <cellStyle name="Įprastas 4 2 4 5" xfId="154" xr:uid="{20F46ADF-18AD-40A8-AD01-131FF85D8B03}"/>
    <cellStyle name="Įprastas 4 2 4 5 2" xfId="476" xr:uid="{A2EFDF4F-6BC4-48CE-A771-031EC4E1AC3B}"/>
    <cellStyle name="Įprastas 4 2 4 5 2 2" xfId="1120" xr:uid="{4244356B-4DD7-46E4-8A67-20E55516364E}"/>
    <cellStyle name="Įprastas 4 2 4 5 2 2 2" xfId="5020" xr:uid="{FC3F1030-A669-49F2-A55F-EC4A0B2A5967}"/>
    <cellStyle name="Įprastas 4 2 4 5 2 3" xfId="2086" xr:uid="{2C2A8807-4FAA-4240-B26F-0C984F746BE7}"/>
    <cellStyle name="Įprastas 4 2 4 5 2 3 2" xfId="5984" xr:uid="{447569BB-7DE2-4632-98AE-47121FCDB14B}"/>
    <cellStyle name="Įprastas 4 2 4 5 2 4" xfId="2730" xr:uid="{E5D84534-32D3-4A39-9F29-2186B37F6AAE}"/>
    <cellStyle name="Įprastas 4 2 4 5 2 4 2" xfId="6707" xr:uid="{2F52749F-A232-4EC8-BD52-958C3B844076}"/>
    <cellStyle name="Įprastas 4 2 4 5 2 5" xfId="3374" xr:uid="{ECD6650C-9A4D-43FA-9BB9-111B1FA0CC59}"/>
    <cellStyle name="Įprastas 4 2 4 5 2 6" xfId="4056" xr:uid="{1716D40C-46C8-4D57-94B5-5ACE81966740}"/>
    <cellStyle name="Įprastas 4 2 4 5 2 7" xfId="7762" xr:uid="{9D7C5598-9747-485A-B464-6ACC960676EF}"/>
    <cellStyle name="Įprastas 4 2 4 5 3" xfId="798" xr:uid="{B4ACBA92-7366-45EF-A0A8-D5FDF4830914}"/>
    <cellStyle name="Įprastas 4 2 4 5 3 2" xfId="5261" xr:uid="{7626EEB7-7BD5-4DED-9BD0-521EB889CEE6}"/>
    <cellStyle name="Įprastas 4 2 4 5 3 3" xfId="6225" xr:uid="{69BE1E97-7D7B-40FE-A5AF-F237CF9A0BE8}"/>
    <cellStyle name="Įprastas 4 2 4 5 3 4" xfId="6948" xr:uid="{00019827-FE45-45BF-9821-600A0F20465E}"/>
    <cellStyle name="Įprastas 4 2 4 5 3 5" xfId="4297" xr:uid="{C3C48BA1-D7C2-430F-A707-4A65346D0C21}"/>
    <cellStyle name="Įprastas 4 2 4 5 4" xfId="1442" xr:uid="{28ADCD9D-DA13-447D-929F-6E13CEC23DFB}"/>
    <cellStyle name="Įprastas 4 2 4 5 4 2" xfId="5502" xr:uid="{CEAFCE70-D35D-49CC-92DF-51221030D6EA}"/>
    <cellStyle name="Įprastas 4 2 4 5 4 3" xfId="7189" xr:uid="{C7DE449E-A446-4130-A547-4E7D554DDDDC}"/>
    <cellStyle name="Įprastas 4 2 4 5 4 4" xfId="4538" xr:uid="{5D72C3AF-2733-411A-8375-E0E8F76D5F48}"/>
    <cellStyle name="Įprastas 4 2 4 5 5" xfId="1764" xr:uid="{3A2A13AF-AAA2-4806-90FD-2434C3612DB4}"/>
    <cellStyle name="Įprastas 4 2 4 5 5 2" xfId="4779" xr:uid="{BAB88AFC-40DD-4A58-9D5B-A423DDC052CA}"/>
    <cellStyle name="Įprastas 4 2 4 5 6" xfId="2408" xr:uid="{3D3F6261-1ED3-4D8C-9E10-D9DC413DDE3E}"/>
    <cellStyle name="Įprastas 4 2 4 5 6 2" xfId="5743" xr:uid="{C8A02DF4-1997-47E9-AAC3-26335AB7F8C1}"/>
    <cellStyle name="Įprastas 4 2 4 5 7" xfId="3052" xr:uid="{0531DD40-30EC-47CB-AC1C-9A61FBF443CB}"/>
    <cellStyle name="Įprastas 4 2 4 5 7 2" xfId="6466" xr:uid="{BB9266D2-9911-48C7-ACD7-AEA397BAD5F7}"/>
    <cellStyle name="Įprastas 4 2 4 5 8" xfId="3815" xr:uid="{89CC8078-8A32-45CB-BF16-A6D05E0BEEAD}"/>
    <cellStyle name="Įprastas 4 2 4 5 9" xfId="7440" xr:uid="{54886F72-8117-4BF0-87EB-774AFD428CCC}"/>
    <cellStyle name="Įprastas 4 2 4 6" xfId="283" xr:uid="{157F983D-DBF8-4D1D-9193-0D220DCA22EE}"/>
    <cellStyle name="Įprastas 4 2 4 6 2" xfId="605" xr:uid="{896A7379-C03A-419A-A472-B96D3F8EB9F1}"/>
    <cellStyle name="Įprastas 4 2 4 6 2 2" xfId="1249" xr:uid="{E43FB998-1831-484F-9FC8-851F8E53899F}"/>
    <cellStyle name="Įprastas 4 2 4 6 2 3" xfId="2215" xr:uid="{AC8000A9-06A3-4C32-A4AE-C089E47922DD}"/>
    <cellStyle name="Įprastas 4 2 4 6 2 4" xfId="2859" xr:uid="{D66A326B-56CF-4DD0-BA57-691CC61B353E}"/>
    <cellStyle name="Įprastas 4 2 4 6 2 5" xfId="3503" xr:uid="{3A1437E6-BA10-4461-ADD8-03E09C313A45}"/>
    <cellStyle name="Įprastas 4 2 4 6 2 6" xfId="4900" xr:uid="{04A95AD7-2BD3-4D6B-AF9B-A3446B784388}"/>
    <cellStyle name="Įprastas 4 2 4 6 2 7" xfId="7891" xr:uid="{5887E81B-7212-4106-91F1-24F6BE706C5A}"/>
    <cellStyle name="Įprastas 4 2 4 6 3" xfId="927" xr:uid="{067148C6-2EB9-4D32-82C2-2AE58F7A7DD6}"/>
    <cellStyle name="Įprastas 4 2 4 6 3 2" xfId="5864" xr:uid="{D2DBAB30-7ABF-4344-8EC5-0DB7D18AEDD3}"/>
    <cellStyle name="Įprastas 4 2 4 6 4" xfId="1571" xr:uid="{DDC0FFC1-A2CF-48C9-A125-40245E8441B7}"/>
    <cellStyle name="Įprastas 4 2 4 6 4 2" xfId="6587" xr:uid="{9361747D-EF84-49E3-A72C-1C6465D92849}"/>
    <cellStyle name="Įprastas 4 2 4 6 5" xfId="1893" xr:uid="{5BDF1F77-C7BA-4010-A1A7-D1950DCF104D}"/>
    <cellStyle name="Įprastas 4 2 4 6 6" xfId="2537" xr:uid="{524099FE-7AE7-496C-8116-614FFF661BB5}"/>
    <cellStyle name="Įprastas 4 2 4 6 7" xfId="3181" xr:uid="{17933394-F07C-4B2C-883C-4D10C6C009E3}"/>
    <cellStyle name="Įprastas 4 2 4 6 8" xfId="3936" xr:uid="{FDE1A793-4927-4304-B859-9AECF8E599E3}"/>
    <cellStyle name="Įprastas 4 2 4 6 9" xfId="7569" xr:uid="{94AD64E2-581C-4939-9D3A-FF2EC26CF646}"/>
    <cellStyle name="Įprastas 4 2 4 7" xfId="346" xr:uid="{2DC5E898-1B2C-4F44-967F-435EC905795B}"/>
    <cellStyle name="Įprastas 4 2 4 7 2" xfId="990" xr:uid="{D787BD57-1A3B-4D9A-A45C-823775B5323A}"/>
    <cellStyle name="Įprastas 4 2 4 7 2 2" xfId="5141" xr:uid="{F9D13C86-F716-441A-B858-759D81D318C4}"/>
    <cellStyle name="Įprastas 4 2 4 7 3" xfId="1956" xr:uid="{0495519C-96F7-4A22-980C-7EE29B818440}"/>
    <cellStyle name="Įprastas 4 2 4 7 3 2" xfId="6105" xr:uid="{1B46A089-9AFE-48EC-A206-4B646D208AC7}"/>
    <cellStyle name="Įprastas 4 2 4 7 4" xfId="2600" xr:uid="{488550CC-B2B7-4B9A-B647-F9482ACF0640}"/>
    <cellStyle name="Įprastas 4 2 4 7 4 2" xfId="6828" xr:uid="{92E5D794-0DCF-4FD5-8F8B-ACF970EEE2FC}"/>
    <cellStyle name="Įprastas 4 2 4 7 5" xfId="3244" xr:uid="{B9105289-3075-42ED-B4C1-9C63E0C1B173}"/>
    <cellStyle name="Įprastas 4 2 4 7 6" xfId="4177" xr:uid="{B6BEA5D0-2448-4B4F-8E3A-B0EEB788CAA5}"/>
    <cellStyle name="Įprastas 4 2 4 7 7" xfId="7632" xr:uid="{C5853384-1A54-4C11-B777-03CFA39A7721}"/>
    <cellStyle name="Įprastas 4 2 4 8" xfId="668" xr:uid="{89790539-6C18-406C-826C-838365ECA9B4}"/>
    <cellStyle name="Įprastas 4 2 4 8 2" xfId="5382" xr:uid="{B8D1C86E-6665-4713-A1F0-1A64C5F972E0}"/>
    <cellStyle name="Įprastas 4 2 4 8 3" xfId="7069" xr:uid="{FA6A4BBB-E112-42E9-8382-E39E47651BA0}"/>
    <cellStyle name="Įprastas 4 2 4 8 4" xfId="4418" xr:uid="{36D1A5CE-7D54-4877-B1F0-DB120DE83C4C}"/>
    <cellStyle name="Įprastas 4 2 4 9" xfId="1312" xr:uid="{9997962B-9F0E-4403-8C7F-832ED4D5097B}"/>
    <cellStyle name="Įprastas 4 2 4 9 2" xfId="4659" xr:uid="{B8E164BA-D7A2-4CE9-A9E7-C5A817A9389E}"/>
    <cellStyle name="Įprastas 4 2 5" xfId="33" xr:uid="{4680B3F8-71A4-4C74-A2C1-32A0827A227A}"/>
    <cellStyle name="Įprastas 4 2 5 10" xfId="2932" xr:uid="{0A0B1E10-D0AE-4AC0-97CC-D1A35A51F347}"/>
    <cellStyle name="Įprastas 4 2 5 11" xfId="3576" xr:uid="{1CBB78D3-F158-455E-9BBF-FBE2F888805E}"/>
    <cellStyle name="Įprastas 4 2 5 12" xfId="3705" xr:uid="{9F798132-4181-416B-9AEE-0C44290575AB}"/>
    <cellStyle name="Įprastas 4 2 5 13" xfId="7320" xr:uid="{5DA2DA82-2E3C-4AC8-9B2F-589EAE160085}"/>
    <cellStyle name="Įprastas 4 2 5 2" xfId="99" xr:uid="{4382BC7B-EE4E-4E8B-910F-0CD5C50502AE}"/>
    <cellStyle name="Įprastas 4 2 5 2 10" xfId="3765" xr:uid="{BA007396-7898-4183-9807-B86E21455F2E}"/>
    <cellStyle name="Įprastas 4 2 5 2 11" xfId="7385" xr:uid="{C2A5B4C9-2D60-48DF-95CE-2D58DDA61CCA}"/>
    <cellStyle name="Įprastas 4 2 5 2 2" xfId="229" xr:uid="{4664CAD3-32D5-4C28-A26F-64FEB6353FAF}"/>
    <cellStyle name="Įprastas 4 2 5 2 2 2" xfId="551" xr:uid="{18810377-25E2-4251-AD21-10FE20574D50}"/>
    <cellStyle name="Įprastas 4 2 5 2 2 2 2" xfId="1195" xr:uid="{76421DDE-9960-460A-B2A3-8A3D3A3F25D8}"/>
    <cellStyle name="Įprastas 4 2 5 2 2 2 2 2" xfId="5090" xr:uid="{91D295F8-C5F7-4876-9A2F-18C952A48373}"/>
    <cellStyle name="Įprastas 4 2 5 2 2 2 3" xfId="2161" xr:uid="{42B39F29-D1E0-47E3-873C-0EE6D3FE1866}"/>
    <cellStyle name="Įprastas 4 2 5 2 2 2 3 2" xfId="6054" xr:uid="{C49988B6-4C6D-4AC5-8C77-5BBFF2697407}"/>
    <cellStyle name="Įprastas 4 2 5 2 2 2 4" xfId="2805" xr:uid="{0AD88FE8-4A5A-4387-8444-6C6815361893}"/>
    <cellStyle name="Įprastas 4 2 5 2 2 2 4 2" xfId="6777" xr:uid="{E514E34C-246B-499E-A226-BBF875EB8DD4}"/>
    <cellStyle name="Įprastas 4 2 5 2 2 2 5" xfId="3449" xr:uid="{3B6E5711-D128-412E-BFB0-66F0759F4217}"/>
    <cellStyle name="Įprastas 4 2 5 2 2 2 6" xfId="4126" xr:uid="{C6769E13-3B6F-4E7C-8B97-62BE4DD90357}"/>
    <cellStyle name="Įprastas 4 2 5 2 2 2 7" xfId="7837" xr:uid="{5051AF4D-4E3C-4E65-9A47-5F6E43C744DC}"/>
    <cellStyle name="Įprastas 4 2 5 2 2 3" xfId="873" xr:uid="{EA32B2F2-6667-4733-9A5A-60C183D085F7}"/>
    <cellStyle name="Įprastas 4 2 5 2 2 3 2" xfId="5331" xr:uid="{EF769DA1-EEA1-48D4-B86D-9C18E09EC5FB}"/>
    <cellStyle name="Įprastas 4 2 5 2 2 3 3" xfId="6295" xr:uid="{75408A6B-04B5-4CFE-853D-B4014F2638E4}"/>
    <cellStyle name="Įprastas 4 2 5 2 2 3 4" xfId="7018" xr:uid="{6AC0DF03-5B67-4393-8CFB-1B42F5600F37}"/>
    <cellStyle name="Įprastas 4 2 5 2 2 3 5" xfId="4367" xr:uid="{C738919B-4A20-4FAC-8181-1AAF8F774DB7}"/>
    <cellStyle name="Įprastas 4 2 5 2 2 4" xfId="1517" xr:uid="{279529C1-DD29-43F8-9B7A-8FC0D6198A9E}"/>
    <cellStyle name="Įprastas 4 2 5 2 2 4 2" xfId="5572" xr:uid="{9E56E2D3-2397-4C34-B941-788917E1BDDD}"/>
    <cellStyle name="Įprastas 4 2 5 2 2 4 3" xfId="7259" xr:uid="{B870BFE5-93F8-4539-B2B1-4513DCF5991B}"/>
    <cellStyle name="Įprastas 4 2 5 2 2 4 4" xfId="4608" xr:uid="{90CF0DC1-189E-4C69-944D-B140EBFBA35F}"/>
    <cellStyle name="Įprastas 4 2 5 2 2 5" xfId="1839" xr:uid="{80DE5FE3-3EF8-4A24-820B-C3700906CC67}"/>
    <cellStyle name="Įprastas 4 2 5 2 2 5 2" xfId="4849" xr:uid="{A5C18F66-98D8-4FAE-80D3-8446B91D0534}"/>
    <cellStyle name="Įprastas 4 2 5 2 2 6" xfId="2483" xr:uid="{8AD76449-A2CF-4D48-A6D3-D5E2741A6C83}"/>
    <cellStyle name="Įprastas 4 2 5 2 2 6 2" xfId="5813" xr:uid="{A39334A1-C7D8-49DD-83FF-FD218C685141}"/>
    <cellStyle name="Įprastas 4 2 5 2 2 7" xfId="3127" xr:uid="{6D332767-8E08-4CDD-9530-FA8DAD995667}"/>
    <cellStyle name="Įprastas 4 2 5 2 2 7 2" xfId="6536" xr:uid="{0A6E4935-342A-4F4D-AB25-91787C929221}"/>
    <cellStyle name="Įprastas 4 2 5 2 2 8" xfId="3885" xr:uid="{445ED3B9-5F1D-4861-9885-35DD6154C024}"/>
    <cellStyle name="Įprastas 4 2 5 2 2 9" xfId="7515" xr:uid="{53C4E3E2-58A5-4B65-8A3F-C0B5E9D02EFD}"/>
    <cellStyle name="Įprastas 4 2 5 2 3" xfId="421" xr:uid="{7D0731F3-3862-4E00-AA2A-C45EA1938623}"/>
    <cellStyle name="Įprastas 4 2 5 2 3 2" xfId="1065" xr:uid="{485D9DAD-ADA8-45B0-8012-C1087152AA82}"/>
    <cellStyle name="Įprastas 4 2 5 2 3 2 2" xfId="4970" xr:uid="{8CCF0D33-9FF3-44B0-8E95-675FF4346738}"/>
    <cellStyle name="Įprastas 4 2 5 2 3 3" xfId="2031" xr:uid="{C5255553-83D6-4A7A-9F62-1C6082B15735}"/>
    <cellStyle name="Įprastas 4 2 5 2 3 3 2" xfId="5934" xr:uid="{FC2BB986-6E21-482D-BB7D-7291AC887A03}"/>
    <cellStyle name="Įprastas 4 2 5 2 3 4" xfId="2675" xr:uid="{E73D4EBB-39FF-46CA-93CC-FF3E21E900CA}"/>
    <cellStyle name="Įprastas 4 2 5 2 3 4 2" xfId="6657" xr:uid="{F29742B9-1837-4961-8C9C-B5E921CFD96B}"/>
    <cellStyle name="Įprastas 4 2 5 2 3 5" xfId="3319" xr:uid="{068EE02A-E38C-4FA3-A77C-5129864D9AA7}"/>
    <cellStyle name="Įprastas 4 2 5 2 3 6" xfId="4006" xr:uid="{CED397A2-8505-4A1E-B261-30CA39A5F1CD}"/>
    <cellStyle name="Įprastas 4 2 5 2 3 7" xfId="7707" xr:uid="{C9FB2D1E-8E0F-4134-A62B-46C569F0C089}"/>
    <cellStyle name="Įprastas 4 2 5 2 4" xfId="743" xr:uid="{2C69325C-622A-456D-875A-D95530BF8805}"/>
    <cellStyle name="Įprastas 4 2 5 2 4 2" xfId="5211" xr:uid="{F73E8056-BDD8-498D-A652-0D55F5AEE8BB}"/>
    <cellStyle name="Įprastas 4 2 5 2 4 3" xfId="6175" xr:uid="{CD4F0518-0AFF-4BBE-9296-C6AD8F9AA5BB}"/>
    <cellStyle name="Įprastas 4 2 5 2 4 4" xfId="6898" xr:uid="{81712CA0-B2DE-47CD-844D-30CA307BC0E7}"/>
    <cellStyle name="Įprastas 4 2 5 2 4 5" xfId="4247" xr:uid="{8214219D-F1BE-45F2-8355-50C7FCBDB3AC}"/>
    <cellStyle name="Įprastas 4 2 5 2 5" xfId="1387" xr:uid="{A2EA75C1-9C43-4232-A1D9-2DE9A1A70B47}"/>
    <cellStyle name="Įprastas 4 2 5 2 5 2" xfId="5452" xr:uid="{99DD32F4-33DF-4DEC-B7A6-57618C9C0F70}"/>
    <cellStyle name="Įprastas 4 2 5 2 5 3" xfId="7139" xr:uid="{1472F7B3-768C-44CD-A9C6-577CE427E71C}"/>
    <cellStyle name="Įprastas 4 2 5 2 5 4" xfId="4488" xr:uid="{C7AC3B19-FC3B-4015-B1D6-BCEA05B2956D}"/>
    <cellStyle name="Įprastas 4 2 5 2 6" xfId="1709" xr:uid="{1E6AAEA3-B833-45B5-9D62-C9993738FFD6}"/>
    <cellStyle name="Įprastas 4 2 5 2 6 2" xfId="4729" xr:uid="{4BB3E656-A529-4B85-BAA5-65C6DC694281}"/>
    <cellStyle name="Įprastas 4 2 5 2 7" xfId="2353" xr:uid="{40B33DA5-E2ED-4354-A68E-0065724905EF}"/>
    <cellStyle name="Įprastas 4 2 5 2 7 2" xfId="5693" xr:uid="{1B7FE814-24A8-4536-9BCB-7DE1F3F3C9F8}"/>
    <cellStyle name="Įprastas 4 2 5 2 8" xfId="2997" xr:uid="{2D120F40-C356-41BF-9DAF-FDD43C228DAE}"/>
    <cellStyle name="Įprastas 4 2 5 2 8 2" xfId="6416" xr:uid="{324B2FFE-028A-4E8B-8BDC-7D7B0E50D444}"/>
    <cellStyle name="Įprastas 4 2 5 2 9" xfId="3641" xr:uid="{EB736261-3EA8-413D-BA44-5FCEB4F8F077}"/>
    <cellStyle name="Įprastas 4 2 5 3" xfId="164" xr:uid="{E613096B-8AF2-44FE-912E-0E92AFC208DE}"/>
    <cellStyle name="Įprastas 4 2 5 3 2" xfId="486" xr:uid="{2B58DA24-93EC-485F-A444-E78877E73CE4}"/>
    <cellStyle name="Įprastas 4 2 5 3 2 2" xfId="1130" xr:uid="{1094CBEB-032D-4FD3-9EFB-EDBD28BDB061}"/>
    <cellStyle name="Įprastas 4 2 5 3 2 2 2" xfId="5030" xr:uid="{03987604-354E-4ECE-815E-059F28723430}"/>
    <cellStyle name="Įprastas 4 2 5 3 2 3" xfId="2096" xr:uid="{3A53459E-3814-4CE5-9DC4-EE8F5590134C}"/>
    <cellStyle name="Įprastas 4 2 5 3 2 3 2" xfId="5994" xr:uid="{F962E741-51DC-4BCC-A534-4556BC98BF6E}"/>
    <cellStyle name="Įprastas 4 2 5 3 2 4" xfId="2740" xr:uid="{973A7D54-ACB5-4257-A391-AB1EAC2DE1D0}"/>
    <cellStyle name="Įprastas 4 2 5 3 2 4 2" xfId="6717" xr:uid="{9382E21D-7448-409B-91EA-FEEB2DB10687}"/>
    <cellStyle name="Įprastas 4 2 5 3 2 5" xfId="3384" xr:uid="{5163730A-E314-4DEF-A69A-6A3B828D1E92}"/>
    <cellStyle name="Įprastas 4 2 5 3 2 6" xfId="4066" xr:uid="{00FDACD3-379C-4AA0-9035-286767977B5D}"/>
    <cellStyle name="Įprastas 4 2 5 3 2 7" xfId="7772" xr:uid="{4F836224-37A9-4492-944E-3FBE91FF7A6D}"/>
    <cellStyle name="Įprastas 4 2 5 3 3" xfId="808" xr:uid="{52E174F7-E68B-4B64-98E3-C602FC8F3E8A}"/>
    <cellStyle name="Įprastas 4 2 5 3 3 2" xfId="5271" xr:uid="{853979FC-0D5D-4194-B2F2-FC96BFE70886}"/>
    <cellStyle name="Įprastas 4 2 5 3 3 3" xfId="6235" xr:uid="{AC745644-28C4-483B-ACEB-D46F22C0C34D}"/>
    <cellStyle name="Įprastas 4 2 5 3 3 4" xfId="6958" xr:uid="{A0EF7711-BCE0-42D9-A96D-C5043063C9F8}"/>
    <cellStyle name="Įprastas 4 2 5 3 3 5" xfId="4307" xr:uid="{C31078E6-7C1D-4A4F-B6F2-64060DCA22E4}"/>
    <cellStyle name="Įprastas 4 2 5 3 4" xfId="1452" xr:uid="{F4302A74-45A8-40A0-8D77-D681CE270E68}"/>
    <cellStyle name="Įprastas 4 2 5 3 4 2" xfId="5512" xr:uid="{182058E5-408F-4671-8A7C-88AF1CFB103A}"/>
    <cellStyle name="Įprastas 4 2 5 3 4 3" xfId="7199" xr:uid="{343CEF7B-50F5-4F4A-B7F5-0044C903FCF6}"/>
    <cellStyle name="Įprastas 4 2 5 3 4 4" xfId="4548" xr:uid="{EBCB5A2D-94EA-485E-A51C-CF1FC3EC4FDB}"/>
    <cellStyle name="Įprastas 4 2 5 3 5" xfId="1774" xr:uid="{1904FB87-3FD7-482A-B06B-EDC9E59EE958}"/>
    <cellStyle name="Įprastas 4 2 5 3 5 2" xfId="4789" xr:uid="{66525A6B-8650-404B-B62E-2FD728E0134C}"/>
    <cellStyle name="Įprastas 4 2 5 3 6" xfId="2418" xr:uid="{357C83B3-8D69-429A-94B0-840B07DA0496}"/>
    <cellStyle name="Įprastas 4 2 5 3 6 2" xfId="5753" xr:uid="{5F2EFA01-551B-4C8B-942A-40396C5F47AE}"/>
    <cellStyle name="Įprastas 4 2 5 3 7" xfId="3062" xr:uid="{115E61A3-629F-4A83-967B-4FB5C8217FF5}"/>
    <cellStyle name="Įprastas 4 2 5 3 7 2" xfId="6476" xr:uid="{42650768-56AA-4229-9AC8-96438BCCF277}"/>
    <cellStyle name="Įprastas 4 2 5 3 8" xfId="3825" xr:uid="{6DFDDC28-B8DE-40A1-9472-1FA3146F613D}"/>
    <cellStyle name="Įprastas 4 2 5 3 9" xfId="7450" xr:uid="{B70404EF-5777-412D-879F-47FBABCF0B4A}"/>
    <cellStyle name="Įprastas 4 2 5 4" xfId="293" xr:uid="{A5856E63-0D56-4320-BDBF-4835642AD0D2}"/>
    <cellStyle name="Įprastas 4 2 5 4 2" xfId="615" xr:uid="{2030E5B1-894B-4D67-B23B-0C47C24531BE}"/>
    <cellStyle name="Įprastas 4 2 5 4 2 2" xfId="1259" xr:uid="{A137A3E0-58FB-4899-AC1F-EED3D619048B}"/>
    <cellStyle name="Įprastas 4 2 5 4 2 3" xfId="2225" xr:uid="{C8490E53-97BC-44EF-9B04-191597B2C55A}"/>
    <cellStyle name="Įprastas 4 2 5 4 2 4" xfId="2869" xr:uid="{0B47796A-8F52-4CE5-8C2B-9D51D8DDDE48}"/>
    <cellStyle name="Įprastas 4 2 5 4 2 5" xfId="3513" xr:uid="{94770FD1-FF32-452F-A968-59ECD8EF1884}"/>
    <cellStyle name="Įprastas 4 2 5 4 2 6" xfId="4910" xr:uid="{77BAFDE7-6CDE-4460-9CD9-71F586C8BDFB}"/>
    <cellStyle name="Įprastas 4 2 5 4 2 7" xfId="7901" xr:uid="{88CD730A-B283-4C93-826B-D9179FD7EFDC}"/>
    <cellStyle name="Įprastas 4 2 5 4 3" xfId="937" xr:uid="{851EA648-899C-410C-83DB-070951A85C5E}"/>
    <cellStyle name="Įprastas 4 2 5 4 3 2" xfId="5874" xr:uid="{656E0DC4-A106-4327-A215-2AA7D600C492}"/>
    <cellStyle name="Įprastas 4 2 5 4 4" xfId="1581" xr:uid="{EA81313B-04A1-471A-9316-49CF788B4F2C}"/>
    <cellStyle name="Įprastas 4 2 5 4 4 2" xfId="6597" xr:uid="{513FE015-DF26-45D3-A67B-D6CF28BDEADB}"/>
    <cellStyle name="Įprastas 4 2 5 4 5" xfId="1903" xr:uid="{8A45198E-3B48-4FA9-B5C4-D98965AACD78}"/>
    <cellStyle name="Įprastas 4 2 5 4 6" xfId="2547" xr:uid="{96EE8ABD-B64A-4B66-AAD8-A10D43A89C1D}"/>
    <cellStyle name="Įprastas 4 2 5 4 7" xfId="3191" xr:uid="{46357633-1341-41E0-9AD5-650BAA4BF256}"/>
    <cellStyle name="Įprastas 4 2 5 4 8" xfId="3946" xr:uid="{59116195-5A0E-427C-AE5F-ED1043AADE1B}"/>
    <cellStyle name="Įprastas 4 2 5 4 9" xfId="7579" xr:uid="{D43F0946-D9F4-4233-AD48-4E86F906E552}"/>
    <cellStyle name="Įprastas 4 2 5 5" xfId="356" xr:uid="{27FFBF5C-DC4E-4076-AE88-D331D31F2CCC}"/>
    <cellStyle name="Įprastas 4 2 5 5 2" xfId="1000" xr:uid="{755E9397-78C4-43B5-904D-386623CCB089}"/>
    <cellStyle name="Įprastas 4 2 5 5 2 2" xfId="5151" xr:uid="{35BB1693-2046-41E5-9205-95AE77297A2D}"/>
    <cellStyle name="Įprastas 4 2 5 5 3" xfId="1966" xr:uid="{0A356EE9-180D-4180-A94E-5789431AD914}"/>
    <cellStyle name="Įprastas 4 2 5 5 3 2" xfId="6115" xr:uid="{347A5623-A65B-4DC1-B3F4-186E718C4CD7}"/>
    <cellStyle name="Įprastas 4 2 5 5 4" xfId="2610" xr:uid="{86946C11-8E19-4734-A2B8-8BD7F2A81328}"/>
    <cellStyle name="Įprastas 4 2 5 5 4 2" xfId="6838" xr:uid="{4FB8E2B5-E27C-47DF-B839-16C3B6B7FC89}"/>
    <cellStyle name="Įprastas 4 2 5 5 5" xfId="3254" xr:uid="{26B9145E-5E9E-4FEF-9F5B-15A1A7FEA7CC}"/>
    <cellStyle name="Įprastas 4 2 5 5 6" xfId="4187" xr:uid="{4FA5F643-EF1A-4F20-B389-BD5CB2F76F24}"/>
    <cellStyle name="Įprastas 4 2 5 5 7" xfId="7642" xr:uid="{9C6389E8-F515-43C3-805A-DFDD642ABD7A}"/>
    <cellStyle name="Įprastas 4 2 5 6" xfId="678" xr:uid="{9E72BF6B-3591-4B6E-B549-94870656FEA7}"/>
    <cellStyle name="Įprastas 4 2 5 6 2" xfId="5392" xr:uid="{A4B299C7-FCAA-4ABD-A8F6-5B762D53E566}"/>
    <cellStyle name="Įprastas 4 2 5 6 3" xfId="7079" xr:uid="{E6A18338-B511-454E-BA37-A90B818C5134}"/>
    <cellStyle name="Įprastas 4 2 5 6 4" xfId="4428" xr:uid="{38AFF017-0947-4F97-8689-E9041811007F}"/>
    <cellStyle name="Įprastas 4 2 5 7" xfId="1322" xr:uid="{8EB20DC9-B113-4096-BD26-6FF83FEB8600}"/>
    <cellStyle name="Įprastas 4 2 5 7 2" xfId="4669" xr:uid="{051D273A-B0A0-4670-8D99-13EED82EE13F}"/>
    <cellStyle name="Įprastas 4 2 5 8" xfId="1644" xr:uid="{710D76BE-355B-48F1-8E18-161F8C87EB3B}"/>
    <cellStyle name="Įprastas 4 2 5 8 2" xfId="5633" xr:uid="{BFB33187-0AE8-404C-9AAA-014D57B0A01F}"/>
    <cellStyle name="Įprastas 4 2 5 9" xfId="2288" xr:uid="{EFDA9BCE-5607-4C36-8227-071A29E0B158}"/>
    <cellStyle name="Įprastas 4 2 5 9 2" xfId="6356" xr:uid="{6C5154A3-C14A-45D0-B2A2-3CC678CF929B}"/>
    <cellStyle name="Įprastas 4 2 6" xfId="53" xr:uid="{0C9E621A-B1DB-4F19-9279-0BA3458681C5}"/>
    <cellStyle name="Įprastas 4 2 6 10" xfId="2952" xr:uid="{DC2944BE-7704-4A2A-9A3A-BA08C7283218}"/>
    <cellStyle name="Įprastas 4 2 6 11" xfId="3596" xr:uid="{CE8B8FD1-2EB9-45F4-8F98-B4684E594C5A}"/>
    <cellStyle name="Įprastas 4 2 6 12" xfId="3725" xr:uid="{DB377EC5-5341-488F-B5A5-A31AA4D4602D}"/>
    <cellStyle name="Įprastas 4 2 6 13" xfId="7340" xr:uid="{4351F447-B329-4C6E-AB06-3E222FE3B453}"/>
    <cellStyle name="Įprastas 4 2 6 2" xfId="119" xr:uid="{C80554EB-8B8C-4EF9-9B17-44221E42F696}"/>
    <cellStyle name="Įprastas 4 2 6 2 10" xfId="3785" xr:uid="{3283CB53-0020-4CF9-BBF3-846B6D70FA93}"/>
    <cellStyle name="Įprastas 4 2 6 2 11" xfId="7405" xr:uid="{2E0EDFA4-793D-4A13-B185-AE96B81195C3}"/>
    <cellStyle name="Įprastas 4 2 6 2 2" xfId="249" xr:uid="{66BF39CF-C2A7-44EA-A2F9-913CBDA4B45D}"/>
    <cellStyle name="Įprastas 4 2 6 2 2 2" xfId="571" xr:uid="{7A865B8C-C591-49BA-A52C-04A54B5B49A4}"/>
    <cellStyle name="Įprastas 4 2 6 2 2 2 2" xfId="1215" xr:uid="{F6D893F7-4120-4848-BE65-92AD1447115F}"/>
    <cellStyle name="Įprastas 4 2 6 2 2 2 2 2" xfId="5110" xr:uid="{71BED714-5795-45F8-B1B6-EB104DBA5FC5}"/>
    <cellStyle name="Įprastas 4 2 6 2 2 2 3" xfId="2181" xr:uid="{BA7AECAC-2397-4F8B-9318-95516CC5992C}"/>
    <cellStyle name="Įprastas 4 2 6 2 2 2 3 2" xfId="6074" xr:uid="{8E63C5C3-B35D-4845-8FA6-B1B2E346184D}"/>
    <cellStyle name="Įprastas 4 2 6 2 2 2 4" xfId="2825" xr:uid="{1CE41DEE-C256-4120-9380-9B994ADE48FB}"/>
    <cellStyle name="Įprastas 4 2 6 2 2 2 4 2" xfId="6797" xr:uid="{3E2B2D67-EBEC-4E15-92B6-7031D5926493}"/>
    <cellStyle name="Įprastas 4 2 6 2 2 2 5" xfId="3469" xr:uid="{A3FD28EE-008B-40E4-9018-4AF5E649CD8C}"/>
    <cellStyle name="Įprastas 4 2 6 2 2 2 6" xfId="4146" xr:uid="{46FF484C-A352-46CB-B7A2-76859645B83D}"/>
    <cellStyle name="Įprastas 4 2 6 2 2 2 7" xfId="7857" xr:uid="{43ED64BA-ED1A-43EB-BA9A-F05394CB73CE}"/>
    <cellStyle name="Įprastas 4 2 6 2 2 3" xfId="893" xr:uid="{51E3F1EC-03B6-4562-B11C-5258E196D71D}"/>
    <cellStyle name="Įprastas 4 2 6 2 2 3 2" xfId="5351" xr:uid="{F0B899D5-B821-4F83-BEE5-F4551DD0A45F}"/>
    <cellStyle name="Įprastas 4 2 6 2 2 3 3" xfId="6315" xr:uid="{442C86D2-F59D-44DA-90C6-CE499D8304D0}"/>
    <cellStyle name="Įprastas 4 2 6 2 2 3 4" xfId="7038" xr:uid="{183B7528-3D17-4E39-8A4A-08203420F21D}"/>
    <cellStyle name="Įprastas 4 2 6 2 2 3 5" xfId="4387" xr:uid="{10577B10-E1E9-4956-8C33-14B738311F2C}"/>
    <cellStyle name="Įprastas 4 2 6 2 2 4" xfId="1537" xr:uid="{B96033DA-4A4F-4A2E-9EB4-A96792952B15}"/>
    <cellStyle name="Įprastas 4 2 6 2 2 4 2" xfId="5592" xr:uid="{701B2384-D8C3-4CD5-ACA3-EB6C02899F5F}"/>
    <cellStyle name="Įprastas 4 2 6 2 2 4 3" xfId="7279" xr:uid="{69B5136B-D87F-4E54-98ED-95E23E5B7E97}"/>
    <cellStyle name="Įprastas 4 2 6 2 2 4 4" xfId="4628" xr:uid="{B54C8C9E-3F88-4570-BDFE-76881DC376E0}"/>
    <cellStyle name="Įprastas 4 2 6 2 2 5" xfId="1859" xr:uid="{C69A4C5D-52AD-48B1-BAAB-4E480249C0D0}"/>
    <cellStyle name="Įprastas 4 2 6 2 2 5 2" xfId="4869" xr:uid="{09FAA0E2-6BAE-477E-9795-DF0361C903DB}"/>
    <cellStyle name="Įprastas 4 2 6 2 2 6" xfId="2503" xr:uid="{67D11A7C-6165-4DF6-9E5B-D697131AE300}"/>
    <cellStyle name="Įprastas 4 2 6 2 2 6 2" xfId="5833" xr:uid="{768EDB48-C96A-46F0-9DA9-48AF44BEAE72}"/>
    <cellStyle name="Įprastas 4 2 6 2 2 7" xfId="3147" xr:uid="{F8D5DE0A-5888-47F5-9AF8-2D0267330266}"/>
    <cellStyle name="Įprastas 4 2 6 2 2 7 2" xfId="6556" xr:uid="{321DC537-8BBA-4118-9609-D84AAAD9DA15}"/>
    <cellStyle name="Įprastas 4 2 6 2 2 8" xfId="3905" xr:uid="{51DD22D8-D03F-4015-AAC1-25192725D217}"/>
    <cellStyle name="Įprastas 4 2 6 2 2 9" xfId="7535" xr:uid="{2B447DDB-51E2-4E44-93F7-9438BD0AB9AA}"/>
    <cellStyle name="Įprastas 4 2 6 2 3" xfId="441" xr:uid="{D4B63E6F-6300-4025-9495-C40422280E13}"/>
    <cellStyle name="Įprastas 4 2 6 2 3 2" xfId="1085" xr:uid="{D6EFC1F4-A991-42E0-8009-A1AB5F37C090}"/>
    <cellStyle name="Įprastas 4 2 6 2 3 2 2" xfId="4990" xr:uid="{43D1074D-0814-4C85-A8A6-8F3F26044FE0}"/>
    <cellStyle name="Įprastas 4 2 6 2 3 3" xfId="2051" xr:uid="{2116827D-DD55-4C0F-BE74-98FC467664C6}"/>
    <cellStyle name="Įprastas 4 2 6 2 3 3 2" xfId="5954" xr:uid="{15854AEF-1D36-4BBF-A15B-9838DACD20DA}"/>
    <cellStyle name="Įprastas 4 2 6 2 3 4" xfId="2695" xr:uid="{9A814ED9-984B-4CF8-BD21-DB1351A9DCE6}"/>
    <cellStyle name="Įprastas 4 2 6 2 3 4 2" xfId="6677" xr:uid="{BC643EF9-FAFA-4F80-9D3A-663BE2F7DA1D}"/>
    <cellStyle name="Įprastas 4 2 6 2 3 5" xfId="3339" xr:uid="{BA46122D-BB21-4F5A-8517-8A8216A13312}"/>
    <cellStyle name="Įprastas 4 2 6 2 3 6" xfId="4026" xr:uid="{5A00FA1E-CA40-4999-8FE7-979D1F5259CC}"/>
    <cellStyle name="Įprastas 4 2 6 2 3 7" xfId="7727" xr:uid="{C6B91DC1-9F42-47DC-B415-3C651D92B84A}"/>
    <cellStyle name="Įprastas 4 2 6 2 4" xfId="763" xr:uid="{A049DFE6-0B0A-4399-867D-05CD04ADB244}"/>
    <cellStyle name="Įprastas 4 2 6 2 4 2" xfId="5231" xr:uid="{DE707D76-2552-4DF4-98B9-0F26F4A7061B}"/>
    <cellStyle name="Įprastas 4 2 6 2 4 3" xfId="6195" xr:uid="{01F69F81-7E3B-404F-8D2A-AC523A75F478}"/>
    <cellStyle name="Įprastas 4 2 6 2 4 4" xfId="6918" xr:uid="{AA160E00-1DCB-4011-B7D9-3DFB6381309C}"/>
    <cellStyle name="Įprastas 4 2 6 2 4 5" xfId="4267" xr:uid="{AB48AC87-17B6-4017-9ED6-434947530125}"/>
    <cellStyle name="Įprastas 4 2 6 2 5" xfId="1407" xr:uid="{5D7E9E36-5253-4472-8669-0E84A3602104}"/>
    <cellStyle name="Įprastas 4 2 6 2 5 2" xfId="5472" xr:uid="{E5A6C6A0-4DC8-4749-A477-DBDA2193629D}"/>
    <cellStyle name="Įprastas 4 2 6 2 5 3" xfId="7159" xr:uid="{5B0C340C-DD5C-469F-9D3E-5DE74A4D2E50}"/>
    <cellStyle name="Įprastas 4 2 6 2 5 4" xfId="4508" xr:uid="{CB5D9B30-F170-43D0-AC4F-C51B61EB201B}"/>
    <cellStyle name="Įprastas 4 2 6 2 6" xfId="1729" xr:uid="{8D2697CE-19AC-4F23-B2EE-21BB25B8EBF4}"/>
    <cellStyle name="Įprastas 4 2 6 2 6 2" xfId="4749" xr:uid="{A02BB2AF-AAE3-4476-A9B7-214A9142A43B}"/>
    <cellStyle name="Įprastas 4 2 6 2 7" xfId="2373" xr:uid="{9FADD5FC-BAF7-4BE2-A52A-184195F60FD7}"/>
    <cellStyle name="Įprastas 4 2 6 2 7 2" xfId="5713" xr:uid="{58948AD3-7FA4-44C1-8F94-4F17DC603EB8}"/>
    <cellStyle name="Įprastas 4 2 6 2 8" xfId="3017" xr:uid="{2799E1A1-7086-4CF2-BAB7-DAA643B63C0C}"/>
    <cellStyle name="Įprastas 4 2 6 2 8 2" xfId="6436" xr:uid="{A290B378-5556-45BB-BCEF-B93765AB0811}"/>
    <cellStyle name="Įprastas 4 2 6 2 9" xfId="3661" xr:uid="{BC1B1468-4B9B-4BBA-BC48-E5523990CDDB}"/>
    <cellStyle name="Įprastas 4 2 6 3" xfId="184" xr:uid="{B00C3617-F728-467F-B632-049C9CE816F7}"/>
    <cellStyle name="Įprastas 4 2 6 3 2" xfId="506" xr:uid="{DF358C96-957F-47E4-A7D2-CD814226733C}"/>
    <cellStyle name="Įprastas 4 2 6 3 2 2" xfId="1150" xr:uid="{477D69E1-BF1D-4CA1-8180-9634FCD0FF25}"/>
    <cellStyle name="Įprastas 4 2 6 3 2 2 2" xfId="5050" xr:uid="{1A29E902-206D-49F3-B5BD-37BA1CA5B6ED}"/>
    <cellStyle name="Įprastas 4 2 6 3 2 3" xfId="2116" xr:uid="{7B242DDB-5D18-4A2C-9926-933A357A950B}"/>
    <cellStyle name="Įprastas 4 2 6 3 2 3 2" xfId="6014" xr:uid="{AC10F692-41D6-4C9C-BA2C-C03D91FD9F05}"/>
    <cellStyle name="Įprastas 4 2 6 3 2 4" xfId="2760" xr:uid="{40037435-3D51-4C3B-8644-8B07710E8B37}"/>
    <cellStyle name="Įprastas 4 2 6 3 2 4 2" xfId="6737" xr:uid="{4ECF9914-ABFF-4926-A90B-ECDF4BD3677C}"/>
    <cellStyle name="Įprastas 4 2 6 3 2 5" xfId="3404" xr:uid="{A9414547-0EA6-4922-9A21-144D4ED5F786}"/>
    <cellStyle name="Įprastas 4 2 6 3 2 6" xfId="4086" xr:uid="{9620D752-EA9E-4FCF-912D-1298F15C2BFD}"/>
    <cellStyle name="Įprastas 4 2 6 3 2 7" xfId="7792" xr:uid="{0528DE1E-9CF2-48E3-B529-702673E3C9C9}"/>
    <cellStyle name="Įprastas 4 2 6 3 3" xfId="828" xr:uid="{F713FE71-5850-4425-BC84-382036E52C29}"/>
    <cellStyle name="Įprastas 4 2 6 3 3 2" xfId="5291" xr:uid="{7643C0AE-3445-401F-AB35-D262210621C9}"/>
    <cellStyle name="Įprastas 4 2 6 3 3 3" xfId="6255" xr:uid="{12674910-E06F-42DC-812A-ED2B2FCBD81F}"/>
    <cellStyle name="Įprastas 4 2 6 3 3 4" xfId="6978" xr:uid="{728D923E-800C-487D-B789-3A0293AD6C3E}"/>
    <cellStyle name="Įprastas 4 2 6 3 3 5" xfId="4327" xr:uid="{DECFA65D-C9C7-453F-ADCC-6AD7A215624F}"/>
    <cellStyle name="Įprastas 4 2 6 3 4" xfId="1472" xr:uid="{BF804E78-CAB6-444F-AAD7-DC4F27DD7730}"/>
    <cellStyle name="Įprastas 4 2 6 3 4 2" xfId="5532" xr:uid="{A27AF9A0-12B6-4090-B91C-DE77A3B37D16}"/>
    <cellStyle name="Įprastas 4 2 6 3 4 3" xfId="7219" xr:uid="{DFBF88C2-DB41-4034-98C3-70FA112025D8}"/>
    <cellStyle name="Įprastas 4 2 6 3 4 4" xfId="4568" xr:uid="{6E58DD8D-5CF5-41F5-961A-A78CA621A2BF}"/>
    <cellStyle name="Įprastas 4 2 6 3 5" xfId="1794" xr:uid="{8D01E517-136D-4B14-BF9A-7606C45C6E4F}"/>
    <cellStyle name="Įprastas 4 2 6 3 5 2" xfId="4809" xr:uid="{9E021BDA-3E8E-406F-8937-5B2C57C35CF6}"/>
    <cellStyle name="Įprastas 4 2 6 3 6" xfId="2438" xr:uid="{E5BD8687-739F-4BD1-9051-4F10C080FDB5}"/>
    <cellStyle name="Įprastas 4 2 6 3 6 2" xfId="5773" xr:uid="{6F9843D7-7B4B-4338-8F04-B5F6D8761A2B}"/>
    <cellStyle name="Įprastas 4 2 6 3 7" xfId="3082" xr:uid="{37BD272D-C7F3-40B4-88A4-5D8AAA4B6561}"/>
    <cellStyle name="Įprastas 4 2 6 3 7 2" xfId="6496" xr:uid="{7F68D4EB-5C22-4C26-9577-A720E7FE6A66}"/>
    <cellStyle name="Įprastas 4 2 6 3 8" xfId="3845" xr:uid="{E98B032F-4C30-4BD0-B2DC-8D8309F36C13}"/>
    <cellStyle name="Įprastas 4 2 6 3 9" xfId="7470" xr:uid="{6A9624E4-ECE3-47E1-9840-90BD12B56B60}"/>
    <cellStyle name="Įprastas 4 2 6 4" xfId="313" xr:uid="{E945CB04-B00E-4A53-942F-FBC6DD108487}"/>
    <cellStyle name="Įprastas 4 2 6 4 2" xfId="635" xr:uid="{7635F54B-80E6-4E83-BFF7-8558A52B0D39}"/>
    <cellStyle name="Įprastas 4 2 6 4 2 2" xfId="1279" xr:uid="{DF61B8DF-B100-4B1D-BCED-DABD3FB794D3}"/>
    <cellStyle name="Įprastas 4 2 6 4 2 3" xfId="2245" xr:uid="{00A37891-F200-4ACE-8BEC-A871728A1C60}"/>
    <cellStyle name="Įprastas 4 2 6 4 2 4" xfId="2889" xr:uid="{37ED3C5F-0009-4CD1-9F99-40317D5C997B}"/>
    <cellStyle name="Įprastas 4 2 6 4 2 5" xfId="3533" xr:uid="{C9A11646-5EB3-4CC2-8283-BD54A98EBCB7}"/>
    <cellStyle name="Įprastas 4 2 6 4 2 6" xfId="4930" xr:uid="{DAE215DD-2A79-4E1B-AC67-F1CDC35C1335}"/>
    <cellStyle name="Įprastas 4 2 6 4 2 7" xfId="7921" xr:uid="{3DF03EDC-BC03-4861-94E7-1E3C9A841E73}"/>
    <cellStyle name="Įprastas 4 2 6 4 3" xfId="957" xr:uid="{C28CB686-EA3F-4F8C-B471-944630CF98B9}"/>
    <cellStyle name="Įprastas 4 2 6 4 3 2" xfId="5894" xr:uid="{10B6A044-D27F-4D44-AFB3-F60BEDF02799}"/>
    <cellStyle name="Įprastas 4 2 6 4 4" xfId="1601" xr:uid="{B3958AF5-889F-4B8E-A20A-5B75AC37C832}"/>
    <cellStyle name="Įprastas 4 2 6 4 4 2" xfId="6617" xr:uid="{109DADAB-AAAA-4B54-961B-882C00FC3654}"/>
    <cellStyle name="Įprastas 4 2 6 4 5" xfId="1923" xr:uid="{2E8FDF89-27CC-44AD-9FB9-43C548C72357}"/>
    <cellStyle name="Įprastas 4 2 6 4 6" xfId="2567" xr:uid="{2F90322B-1A25-4DB2-878C-611BB06579D1}"/>
    <cellStyle name="Įprastas 4 2 6 4 7" xfId="3211" xr:uid="{56BA8243-60C3-4A3A-A97D-F52A619A9A55}"/>
    <cellStyle name="Įprastas 4 2 6 4 8" xfId="3966" xr:uid="{50945FFD-F02D-414F-A76F-83B38B1140AE}"/>
    <cellStyle name="Įprastas 4 2 6 4 9" xfId="7599" xr:uid="{DA9014B5-1096-44CE-B8C9-72F4C8510E14}"/>
    <cellStyle name="Įprastas 4 2 6 5" xfId="376" xr:uid="{67158518-E800-44EE-8B58-9FF07C9EAC6E}"/>
    <cellStyle name="Įprastas 4 2 6 5 2" xfId="1020" xr:uid="{9351007F-3F70-4A8E-96DF-3B3D4503475F}"/>
    <cellStyle name="Įprastas 4 2 6 5 2 2" xfId="5171" xr:uid="{6B5BA3B5-46FF-4D84-9BC6-4A0CE1C3510C}"/>
    <cellStyle name="Įprastas 4 2 6 5 3" xfId="1986" xr:uid="{951B6442-51A1-4452-867C-2A4DC8E27011}"/>
    <cellStyle name="Įprastas 4 2 6 5 3 2" xfId="6135" xr:uid="{F387B4BD-6B19-49F4-A513-BA5AE2507AE8}"/>
    <cellStyle name="Įprastas 4 2 6 5 4" xfId="2630" xr:uid="{BB37DB67-AA63-4511-958C-5D564FE67001}"/>
    <cellStyle name="Įprastas 4 2 6 5 4 2" xfId="6858" xr:uid="{F76DF8D3-102E-42CE-A306-BBEA2F4B0970}"/>
    <cellStyle name="Įprastas 4 2 6 5 5" xfId="3274" xr:uid="{91ADED14-6526-48EA-9B10-47B6D63D6F5B}"/>
    <cellStyle name="Įprastas 4 2 6 5 6" xfId="4207" xr:uid="{C1500F90-F41C-4E9E-8CDD-DB2E5BDBBBD9}"/>
    <cellStyle name="Įprastas 4 2 6 5 7" xfId="7662" xr:uid="{05A43B65-C8A8-4C14-831B-7129CEE431BA}"/>
    <cellStyle name="Įprastas 4 2 6 6" xfId="698" xr:uid="{AE2F614D-0E90-4F25-AB51-8AB3600B0DB2}"/>
    <cellStyle name="Įprastas 4 2 6 6 2" xfId="5412" xr:uid="{1F3C70B9-78CF-4C7D-ABE1-5BBE81165D47}"/>
    <cellStyle name="Įprastas 4 2 6 6 3" xfId="7099" xr:uid="{7E237121-88D3-4AB9-ADBA-B5E80D93E21E}"/>
    <cellStyle name="Įprastas 4 2 6 6 4" xfId="4448" xr:uid="{E15F5E9E-910D-4C1E-9931-AF99E099586E}"/>
    <cellStyle name="Įprastas 4 2 6 7" xfId="1342" xr:uid="{55908F23-22CF-4EBA-B173-6C6280D4E190}"/>
    <cellStyle name="Įprastas 4 2 6 7 2" xfId="4689" xr:uid="{A6583A38-BBD0-4B42-B702-5CEB72E852C5}"/>
    <cellStyle name="Įprastas 4 2 6 8" xfId="1664" xr:uid="{1D0B6BE0-1C01-4F4B-8CD6-02F55AD8046F}"/>
    <cellStyle name="Įprastas 4 2 6 8 2" xfId="5653" xr:uid="{241EB352-FAD8-449C-B7C8-D43098B2156D}"/>
    <cellStyle name="Įprastas 4 2 6 9" xfId="2308" xr:uid="{ECED7F3F-49AC-4CF8-95BB-80E466E0CCE7}"/>
    <cellStyle name="Įprastas 4 2 6 9 2" xfId="6376" xr:uid="{3758FDC6-3E08-48B4-8CEB-F3A42E9D7027}"/>
    <cellStyle name="Įprastas 4 2 7" xfId="79" xr:uid="{48471B0E-D7F1-499E-BAE0-20559433158E}"/>
    <cellStyle name="Įprastas 4 2 7 10" xfId="3745" xr:uid="{1D9FBCA0-A54A-48D7-8764-D642986F79BF}"/>
    <cellStyle name="Įprastas 4 2 7 11" xfId="7365" xr:uid="{3E605F59-29A7-49E0-9776-D6336612FC22}"/>
    <cellStyle name="Įprastas 4 2 7 2" xfId="209" xr:uid="{05AEAF8E-D0D5-4437-A975-EC872807D0C7}"/>
    <cellStyle name="Įprastas 4 2 7 2 2" xfId="531" xr:uid="{E455B040-0A29-47B6-8547-1FC6AA5F12EF}"/>
    <cellStyle name="Įprastas 4 2 7 2 2 2" xfId="1175" xr:uid="{56962C9C-7032-42C6-817B-D9016730488E}"/>
    <cellStyle name="Įprastas 4 2 7 2 2 2 2" xfId="5070" xr:uid="{D8D5BC9B-CEBC-4488-B617-C2718E28CC62}"/>
    <cellStyle name="Įprastas 4 2 7 2 2 3" xfId="2141" xr:uid="{B7CE1BC6-C99E-4457-AC78-0C6BF40D49E4}"/>
    <cellStyle name="Įprastas 4 2 7 2 2 3 2" xfId="6034" xr:uid="{F3094581-0856-4CB5-BA63-31969572836D}"/>
    <cellStyle name="Įprastas 4 2 7 2 2 4" xfId="2785" xr:uid="{36257F28-8D19-423B-9C0A-34D112A6AF14}"/>
    <cellStyle name="Įprastas 4 2 7 2 2 4 2" xfId="6757" xr:uid="{6DA678F1-C738-4574-B245-1D93B712FA92}"/>
    <cellStyle name="Įprastas 4 2 7 2 2 5" xfId="3429" xr:uid="{D5BB640F-38FA-4D66-81A6-9CACFD835246}"/>
    <cellStyle name="Įprastas 4 2 7 2 2 6" xfId="4106" xr:uid="{2CD131C2-9442-4E65-BE9A-F9660765572E}"/>
    <cellStyle name="Įprastas 4 2 7 2 2 7" xfId="7817" xr:uid="{13F8EC66-8547-4349-B7CC-593F541C6802}"/>
    <cellStyle name="Įprastas 4 2 7 2 3" xfId="853" xr:uid="{69E94DFA-BDC3-49EF-AAFC-E30AC747FA4B}"/>
    <cellStyle name="Įprastas 4 2 7 2 3 2" xfId="5311" xr:uid="{5DD050C8-CCB1-4B7F-AEE8-C23DFFBD9246}"/>
    <cellStyle name="Įprastas 4 2 7 2 3 3" xfId="6275" xr:uid="{010DDBEA-A0F6-4B95-905A-41186CCFD27F}"/>
    <cellStyle name="Įprastas 4 2 7 2 3 4" xfId="6998" xr:uid="{7FDC5CB2-16F4-492A-98A8-AA0B21259234}"/>
    <cellStyle name="Įprastas 4 2 7 2 3 5" xfId="4347" xr:uid="{74DB96CD-392C-421E-865C-F8219C4D256A}"/>
    <cellStyle name="Įprastas 4 2 7 2 4" xfId="1497" xr:uid="{39D1A1D8-81E8-47F6-9AA1-E8CB273355C6}"/>
    <cellStyle name="Įprastas 4 2 7 2 4 2" xfId="5552" xr:uid="{E1F9C44E-BB84-499A-A983-C4802A2354E9}"/>
    <cellStyle name="Įprastas 4 2 7 2 4 3" xfId="7239" xr:uid="{98AAF177-428F-4342-A697-65698A022E41}"/>
    <cellStyle name="Įprastas 4 2 7 2 4 4" xfId="4588" xr:uid="{7CB320DB-D008-462A-A9A0-58D6E371866F}"/>
    <cellStyle name="Įprastas 4 2 7 2 5" xfId="1819" xr:uid="{F1B5AA5A-8D69-46BA-A16F-CAC273EAFD82}"/>
    <cellStyle name="Įprastas 4 2 7 2 5 2" xfId="4829" xr:uid="{DFAE38DE-96A1-448C-90B1-94A27B6BC80E}"/>
    <cellStyle name="Įprastas 4 2 7 2 6" xfId="2463" xr:uid="{616297D3-1E05-4C5F-8483-B4370261E9B2}"/>
    <cellStyle name="Įprastas 4 2 7 2 6 2" xfId="5793" xr:uid="{2D135F54-A361-44D5-825E-E7E9105BC0AC}"/>
    <cellStyle name="Įprastas 4 2 7 2 7" xfId="3107" xr:uid="{0DF98995-50DC-4372-8E66-E72DA6143C3F}"/>
    <cellStyle name="Įprastas 4 2 7 2 7 2" xfId="6516" xr:uid="{B4ADDCA5-C75F-4288-8D93-6C95D53D491A}"/>
    <cellStyle name="Įprastas 4 2 7 2 8" xfId="3865" xr:uid="{9D6AA2DC-2C59-4A11-A770-66C3FA784C34}"/>
    <cellStyle name="Įprastas 4 2 7 2 9" xfId="7495" xr:uid="{D35FD61A-3469-422B-A0A5-D78806FECA63}"/>
    <cellStyle name="Įprastas 4 2 7 3" xfId="401" xr:uid="{F2372069-178F-4463-80C6-82A46FC9F521}"/>
    <cellStyle name="Įprastas 4 2 7 3 2" xfId="1045" xr:uid="{9861B3F4-A5C9-48C8-B4A8-21B2E4283E7C}"/>
    <cellStyle name="Įprastas 4 2 7 3 2 2" xfId="4950" xr:uid="{EBF44EE5-CBE0-406D-A877-4A2C3529E577}"/>
    <cellStyle name="Įprastas 4 2 7 3 3" xfId="2011" xr:uid="{C90FA406-0524-45B0-B7B6-70B48AB5A6C5}"/>
    <cellStyle name="Įprastas 4 2 7 3 3 2" xfId="5914" xr:uid="{C62603ED-092E-4964-823A-26E96C9BA51D}"/>
    <cellStyle name="Įprastas 4 2 7 3 4" xfId="2655" xr:uid="{AF11DAB4-2116-4F16-9FF0-C4167082AA8E}"/>
    <cellStyle name="Įprastas 4 2 7 3 4 2" xfId="6637" xr:uid="{98ADB6E9-53F0-469B-B421-9DC0B78A335C}"/>
    <cellStyle name="Įprastas 4 2 7 3 5" xfId="3299" xr:uid="{E39C1176-B171-429B-9B78-C933582388B2}"/>
    <cellStyle name="Įprastas 4 2 7 3 6" xfId="3986" xr:uid="{14DE0339-F156-49A9-AABC-4E1789BBA058}"/>
    <cellStyle name="Įprastas 4 2 7 3 7" xfId="7687" xr:uid="{D022144D-8015-4F29-B19D-20826EE6E11F}"/>
    <cellStyle name="Įprastas 4 2 7 4" xfId="723" xr:uid="{B3796B26-D239-43DB-8602-2A12E61E7A87}"/>
    <cellStyle name="Įprastas 4 2 7 4 2" xfId="5191" xr:uid="{CD96B807-AD01-46F6-9F02-6A453748C0CE}"/>
    <cellStyle name="Įprastas 4 2 7 4 3" xfId="6155" xr:uid="{99D132F3-119D-48FD-912B-0123AB1607F6}"/>
    <cellStyle name="Įprastas 4 2 7 4 4" xfId="6878" xr:uid="{65BE9C13-CB12-413F-B43A-C7E0F5FE8B07}"/>
    <cellStyle name="Įprastas 4 2 7 4 5" xfId="4227" xr:uid="{175E4BA7-B8C3-4582-9E07-6C8CC4FD659D}"/>
    <cellStyle name="Įprastas 4 2 7 5" xfId="1367" xr:uid="{F989A640-83CD-452E-A58B-421226AA7144}"/>
    <cellStyle name="Įprastas 4 2 7 5 2" xfId="5432" xr:uid="{4C6036DA-7320-4E26-8981-C19D8C37D96D}"/>
    <cellStyle name="Įprastas 4 2 7 5 3" xfId="7119" xr:uid="{FB253AE5-E008-4677-8C97-D92953044118}"/>
    <cellStyle name="Įprastas 4 2 7 5 4" xfId="4468" xr:uid="{29CFF31C-34A1-4EEA-A49D-132A93552AB2}"/>
    <cellStyle name="Įprastas 4 2 7 6" xfId="1689" xr:uid="{69E65724-D5C0-4323-BF92-BC83D4A504C5}"/>
    <cellStyle name="Įprastas 4 2 7 6 2" xfId="4709" xr:uid="{41465809-1B58-4B2A-8A42-327D8D51EC2F}"/>
    <cellStyle name="Įprastas 4 2 7 7" xfId="2333" xr:uid="{D0619B9B-4EFF-48F5-9C96-F49285A8C875}"/>
    <cellStyle name="Įprastas 4 2 7 7 2" xfId="5673" xr:uid="{1B467639-4367-4C6E-A610-2A5C2CA5C5F8}"/>
    <cellStyle name="Įprastas 4 2 7 8" xfId="2977" xr:uid="{8DF2D521-D2FB-4B8A-A043-C654C34E761F}"/>
    <cellStyle name="Įprastas 4 2 7 8 2" xfId="6396" xr:uid="{C82D85E9-35A2-4F75-857D-2CA9993AAFC7}"/>
    <cellStyle name="Įprastas 4 2 7 9" xfId="3621" xr:uid="{6F1ADAC7-3BE1-4050-8B78-319F36A641DB}"/>
    <cellStyle name="Įprastas 4 2 8" xfId="144" xr:uid="{BD33654C-561D-43FA-A23A-14EC076D3C49}"/>
    <cellStyle name="Įprastas 4 2 8 2" xfId="466" xr:uid="{3403D71D-A97D-47CE-994B-74C3ED9BFABD}"/>
    <cellStyle name="Įprastas 4 2 8 2 2" xfId="1110" xr:uid="{32F1642D-2EFE-4960-AF10-0220DE1192A0}"/>
    <cellStyle name="Įprastas 4 2 8 2 2 2" xfId="5010" xr:uid="{C8DC1C6A-D259-4987-B328-CBB449B64A0E}"/>
    <cellStyle name="Įprastas 4 2 8 2 3" xfId="2076" xr:uid="{6B3C49F1-DC4E-43BB-BEE4-114106E1F311}"/>
    <cellStyle name="Įprastas 4 2 8 2 3 2" xfId="5974" xr:uid="{F215E279-FBF5-4D25-B89C-DA4437AD89A6}"/>
    <cellStyle name="Įprastas 4 2 8 2 4" xfId="2720" xr:uid="{64686812-0957-4CBF-B839-25AFE445E7B4}"/>
    <cellStyle name="Įprastas 4 2 8 2 4 2" xfId="6697" xr:uid="{678DBEDB-9C74-4BBB-B17C-801086C9E3F2}"/>
    <cellStyle name="Įprastas 4 2 8 2 5" xfId="3364" xr:uid="{C93A4777-0A2F-42D3-9AC8-4443AD162455}"/>
    <cellStyle name="Įprastas 4 2 8 2 6" xfId="4046" xr:uid="{231CBAA4-A1CC-415A-8243-599A479C459B}"/>
    <cellStyle name="Įprastas 4 2 8 2 7" xfId="7752" xr:uid="{F4298F0D-0E81-41FA-B479-A0F4135D3A94}"/>
    <cellStyle name="Įprastas 4 2 8 3" xfId="788" xr:uid="{901BD720-689E-4EDE-8D92-97C304BAFDB3}"/>
    <cellStyle name="Įprastas 4 2 8 3 2" xfId="5251" xr:uid="{D3828298-5E63-4909-89D6-59B69DDAD7BA}"/>
    <cellStyle name="Įprastas 4 2 8 3 3" xfId="6215" xr:uid="{F95D154B-4ADD-43D5-8018-C60605419527}"/>
    <cellStyle name="Įprastas 4 2 8 3 4" xfId="6938" xr:uid="{38F659A1-27D7-45F0-8A5D-F2246D15A36A}"/>
    <cellStyle name="Įprastas 4 2 8 3 5" xfId="4287" xr:uid="{5CE47439-EB19-48FE-849F-8111A056936E}"/>
    <cellStyle name="Įprastas 4 2 8 4" xfId="1432" xr:uid="{9C910048-FE2C-4280-9568-4E59859376CD}"/>
    <cellStyle name="Įprastas 4 2 8 4 2" xfId="5492" xr:uid="{0E14A219-D5B9-4AD6-9488-278D0123DE86}"/>
    <cellStyle name="Įprastas 4 2 8 4 3" xfId="7179" xr:uid="{F8A53651-550F-4166-A9DC-5C39D65CCCC3}"/>
    <cellStyle name="Įprastas 4 2 8 4 4" xfId="4528" xr:uid="{97FD0CB4-DC0D-447E-9588-1E249C74A831}"/>
    <cellStyle name="Įprastas 4 2 8 5" xfId="1754" xr:uid="{EA20D3F0-A084-4A92-87D2-3EF9EF1F1CF2}"/>
    <cellStyle name="Įprastas 4 2 8 5 2" xfId="4769" xr:uid="{868C1A96-CE83-4E45-91D1-50877158CD1C}"/>
    <cellStyle name="Įprastas 4 2 8 6" xfId="2398" xr:uid="{1B1ADC11-BA83-4AFB-B622-9D8214BBC629}"/>
    <cellStyle name="Įprastas 4 2 8 6 2" xfId="5733" xr:uid="{6A7C3CFA-A456-4617-B896-02185CC95EEE}"/>
    <cellStyle name="Įprastas 4 2 8 7" xfId="3042" xr:uid="{20B39532-E5AF-4B13-9078-3BEB6C1B75AC}"/>
    <cellStyle name="Įprastas 4 2 8 7 2" xfId="6456" xr:uid="{B1FA6045-DF65-4656-8AEB-2EABA63F0C31}"/>
    <cellStyle name="Įprastas 4 2 8 8" xfId="3805" xr:uid="{125D1D6B-2047-4E73-A742-A29C3DC3A96D}"/>
    <cellStyle name="Įprastas 4 2 8 9" xfId="7430" xr:uid="{FEA1ABCB-A270-4FA7-B24A-80B2DC8F6607}"/>
    <cellStyle name="Įprastas 4 2 9" xfId="273" xr:uid="{A204F1E8-552D-4602-8AE7-997AAC8970B9}"/>
    <cellStyle name="Įprastas 4 2 9 2" xfId="595" xr:uid="{1CA2F9AB-1482-4973-B52C-B957AA7993B1}"/>
    <cellStyle name="Įprastas 4 2 9 2 2" xfId="1239" xr:uid="{0F539945-4866-4B8A-B051-791512DD7567}"/>
    <cellStyle name="Įprastas 4 2 9 2 3" xfId="2205" xr:uid="{6F5E1998-2CCE-47CB-9921-B800EDAB702C}"/>
    <cellStyle name="Įprastas 4 2 9 2 4" xfId="2849" xr:uid="{4A0B468F-B98C-4B9D-B351-EBD0F554C82F}"/>
    <cellStyle name="Įprastas 4 2 9 2 5" xfId="3493" xr:uid="{3D8C6541-B41D-48C3-9B80-445E6E89B715}"/>
    <cellStyle name="Įprastas 4 2 9 2 6" xfId="4890" xr:uid="{1E7A51D0-06A0-4AAB-9E53-7231085193DE}"/>
    <cellStyle name="Įprastas 4 2 9 2 7" xfId="7881" xr:uid="{16B11D82-477B-48CA-9673-D5A1C54B75FB}"/>
    <cellStyle name="Įprastas 4 2 9 3" xfId="917" xr:uid="{E8959808-B930-4206-8DDE-FD0553A256BB}"/>
    <cellStyle name="Įprastas 4 2 9 3 2" xfId="5854" xr:uid="{0B4AC7C9-AD8C-4B3B-B46C-778F8DB2F260}"/>
    <cellStyle name="Įprastas 4 2 9 4" xfId="1561" xr:uid="{4B23F50A-F4A5-4007-BCAC-F409B2355B82}"/>
    <cellStyle name="Įprastas 4 2 9 4 2" xfId="6577" xr:uid="{F78494C9-9A49-4243-948E-4429C351DA76}"/>
    <cellStyle name="Įprastas 4 2 9 5" xfId="1883" xr:uid="{E7A78117-A6FF-4A4A-A017-88395EA22962}"/>
    <cellStyle name="Įprastas 4 2 9 6" xfId="2527" xr:uid="{8648EFF3-7D2C-4C67-A7E7-79684A09A8BC}"/>
    <cellStyle name="Įprastas 4 2 9 7" xfId="3171" xr:uid="{A175FA0C-6308-40B9-8A84-D1AB9FD08EA5}"/>
    <cellStyle name="Įprastas 4 2 9 8" xfId="3926" xr:uid="{787DEB17-A282-4584-934A-AE2C6676BD28}"/>
    <cellStyle name="Įprastas 4 2 9 9" xfId="7559" xr:uid="{7D7500F5-367E-4954-A5B9-C261C5B3E239}"/>
    <cellStyle name="Įprastas 4 20" xfId="3684" xr:uid="{373488B2-5CFE-453A-91EE-D3603C207FE5}"/>
    <cellStyle name="Įprastas 4 21" xfId="7299" xr:uid="{6381C810-2A1B-4EDB-BFBD-A5CFB276FF4E}"/>
    <cellStyle name="Įprastas 4 3" xfId="13" xr:uid="{2381BC96-7430-45C9-827B-5FEF22CBEEF0}"/>
    <cellStyle name="Įprastas 4 3 10" xfId="337" xr:uid="{12B0F12D-2638-4C86-937C-6F2D72992785}"/>
    <cellStyle name="Įprastas 4 3 10 2" xfId="981" xr:uid="{52E561CE-CD5E-4E6E-BEF9-B3B1033083BC}"/>
    <cellStyle name="Įprastas 4 3 10 2 2" xfId="5132" xr:uid="{56528071-6C2D-41A8-986B-3DD3C8F9CDD7}"/>
    <cellStyle name="Įprastas 4 3 10 3" xfId="1947" xr:uid="{07A913B1-04D0-4040-B479-2FF6B81B039D}"/>
    <cellStyle name="Įprastas 4 3 10 3 2" xfId="6096" xr:uid="{3413E0EA-E598-446B-9314-269A7CE223D5}"/>
    <cellStyle name="Įprastas 4 3 10 4" xfId="2591" xr:uid="{0637CFDB-DCA2-49BF-80E5-94CD79968012}"/>
    <cellStyle name="Įprastas 4 3 10 4 2" xfId="6819" xr:uid="{047FC84D-672A-47A3-8016-1FD883CAC321}"/>
    <cellStyle name="Įprastas 4 3 10 5" xfId="3235" xr:uid="{EEDBB20A-98D8-45AC-BF63-054EB9414647}"/>
    <cellStyle name="Įprastas 4 3 10 6" xfId="4168" xr:uid="{C734E809-9549-42BC-8281-E21EEF677DB1}"/>
    <cellStyle name="Įprastas 4 3 10 7" xfId="7623" xr:uid="{63601EB6-B1B8-4454-A7DC-B13D30A43050}"/>
    <cellStyle name="Įprastas 4 3 11" xfId="659" xr:uid="{A036BF45-03BF-4BFE-A03C-B02FA0D24D5A}"/>
    <cellStyle name="Įprastas 4 3 11 2" xfId="5373" xr:uid="{DE855AE1-148D-4F11-9CB8-2863DC729D7D}"/>
    <cellStyle name="Įprastas 4 3 11 3" xfId="7060" xr:uid="{4267B284-0990-41C0-B376-3448148FB9E2}"/>
    <cellStyle name="Įprastas 4 3 11 4" xfId="4409" xr:uid="{0D1A7885-5B4D-4941-8D17-A7A33BBEF33B}"/>
    <cellStyle name="Įprastas 4 3 12" xfId="1303" xr:uid="{AF555EC4-D35A-4390-B57A-CB627B1100D6}"/>
    <cellStyle name="Įprastas 4 3 12 2" xfId="4650" xr:uid="{E7E59521-8E61-48D3-B2F7-75099CE42C79}"/>
    <cellStyle name="Įprastas 4 3 13" xfId="1625" xr:uid="{F4F0EF0A-6B23-406C-B2C3-4E61CC61A01A}"/>
    <cellStyle name="Įprastas 4 3 13 2" xfId="5614" xr:uid="{68C853AF-093A-4828-8346-11A4F8E6EE21}"/>
    <cellStyle name="Įprastas 4 3 14" xfId="2269" xr:uid="{56C24835-040B-4262-BC36-E4A20E6211BC}"/>
    <cellStyle name="Įprastas 4 3 14 2" xfId="6337" xr:uid="{2AC4478B-5DEF-4DD7-93F7-B8C5D09A0517}"/>
    <cellStyle name="Įprastas 4 3 15" xfId="2913" xr:uid="{D555574F-3834-42CE-8777-BB705F118AE5}"/>
    <cellStyle name="Įprastas 4 3 16" xfId="3557" xr:uid="{D5BFB4D6-41CA-4E9D-ABA3-DC627414250A}"/>
    <cellStyle name="Įprastas 4 3 17" xfId="3686" xr:uid="{5BD96EFD-3DD5-4CC3-8BEE-AFD1A2F467CE}"/>
    <cellStyle name="Įprastas 4 3 18" xfId="7301" xr:uid="{CCE66768-34A0-4F24-A62E-EC91BFFB1E7B}"/>
    <cellStyle name="Įprastas 4 3 2" xfId="17" xr:uid="{BA90B9C2-937C-4CE0-80E0-B69DAB820575}"/>
    <cellStyle name="Įprastas 4 3 2 10" xfId="1307" xr:uid="{FAD7FA55-995F-4FE4-9EC8-0E46469F9583}"/>
    <cellStyle name="Įprastas 4 3 2 10 2" xfId="4654" xr:uid="{9E73AB72-612A-4452-8B1F-31321E1FF931}"/>
    <cellStyle name="Įprastas 4 3 2 11" xfId="1629" xr:uid="{81118CE1-1809-46C5-B5E4-F8EFA028F355}"/>
    <cellStyle name="Įprastas 4 3 2 11 2" xfId="5618" xr:uid="{6FB910C2-494B-4E8D-8DF0-608E470BBC8B}"/>
    <cellStyle name="Įprastas 4 3 2 12" xfId="2273" xr:uid="{9108CCB3-F796-4F85-9DA9-F999459BE479}"/>
    <cellStyle name="Įprastas 4 3 2 12 2" xfId="6341" xr:uid="{B62473C1-1851-479E-888F-FD8EB45A7935}"/>
    <cellStyle name="Įprastas 4 3 2 13" xfId="2917" xr:uid="{BAF76217-D172-488C-88AC-65ED9F6881D8}"/>
    <cellStyle name="Įprastas 4 3 2 14" xfId="3561" xr:uid="{90E48ACB-4735-4597-B4E8-482D0150669A}"/>
    <cellStyle name="Įprastas 4 3 2 15" xfId="3690" xr:uid="{4E3C32CA-F847-4631-B089-F2ABDE0523E7}"/>
    <cellStyle name="Įprastas 4 3 2 16" xfId="7305" xr:uid="{9C764442-1903-4615-B9F5-6CB2EB5D939A}"/>
    <cellStyle name="Įprastas 4 3 2 2" xfId="28" xr:uid="{3C464B6A-63C2-431F-8EA6-A2D94E02D793}"/>
    <cellStyle name="Įprastas 4 3 2 2 10" xfId="1639" xr:uid="{0D1F08A0-1054-43A5-B852-B08C01CE22BA}"/>
    <cellStyle name="Įprastas 4 3 2 2 10 2" xfId="5628" xr:uid="{A8EF9351-4019-4B76-A76F-D4EE538520F1}"/>
    <cellStyle name="Įprastas 4 3 2 2 11" xfId="2283" xr:uid="{99C66719-67F1-4747-88CA-53DAF63291CB}"/>
    <cellStyle name="Įprastas 4 3 2 2 11 2" xfId="6351" xr:uid="{BBFFCC08-2F31-44EF-92CC-2A72860D70E7}"/>
    <cellStyle name="Įprastas 4 3 2 2 12" xfId="2927" xr:uid="{455D1667-F2EF-48B3-A639-2646520496F2}"/>
    <cellStyle name="Įprastas 4 3 2 2 13" xfId="3571" xr:uid="{80210463-70CF-469F-ABE4-D960C8E48FEE}"/>
    <cellStyle name="Įprastas 4 3 2 2 14" xfId="3700" xr:uid="{22BF1D3E-BF61-4F4A-AE08-7F26CE6820A8}"/>
    <cellStyle name="Įprastas 4 3 2 2 15" xfId="7315" xr:uid="{CB7BE740-0297-450F-84F7-80FFB1E3C133}"/>
    <cellStyle name="Įprastas 4 3 2 2 2" xfId="48" xr:uid="{8CB4601D-AD6E-4B8B-9660-0BCF89EE093E}"/>
    <cellStyle name="Įprastas 4 3 2 2 2 10" xfId="2947" xr:uid="{8622E3A4-7B34-4E6E-9981-6187FC765C64}"/>
    <cellStyle name="Įprastas 4 3 2 2 2 11" xfId="3591" xr:uid="{EC04079C-914D-4EB3-8467-5A1B7DEB9B08}"/>
    <cellStyle name="Įprastas 4 3 2 2 2 12" xfId="3720" xr:uid="{ADAF732B-8846-496C-BFFC-10630A849CDF}"/>
    <cellStyle name="Įprastas 4 3 2 2 2 13" xfId="7335" xr:uid="{B7B5D5F4-38AA-4ABB-AB4B-5C866C2337EB}"/>
    <cellStyle name="Įprastas 4 3 2 2 2 2" xfId="114" xr:uid="{2B5183D4-42EB-4C96-97AC-BDFDB5CC9F09}"/>
    <cellStyle name="Įprastas 4 3 2 2 2 2 10" xfId="3780" xr:uid="{48798EFC-E4C0-4CA1-94DB-9B922FB31C93}"/>
    <cellStyle name="Įprastas 4 3 2 2 2 2 11" xfId="7400" xr:uid="{C53671F9-1195-4FC4-8202-EF8CE81E9BEA}"/>
    <cellStyle name="Įprastas 4 3 2 2 2 2 2" xfId="244" xr:uid="{BC8A7258-1E3C-488B-9FEC-D4A8B5E57924}"/>
    <cellStyle name="Įprastas 4 3 2 2 2 2 2 2" xfId="566" xr:uid="{8121E67C-9929-48A6-8D28-5301B77BDA71}"/>
    <cellStyle name="Įprastas 4 3 2 2 2 2 2 2 2" xfId="1210" xr:uid="{A0383EA9-720F-4E55-8E31-FD01805D3631}"/>
    <cellStyle name="Įprastas 4 3 2 2 2 2 2 2 2 2" xfId="5105" xr:uid="{BD608B37-E5E0-4478-9D74-1166561CF53B}"/>
    <cellStyle name="Įprastas 4 3 2 2 2 2 2 2 3" xfId="2176" xr:uid="{8218AD7F-551B-49C6-A1C2-5DF4ABB899AE}"/>
    <cellStyle name="Įprastas 4 3 2 2 2 2 2 2 3 2" xfId="6069" xr:uid="{74D08BEA-8A01-4652-9CC4-DE8F2AC9B2C7}"/>
    <cellStyle name="Įprastas 4 3 2 2 2 2 2 2 4" xfId="2820" xr:uid="{4213AB3A-B7F5-452F-8AA1-AEE6200AF9D1}"/>
    <cellStyle name="Įprastas 4 3 2 2 2 2 2 2 4 2" xfId="6792" xr:uid="{C95BCD42-36CA-472D-8208-4EE4B8BF4509}"/>
    <cellStyle name="Įprastas 4 3 2 2 2 2 2 2 5" xfId="3464" xr:uid="{72535FB8-2491-4108-BA10-90129735078A}"/>
    <cellStyle name="Įprastas 4 3 2 2 2 2 2 2 6" xfId="4141" xr:uid="{5F3593EE-F46A-4DEE-83F1-3B805DD2AD7D}"/>
    <cellStyle name="Įprastas 4 3 2 2 2 2 2 2 7" xfId="7852" xr:uid="{79AFFB04-1146-44EA-AE93-CFE28673FFDE}"/>
    <cellStyle name="Įprastas 4 3 2 2 2 2 2 3" xfId="888" xr:uid="{05913842-2933-4D48-8B80-74ADCCF6246D}"/>
    <cellStyle name="Įprastas 4 3 2 2 2 2 2 3 2" xfId="5346" xr:uid="{F02677FF-18CC-4AED-AA0F-E3D7CE665915}"/>
    <cellStyle name="Įprastas 4 3 2 2 2 2 2 3 3" xfId="6310" xr:uid="{22FD0788-3114-471F-A0C1-9A7D5C7FCB45}"/>
    <cellStyle name="Įprastas 4 3 2 2 2 2 2 3 4" xfId="7033" xr:uid="{5C834C09-65E5-489F-833E-69F18FCA9BDD}"/>
    <cellStyle name="Įprastas 4 3 2 2 2 2 2 3 5" xfId="4382" xr:uid="{127D2C66-A9D7-4638-92C5-887202125593}"/>
    <cellStyle name="Įprastas 4 3 2 2 2 2 2 4" xfId="1532" xr:uid="{3106A862-66BD-4736-948B-CCF13C948D28}"/>
    <cellStyle name="Įprastas 4 3 2 2 2 2 2 4 2" xfId="5587" xr:uid="{0418E0E1-A6C9-4E38-A0C0-0B0DF16F8C44}"/>
    <cellStyle name="Įprastas 4 3 2 2 2 2 2 4 3" xfId="7274" xr:uid="{963DA287-768F-48B3-974F-1C0599F97CEF}"/>
    <cellStyle name="Įprastas 4 3 2 2 2 2 2 4 4" xfId="4623" xr:uid="{4E7D1FBF-2A45-40A5-95F4-DE9A439DCBF9}"/>
    <cellStyle name="Įprastas 4 3 2 2 2 2 2 5" xfId="1854" xr:uid="{CF63DD5C-6712-434F-AA05-C8884839C28C}"/>
    <cellStyle name="Įprastas 4 3 2 2 2 2 2 5 2" xfId="4864" xr:uid="{C20F6F00-E0D2-402A-89F7-53AE79DC38FD}"/>
    <cellStyle name="Įprastas 4 3 2 2 2 2 2 6" xfId="2498" xr:uid="{675F2B2E-B60D-456D-BF6F-30CD13826564}"/>
    <cellStyle name="Įprastas 4 3 2 2 2 2 2 6 2" xfId="5828" xr:uid="{0FEBB2CB-29DA-4E6F-9162-8E7A6D76D960}"/>
    <cellStyle name="Įprastas 4 3 2 2 2 2 2 7" xfId="3142" xr:uid="{E632C1C8-1379-4E2D-9966-E6FE51CCD30B}"/>
    <cellStyle name="Įprastas 4 3 2 2 2 2 2 7 2" xfId="6551" xr:uid="{9EE265AA-5D88-4152-9E76-0B3D76B24629}"/>
    <cellStyle name="Įprastas 4 3 2 2 2 2 2 8" xfId="3900" xr:uid="{82D40493-2844-4EE4-ABB4-F091BB4CD387}"/>
    <cellStyle name="Įprastas 4 3 2 2 2 2 2 9" xfId="7530" xr:uid="{BA331004-2D9E-4743-A562-686E6F9A1748}"/>
    <cellStyle name="Įprastas 4 3 2 2 2 2 3" xfId="436" xr:uid="{E75EFAED-0229-47C0-B5DC-AF366FF787C2}"/>
    <cellStyle name="Įprastas 4 3 2 2 2 2 3 2" xfId="1080" xr:uid="{0583C169-F372-4275-A6B4-D3ABC4788E9D}"/>
    <cellStyle name="Įprastas 4 3 2 2 2 2 3 2 2" xfId="4985" xr:uid="{692E73ED-6E57-493B-97AA-5817A0ED44E0}"/>
    <cellStyle name="Įprastas 4 3 2 2 2 2 3 3" xfId="2046" xr:uid="{7C269611-D6C9-4E16-86A5-62B83CADCDE5}"/>
    <cellStyle name="Įprastas 4 3 2 2 2 2 3 3 2" xfId="5949" xr:uid="{D1F6411F-5D86-4ABD-8897-493A0F35A9D1}"/>
    <cellStyle name="Įprastas 4 3 2 2 2 2 3 4" xfId="2690" xr:uid="{260385C6-E632-4ABB-B63B-13285A9A7DFB}"/>
    <cellStyle name="Įprastas 4 3 2 2 2 2 3 4 2" xfId="6672" xr:uid="{FA2A9AE9-D4A6-4AD6-972F-F691D0998CC1}"/>
    <cellStyle name="Įprastas 4 3 2 2 2 2 3 5" xfId="3334" xr:uid="{D7678ACD-2938-4409-8CAE-AEDBE0ED28AF}"/>
    <cellStyle name="Įprastas 4 3 2 2 2 2 3 6" xfId="4021" xr:uid="{7929315D-FD4B-4BC8-B650-625B04AC8A8C}"/>
    <cellStyle name="Įprastas 4 3 2 2 2 2 3 7" xfId="7722" xr:uid="{4A7847AA-FB7E-4F25-B0AC-27CB8277B9E9}"/>
    <cellStyle name="Įprastas 4 3 2 2 2 2 4" xfId="758" xr:uid="{8BA7A5A3-80B8-4FE0-B8A1-A62D7972DFB9}"/>
    <cellStyle name="Įprastas 4 3 2 2 2 2 4 2" xfId="5226" xr:uid="{23731EEF-4CC8-4FE8-9155-F1793961E729}"/>
    <cellStyle name="Įprastas 4 3 2 2 2 2 4 3" xfId="6190" xr:uid="{B4DB4721-C45A-4526-B3B1-D4765E5816C5}"/>
    <cellStyle name="Įprastas 4 3 2 2 2 2 4 4" xfId="6913" xr:uid="{70769414-F34D-40F3-9DE7-03D2267121D7}"/>
    <cellStyle name="Įprastas 4 3 2 2 2 2 4 5" xfId="4262" xr:uid="{225C4C1B-80B5-4092-9D00-EFEA1D31A5EC}"/>
    <cellStyle name="Įprastas 4 3 2 2 2 2 5" xfId="1402" xr:uid="{4C996EDF-67FE-4560-B7B6-987A19FA087C}"/>
    <cellStyle name="Įprastas 4 3 2 2 2 2 5 2" xfId="5467" xr:uid="{938FD0AB-5801-49B8-A71E-DE7C8885E2D1}"/>
    <cellStyle name="Įprastas 4 3 2 2 2 2 5 3" xfId="7154" xr:uid="{C421040B-890B-4FA7-93E3-69535AC88A21}"/>
    <cellStyle name="Įprastas 4 3 2 2 2 2 5 4" xfId="4503" xr:uid="{2D2B8B67-E70C-43A3-B675-A5151AFCC8ED}"/>
    <cellStyle name="Įprastas 4 3 2 2 2 2 6" xfId="1724" xr:uid="{5DB89AA7-D233-4A8F-A753-5927A1AF3509}"/>
    <cellStyle name="Įprastas 4 3 2 2 2 2 6 2" xfId="4744" xr:uid="{C8CC6D0F-3581-430B-9B72-27CF271CEDD4}"/>
    <cellStyle name="Įprastas 4 3 2 2 2 2 7" xfId="2368" xr:uid="{4FE7EA7B-0ECD-43C7-939C-3CBC4A30D130}"/>
    <cellStyle name="Įprastas 4 3 2 2 2 2 7 2" xfId="5708" xr:uid="{D9BC47A7-63CB-4EDA-8E54-EAC829CDDB5E}"/>
    <cellStyle name="Įprastas 4 3 2 2 2 2 8" xfId="3012" xr:uid="{A3D928D6-85A1-4144-9884-9D8345D89285}"/>
    <cellStyle name="Įprastas 4 3 2 2 2 2 8 2" xfId="6431" xr:uid="{1F042B67-8F6F-4F60-B2E3-D8846952A8D0}"/>
    <cellStyle name="Įprastas 4 3 2 2 2 2 9" xfId="3656" xr:uid="{886252C2-1A3D-44BB-A340-173F605B9309}"/>
    <cellStyle name="Įprastas 4 3 2 2 2 3" xfId="179" xr:uid="{53B6FBD7-EF1B-4A71-8CA7-E0BDD7A65768}"/>
    <cellStyle name="Įprastas 4 3 2 2 2 3 2" xfId="501" xr:uid="{FE36BB9A-6B0F-4834-ACF2-B2DB37A9AD26}"/>
    <cellStyle name="Įprastas 4 3 2 2 2 3 2 2" xfId="1145" xr:uid="{B7F7BF58-5608-452A-8687-6944A2A749BF}"/>
    <cellStyle name="Įprastas 4 3 2 2 2 3 2 2 2" xfId="5045" xr:uid="{88BAA190-7F14-4798-8F40-A03E112793E3}"/>
    <cellStyle name="Įprastas 4 3 2 2 2 3 2 3" xfId="2111" xr:uid="{967339F9-61FC-474B-A892-0BF45069AF5E}"/>
    <cellStyle name="Įprastas 4 3 2 2 2 3 2 3 2" xfId="6009" xr:uid="{50BAD697-5B36-43D4-8BBA-636B083344E9}"/>
    <cellStyle name="Įprastas 4 3 2 2 2 3 2 4" xfId="2755" xr:uid="{D642CD51-6D60-4F57-AB42-2F8D6597BB4A}"/>
    <cellStyle name="Įprastas 4 3 2 2 2 3 2 4 2" xfId="6732" xr:uid="{24F05BCB-985F-43B5-98B9-0EEDE3674061}"/>
    <cellStyle name="Įprastas 4 3 2 2 2 3 2 5" xfId="3399" xr:uid="{B53CD068-457F-4401-BBBF-388910D7EE90}"/>
    <cellStyle name="Įprastas 4 3 2 2 2 3 2 6" xfId="4081" xr:uid="{A3EF82BB-6647-4529-B0A8-B58373DB204A}"/>
    <cellStyle name="Įprastas 4 3 2 2 2 3 2 7" xfId="7787" xr:uid="{C74BD8EE-F3E1-4188-8BE6-405097F4AA38}"/>
    <cellStyle name="Įprastas 4 3 2 2 2 3 3" xfId="823" xr:uid="{65E98448-7190-4B75-9263-C0393CCC2898}"/>
    <cellStyle name="Įprastas 4 3 2 2 2 3 3 2" xfId="5286" xr:uid="{F23336AF-FEC1-4DC3-A3A1-9EC144F9AA80}"/>
    <cellStyle name="Įprastas 4 3 2 2 2 3 3 3" xfId="6250" xr:uid="{BFD7A2AB-489F-423F-B1B9-974DB5723E94}"/>
    <cellStyle name="Įprastas 4 3 2 2 2 3 3 4" xfId="6973" xr:uid="{1CA94D8B-35B1-4C69-BA4E-370134AC3284}"/>
    <cellStyle name="Įprastas 4 3 2 2 2 3 3 5" xfId="4322" xr:uid="{36101AC5-BD73-4C8D-A34A-FB28A035A16E}"/>
    <cellStyle name="Įprastas 4 3 2 2 2 3 4" xfId="1467" xr:uid="{BEAC7159-7F00-4AF7-80EE-02FFB89D7BAA}"/>
    <cellStyle name="Įprastas 4 3 2 2 2 3 4 2" xfId="5527" xr:uid="{D2D238C3-4CC3-430A-8B50-2F0929631419}"/>
    <cellStyle name="Įprastas 4 3 2 2 2 3 4 3" xfId="7214" xr:uid="{F989DAA9-F3DF-4CCD-A4A6-931B03F7EB62}"/>
    <cellStyle name="Įprastas 4 3 2 2 2 3 4 4" xfId="4563" xr:uid="{B92F9664-DA93-47C9-8586-B2071CFD6494}"/>
    <cellStyle name="Įprastas 4 3 2 2 2 3 5" xfId="1789" xr:uid="{388D3FF3-1F18-4B4B-A6C0-BE7C2165BD03}"/>
    <cellStyle name="Įprastas 4 3 2 2 2 3 5 2" xfId="4804" xr:uid="{EA28023F-A8B3-437E-A836-FF17C230AF48}"/>
    <cellStyle name="Įprastas 4 3 2 2 2 3 6" xfId="2433" xr:uid="{B52D1526-EA4A-42E9-ADC3-DE7297F1347B}"/>
    <cellStyle name="Įprastas 4 3 2 2 2 3 6 2" xfId="5768" xr:uid="{69C3C5DA-C04D-401B-919F-10C04EECAEC5}"/>
    <cellStyle name="Įprastas 4 3 2 2 2 3 7" xfId="3077" xr:uid="{8EAB6042-CB82-4F39-9759-3029A5D2996D}"/>
    <cellStyle name="Įprastas 4 3 2 2 2 3 7 2" xfId="6491" xr:uid="{2F922E9E-375D-470A-B081-30C481E2D7BD}"/>
    <cellStyle name="Įprastas 4 3 2 2 2 3 8" xfId="3840" xr:uid="{8B5AAEA2-60BF-4237-86F2-9906132C06BB}"/>
    <cellStyle name="Įprastas 4 3 2 2 2 3 9" xfId="7465" xr:uid="{A9380629-34B1-4728-B3B9-AF662E7FBC47}"/>
    <cellStyle name="Įprastas 4 3 2 2 2 4" xfId="308" xr:uid="{48B4FCD7-A23E-4A07-A99E-80A4B883B3C2}"/>
    <cellStyle name="Įprastas 4 3 2 2 2 4 2" xfId="630" xr:uid="{92FC8CF4-09AD-4A14-8883-250F267E97BE}"/>
    <cellStyle name="Įprastas 4 3 2 2 2 4 2 2" xfId="1274" xr:uid="{EED09C49-EDFD-4E08-BECE-933857E4CD30}"/>
    <cellStyle name="Įprastas 4 3 2 2 2 4 2 3" xfId="2240" xr:uid="{A9EA75DD-614C-4FE3-9CF3-ECEA8080C9A2}"/>
    <cellStyle name="Įprastas 4 3 2 2 2 4 2 4" xfId="2884" xr:uid="{9A06408D-7DEA-43FB-94E9-26EE53B4A9F4}"/>
    <cellStyle name="Įprastas 4 3 2 2 2 4 2 5" xfId="3528" xr:uid="{49A6E1A0-FA5A-41DD-BD8A-9B3C46891A37}"/>
    <cellStyle name="Įprastas 4 3 2 2 2 4 2 6" xfId="4925" xr:uid="{B7E396E2-08BC-4418-8C6A-EFE9C0851754}"/>
    <cellStyle name="Įprastas 4 3 2 2 2 4 2 7" xfId="7916" xr:uid="{A2A476F1-1DC1-49F6-8AEF-A262F163E6E5}"/>
    <cellStyle name="Įprastas 4 3 2 2 2 4 3" xfId="952" xr:uid="{64B27081-05CB-43AC-9F51-22CF2E415E26}"/>
    <cellStyle name="Įprastas 4 3 2 2 2 4 3 2" xfId="5889" xr:uid="{65665A0F-1813-4327-9F06-FA3B0474A6FF}"/>
    <cellStyle name="Įprastas 4 3 2 2 2 4 4" xfId="1596" xr:uid="{6E97D755-9B0A-4EFC-9387-C74A1FE46C50}"/>
    <cellStyle name="Įprastas 4 3 2 2 2 4 4 2" xfId="6612" xr:uid="{81BDE61F-2AF7-46DE-8BDA-153C4469B8A1}"/>
    <cellStyle name="Įprastas 4 3 2 2 2 4 5" xfId="1918" xr:uid="{C3E3BCAA-6BA0-4D46-9D2F-272A63F869A6}"/>
    <cellStyle name="Įprastas 4 3 2 2 2 4 6" xfId="2562" xr:uid="{E7F3C5FD-003B-4479-89D2-1E36E593F544}"/>
    <cellStyle name="Įprastas 4 3 2 2 2 4 7" xfId="3206" xr:uid="{6A1E6DE2-1ECC-4834-9787-6EBE3D345EE3}"/>
    <cellStyle name="Įprastas 4 3 2 2 2 4 8" xfId="3961" xr:uid="{8DE339D6-758F-4C6D-B10D-EC7D43F85B60}"/>
    <cellStyle name="Įprastas 4 3 2 2 2 4 9" xfId="7594" xr:uid="{F80FB730-49BD-464B-8141-36520D72794E}"/>
    <cellStyle name="Įprastas 4 3 2 2 2 5" xfId="371" xr:uid="{C74B41F8-2F62-474E-8E08-76542E386CDD}"/>
    <cellStyle name="Įprastas 4 3 2 2 2 5 2" xfId="1015" xr:uid="{1DA44234-54B4-4BCA-A7E2-B9BFE9A66F40}"/>
    <cellStyle name="Įprastas 4 3 2 2 2 5 2 2" xfId="5166" xr:uid="{4C456D2F-A07F-4CDD-83B0-0CB5340FE377}"/>
    <cellStyle name="Įprastas 4 3 2 2 2 5 3" xfId="1981" xr:uid="{E6E2363C-2517-44C7-B266-2BA29971CCC4}"/>
    <cellStyle name="Įprastas 4 3 2 2 2 5 3 2" xfId="6130" xr:uid="{E34940CC-BC54-4344-A9DF-988964A108B6}"/>
    <cellStyle name="Įprastas 4 3 2 2 2 5 4" xfId="2625" xr:uid="{BA7EB370-5BB9-45F7-A8ED-86FED27AE9D9}"/>
    <cellStyle name="Įprastas 4 3 2 2 2 5 4 2" xfId="6853" xr:uid="{B7E02F5F-97AA-46DB-9D01-55853BD354FC}"/>
    <cellStyle name="Įprastas 4 3 2 2 2 5 5" xfId="3269" xr:uid="{6A79D093-D2DD-4A89-8FBA-C9E135F3397F}"/>
    <cellStyle name="Įprastas 4 3 2 2 2 5 6" xfId="4202" xr:uid="{F0B93247-A3ED-4499-A6EC-D3EC90288C5B}"/>
    <cellStyle name="Įprastas 4 3 2 2 2 5 7" xfId="7657" xr:uid="{5718AA27-A8F5-4BE8-B3A0-282E5022C4CF}"/>
    <cellStyle name="Įprastas 4 3 2 2 2 6" xfId="693" xr:uid="{4DD9B72B-E91C-4D11-A74F-FE065090FE4F}"/>
    <cellStyle name="Įprastas 4 3 2 2 2 6 2" xfId="5407" xr:uid="{DE891DB9-ACD8-4248-B4A8-6EE64AD9525F}"/>
    <cellStyle name="Įprastas 4 3 2 2 2 6 3" xfId="7094" xr:uid="{9C310C12-5A35-402C-84C5-5634999BADE5}"/>
    <cellStyle name="Įprastas 4 3 2 2 2 6 4" xfId="4443" xr:uid="{1A65115A-AEE4-49CD-AACF-63572D98190F}"/>
    <cellStyle name="Įprastas 4 3 2 2 2 7" xfId="1337" xr:uid="{31CAF2C0-41A1-44B4-8C02-27B1BDC9288E}"/>
    <cellStyle name="Įprastas 4 3 2 2 2 7 2" xfId="4684" xr:uid="{16D342D6-D9D1-45A6-969F-BCC4686D7122}"/>
    <cellStyle name="Įprastas 4 3 2 2 2 8" xfId="1659" xr:uid="{E481CA98-411F-4CB8-AA89-1EC72C33ABB6}"/>
    <cellStyle name="Įprastas 4 3 2 2 2 8 2" xfId="5648" xr:uid="{A81961A9-204A-484E-9EAE-A72F3918143E}"/>
    <cellStyle name="Įprastas 4 3 2 2 2 9" xfId="2303" xr:uid="{16C30B8F-FD8B-468B-A756-ADD5C5A0FFF5}"/>
    <cellStyle name="Įprastas 4 3 2 2 2 9 2" xfId="6371" xr:uid="{5D84457A-A807-4602-B3E1-C5513F9080C7}"/>
    <cellStyle name="Įprastas 4 3 2 2 3" xfId="68" xr:uid="{07557870-6904-4C69-BCFB-168780F2D0E9}"/>
    <cellStyle name="Įprastas 4 3 2 2 3 10" xfId="2967" xr:uid="{B693752C-54BB-4856-83C2-1CF449A16478}"/>
    <cellStyle name="Įprastas 4 3 2 2 3 11" xfId="3611" xr:uid="{5833F44B-ED27-4F1B-A82A-3AC68860F0AA}"/>
    <cellStyle name="Įprastas 4 3 2 2 3 12" xfId="3740" xr:uid="{B7789ADB-CFC5-4A2B-BF67-64D15072898D}"/>
    <cellStyle name="Įprastas 4 3 2 2 3 13" xfId="7355" xr:uid="{52879560-6506-4376-AD22-3AFA8C9CA1E3}"/>
    <cellStyle name="Įprastas 4 3 2 2 3 2" xfId="134" xr:uid="{73417DFD-2A4C-4386-BFA6-C2261C06DD89}"/>
    <cellStyle name="Įprastas 4 3 2 2 3 2 10" xfId="3800" xr:uid="{C23D6D99-897E-4611-A994-3BE56428FF08}"/>
    <cellStyle name="Įprastas 4 3 2 2 3 2 11" xfId="7420" xr:uid="{BBACEDCD-C153-469A-A8FD-EA63E2043096}"/>
    <cellStyle name="Įprastas 4 3 2 2 3 2 2" xfId="264" xr:uid="{084A8E5C-444F-49AD-8D21-0AF205F38C40}"/>
    <cellStyle name="Įprastas 4 3 2 2 3 2 2 2" xfId="586" xr:uid="{D29BE38A-96D4-4063-992F-56E4C1EC1FE6}"/>
    <cellStyle name="Įprastas 4 3 2 2 3 2 2 2 2" xfId="1230" xr:uid="{F221544C-DFF6-4416-903F-A1870C0943AC}"/>
    <cellStyle name="Įprastas 4 3 2 2 3 2 2 2 2 2" xfId="5125" xr:uid="{1F17B703-415A-4031-B8A8-8512A68FF60B}"/>
    <cellStyle name="Įprastas 4 3 2 2 3 2 2 2 3" xfId="2196" xr:uid="{709E70C2-3343-4072-8130-E656B5894E6C}"/>
    <cellStyle name="Įprastas 4 3 2 2 3 2 2 2 3 2" xfId="6089" xr:uid="{319310E7-268B-4734-88C3-C783639914F0}"/>
    <cellStyle name="Įprastas 4 3 2 2 3 2 2 2 4" xfId="2840" xr:uid="{F0627AD6-0BC4-44DF-91BC-4ACED798F4FF}"/>
    <cellStyle name="Įprastas 4 3 2 2 3 2 2 2 4 2" xfId="6812" xr:uid="{712133F1-346F-4B79-869A-3DEC8205787F}"/>
    <cellStyle name="Įprastas 4 3 2 2 3 2 2 2 5" xfId="3484" xr:uid="{B6FE7825-3AC9-4964-82B2-F3538CBC3C9E}"/>
    <cellStyle name="Įprastas 4 3 2 2 3 2 2 2 6" xfId="4161" xr:uid="{BC56BA9A-4D28-4397-8413-A063AE26D074}"/>
    <cellStyle name="Įprastas 4 3 2 2 3 2 2 2 7" xfId="7872" xr:uid="{5CB39E3A-08FE-4A76-A4C5-8EE4670B2CD3}"/>
    <cellStyle name="Įprastas 4 3 2 2 3 2 2 3" xfId="908" xr:uid="{8138E33A-7EE7-429F-82E4-EA987212FC81}"/>
    <cellStyle name="Įprastas 4 3 2 2 3 2 2 3 2" xfId="5366" xr:uid="{1DF6D958-C10E-4DA1-A195-4F411A778A7D}"/>
    <cellStyle name="Įprastas 4 3 2 2 3 2 2 3 3" xfId="6330" xr:uid="{1F501F66-03C7-43E3-AB85-100258CF5F9B}"/>
    <cellStyle name="Įprastas 4 3 2 2 3 2 2 3 4" xfId="7053" xr:uid="{C0350E57-27FC-4536-8578-6EEDF5C11328}"/>
    <cellStyle name="Įprastas 4 3 2 2 3 2 2 3 5" xfId="4402" xr:uid="{68E97D88-7419-4325-BC82-92FBB66B651D}"/>
    <cellStyle name="Įprastas 4 3 2 2 3 2 2 4" xfId="1552" xr:uid="{E50E4BAC-FC05-44D3-B5E2-2F488024466E}"/>
    <cellStyle name="Įprastas 4 3 2 2 3 2 2 4 2" xfId="5607" xr:uid="{842FCB70-01B9-4D41-9EC5-8BC0BFC18FE5}"/>
    <cellStyle name="Įprastas 4 3 2 2 3 2 2 4 3" xfId="7294" xr:uid="{027FCE93-DAA9-424F-83DD-7528CAB9135A}"/>
    <cellStyle name="Įprastas 4 3 2 2 3 2 2 4 4" xfId="4643" xr:uid="{E7ACEF57-F215-49F0-AEAD-B59F78C1069F}"/>
    <cellStyle name="Įprastas 4 3 2 2 3 2 2 5" xfId="1874" xr:uid="{AB2FD7F3-EE9D-45CD-B335-66A077FBB2B9}"/>
    <cellStyle name="Įprastas 4 3 2 2 3 2 2 5 2" xfId="4884" xr:uid="{33AA6A0C-A4C2-4FD8-86B0-52151679EE55}"/>
    <cellStyle name="Įprastas 4 3 2 2 3 2 2 6" xfId="2518" xr:uid="{43AEB463-531F-466A-94EF-F354D780F8FC}"/>
    <cellStyle name="Įprastas 4 3 2 2 3 2 2 6 2" xfId="5848" xr:uid="{E8ED8290-EAE3-423A-AA9D-7F9FF8F6DEEE}"/>
    <cellStyle name="Įprastas 4 3 2 2 3 2 2 7" xfId="3162" xr:uid="{0A90FCF0-91CC-4DC1-8F11-E566D327EB58}"/>
    <cellStyle name="Įprastas 4 3 2 2 3 2 2 7 2" xfId="6571" xr:uid="{A8E53ACF-4A2E-4E59-8005-AB2D0F1695D7}"/>
    <cellStyle name="Įprastas 4 3 2 2 3 2 2 8" xfId="3920" xr:uid="{F0E11B7B-F236-4B1B-ACBE-F6C22E3FE0A6}"/>
    <cellStyle name="Įprastas 4 3 2 2 3 2 2 9" xfId="7550" xr:uid="{9014D688-E052-4CB2-8460-59D5938ED559}"/>
    <cellStyle name="Įprastas 4 3 2 2 3 2 3" xfId="456" xr:uid="{7C250FD3-FFD1-4D14-8A9D-D2DDCC43D5E9}"/>
    <cellStyle name="Įprastas 4 3 2 2 3 2 3 2" xfId="1100" xr:uid="{FA34F933-EEF5-4B6D-87E8-68B8247F36A5}"/>
    <cellStyle name="Įprastas 4 3 2 2 3 2 3 2 2" xfId="5005" xr:uid="{2C44607B-0825-4044-A9E2-E05F7329027B}"/>
    <cellStyle name="Įprastas 4 3 2 2 3 2 3 3" xfId="2066" xr:uid="{C88B38A3-4C06-46C4-B9BA-08BF4126D1BE}"/>
    <cellStyle name="Įprastas 4 3 2 2 3 2 3 3 2" xfId="5969" xr:uid="{3205A39A-B45F-4B02-96A9-A04E516D68E2}"/>
    <cellStyle name="Įprastas 4 3 2 2 3 2 3 4" xfId="2710" xr:uid="{0A64751A-894E-41D8-9DFD-3993A1DBDD4C}"/>
    <cellStyle name="Įprastas 4 3 2 2 3 2 3 4 2" xfId="6692" xr:uid="{14E527BD-0A46-4C1B-98BE-7D62C2877002}"/>
    <cellStyle name="Įprastas 4 3 2 2 3 2 3 5" xfId="3354" xr:uid="{66D7F047-DA07-413B-B7A6-DD4E6FB94874}"/>
    <cellStyle name="Įprastas 4 3 2 2 3 2 3 6" xfId="4041" xr:uid="{F236B328-6D4E-4B79-9ACC-A01A20680AC0}"/>
    <cellStyle name="Įprastas 4 3 2 2 3 2 3 7" xfId="7742" xr:uid="{D2C0C633-3B2C-4C82-B25A-3FB23DFCD62B}"/>
    <cellStyle name="Įprastas 4 3 2 2 3 2 4" xfId="778" xr:uid="{A8EEE5E8-C40D-41BA-BE05-4F719FC7BFB3}"/>
    <cellStyle name="Įprastas 4 3 2 2 3 2 4 2" xfId="5246" xr:uid="{E335E7AF-9FB2-4904-AC2C-1042BF12D04A}"/>
    <cellStyle name="Įprastas 4 3 2 2 3 2 4 3" xfId="6210" xr:uid="{24887626-D41D-4A8C-88EB-D5F6E682E4D5}"/>
    <cellStyle name="Įprastas 4 3 2 2 3 2 4 4" xfId="6933" xr:uid="{04AF4D1F-0F26-417A-9806-68A7C93284C8}"/>
    <cellStyle name="Įprastas 4 3 2 2 3 2 4 5" xfId="4282" xr:uid="{FA4B31C9-5CEE-4AD8-82D7-C4DF0A90360C}"/>
    <cellStyle name="Įprastas 4 3 2 2 3 2 5" xfId="1422" xr:uid="{03F58809-29C8-4B2C-ABAD-E0FB0BED8B4C}"/>
    <cellStyle name="Įprastas 4 3 2 2 3 2 5 2" xfId="5487" xr:uid="{EACDC114-F868-49FD-BF33-E032C3A04D04}"/>
    <cellStyle name="Įprastas 4 3 2 2 3 2 5 3" xfId="7174" xr:uid="{75133619-F418-4727-8545-9FDFEB9C014A}"/>
    <cellStyle name="Įprastas 4 3 2 2 3 2 5 4" xfId="4523" xr:uid="{C8513FA1-8057-4281-BDD1-9CE523E14F82}"/>
    <cellStyle name="Įprastas 4 3 2 2 3 2 6" xfId="1744" xr:uid="{1B63C0BA-CCFB-43FF-86FC-FF8346963CD9}"/>
    <cellStyle name="Įprastas 4 3 2 2 3 2 6 2" xfId="4764" xr:uid="{01D05872-E590-4D96-A2C9-C2E366D4BF4B}"/>
    <cellStyle name="Įprastas 4 3 2 2 3 2 7" xfId="2388" xr:uid="{078DACC5-3ED7-4559-88EC-1529DCD6ED97}"/>
    <cellStyle name="Įprastas 4 3 2 2 3 2 7 2" xfId="5728" xr:uid="{5B13155D-E371-4250-B93A-B50F60AAB925}"/>
    <cellStyle name="Įprastas 4 3 2 2 3 2 8" xfId="3032" xr:uid="{68EE6F62-9F5F-4519-AC81-6F3091F34590}"/>
    <cellStyle name="Įprastas 4 3 2 2 3 2 8 2" xfId="6451" xr:uid="{8DA3A195-B738-4ECB-8945-6BA0E5F68BAD}"/>
    <cellStyle name="Įprastas 4 3 2 2 3 2 9" xfId="3676" xr:uid="{16D5AC49-A3F8-4849-B952-688D4D837B1A}"/>
    <cellStyle name="Įprastas 4 3 2 2 3 3" xfId="199" xr:uid="{17BEE57F-13BD-47B6-BBD9-5EB57572E63F}"/>
    <cellStyle name="Įprastas 4 3 2 2 3 3 2" xfId="521" xr:uid="{77232055-B2B3-433E-9D3D-188FE89E7B61}"/>
    <cellStyle name="Įprastas 4 3 2 2 3 3 2 2" xfId="1165" xr:uid="{A15FFDF1-6727-48FC-A850-1BAB16958E02}"/>
    <cellStyle name="Įprastas 4 3 2 2 3 3 2 2 2" xfId="5065" xr:uid="{22C8936A-6D20-49DC-9608-7EF0537650AF}"/>
    <cellStyle name="Įprastas 4 3 2 2 3 3 2 3" xfId="2131" xr:uid="{F6D1588B-D7C5-45A7-9ECC-33641FC715E3}"/>
    <cellStyle name="Įprastas 4 3 2 2 3 3 2 3 2" xfId="6029" xr:uid="{E94B57BE-F004-4A66-B8E0-F3AF4665B3C1}"/>
    <cellStyle name="Įprastas 4 3 2 2 3 3 2 4" xfId="2775" xr:uid="{1A42250E-983D-4369-A802-A1CC9029DCB3}"/>
    <cellStyle name="Įprastas 4 3 2 2 3 3 2 4 2" xfId="6752" xr:uid="{099CF060-400B-43FC-8937-1A2117B62C37}"/>
    <cellStyle name="Įprastas 4 3 2 2 3 3 2 5" xfId="3419" xr:uid="{C30746E7-8B39-4263-AAE7-10BE6F0928EF}"/>
    <cellStyle name="Įprastas 4 3 2 2 3 3 2 6" xfId="4101" xr:uid="{F8062BF9-8429-4CF4-B441-C9E6DC16DB77}"/>
    <cellStyle name="Įprastas 4 3 2 2 3 3 2 7" xfId="7807" xr:uid="{E88A93AA-6B64-4EA2-8A62-A0658FEEE4DE}"/>
    <cellStyle name="Įprastas 4 3 2 2 3 3 3" xfId="843" xr:uid="{75BEC7AC-1E34-403F-B7A6-1D99C800BE29}"/>
    <cellStyle name="Įprastas 4 3 2 2 3 3 3 2" xfId="5306" xr:uid="{4947B9A5-5350-428F-BBC6-07011632CF8E}"/>
    <cellStyle name="Įprastas 4 3 2 2 3 3 3 3" xfId="6270" xr:uid="{6A9FBB2D-04EF-4BE0-A61A-1DD9BAD16AC4}"/>
    <cellStyle name="Įprastas 4 3 2 2 3 3 3 4" xfId="6993" xr:uid="{2132D5EA-56E2-45AB-87D9-0188147E28D7}"/>
    <cellStyle name="Įprastas 4 3 2 2 3 3 3 5" xfId="4342" xr:uid="{BCC082EF-47EF-4F82-AE5E-1612389E62E9}"/>
    <cellStyle name="Įprastas 4 3 2 2 3 3 4" xfId="1487" xr:uid="{A80FF1C8-50AC-48C4-8DAB-B30110C8F979}"/>
    <cellStyle name="Įprastas 4 3 2 2 3 3 4 2" xfId="5547" xr:uid="{7D4DB22C-3016-4B9A-839D-D0C66A3709DC}"/>
    <cellStyle name="Įprastas 4 3 2 2 3 3 4 3" xfId="7234" xr:uid="{5A78CD8F-A6DF-4ADB-9033-F84FD0684F98}"/>
    <cellStyle name="Įprastas 4 3 2 2 3 3 4 4" xfId="4583" xr:uid="{987EEC7C-B8EB-4BB6-B7A3-346EDA1B6974}"/>
    <cellStyle name="Įprastas 4 3 2 2 3 3 5" xfId="1809" xr:uid="{A7390298-C2FB-4CB1-A1C9-7E01E09A5B2C}"/>
    <cellStyle name="Įprastas 4 3 2 2 3 3 5 2" xfId="4824" xr:uid="{B90EFF8D-FA66-4FB6-94FC-02DED6CC387B}"/>
    <cellStyle name="Įprastas 4 3 2 2 3 3 6" xfId="2453" xr:uid="{0E99952E-3FD8-429C-80CD-493770F00C3F}"/>
    <cellStyle name="Įprastas 4 3 2 2 3 3 6 2" xfId="5788" xr:uid="{25A526F5-E4EA-4ECF-95F1-D675809989B2}"/>
    <cellStyle name="Įprastas 4 3 2 2 3 3 7" xfId="3097" xr:uid="{9EF1AE4F-007B-4081-B828-338C20893BA3}"/>
    <cellStyle name="Įprastas 4 3 2 2 3 3 7 2" xfId="6511" xr:uid="{07263873-4A79-4ADB-A627-F16F66109A19}"/>
    <cellStyle name="Įprastas 4 3 2 2 3 3 8" xfId="3860" xr:uid="{F89FDE0B-9B96-40F6-A6C2-7291C028655F}"/>
    <cellStyle name="Įprastas 4 3 2 2 3 3 9" xfId="7485" xr:uid="{ECE547BF-9F43-408D-A830-B13BFF832E34}"/>
    <cellStyle name="Įprastas 4 3 2 2 3 4" xfId="328" xr:uid="{1B65F520-4FDB-46BC-9CB5-FBEF4AC7C073}"/>
    <cellStyle name="Įprastas 4 3 2 2 3 4 2" xfId="650" xr:uid="{7558B2F5-90A5-48FA-9FC5-4661F9AA9205}"/>
    <cellStyle name="Įprastas 4 3 2 2 3 4 2 2" xfId="1294" xr:uid="{6CEA3FED-F1A1-48AC-9ED2-A544FBA198BE}"/>
    <cellStyle name="Įprastas 4 3 2 2 3 4 2 3" xfId="2260" xr:uid="{5BE5305D-590A-49E2-B294-68EBC60CC969}"/>
    <cellStyle name="Įprastas 4 3 2 2 3 4 2 4" xfId="2904" xr:uid="{B6E16BDF-ED1C-4481-AEC8-ADAB3A4FB935}"/>
    <cellStyle name="Įprastas 4 3 2 2 3 4 2 5" xfId="3548" xr:uid="{BFBC1964-CEF9-44B8-B5B2-C4974FA32918}"/>
    <cellStyle name="Įprastas 4 3 2 2 3 4 2 6" xfId="4945" xr:uid="{DC6B6412-CAFD-47CA-B070-C41E870D4EEA}"/>
    <cellStyle name="Įprastas 4 3 2 2 3 4 2 7" xfId="7936" xr:uid="{0FC15B9F-B565-4D77-BCEC-05D815145F3F}"/>
    <cellStyle name="Įprastas 4 3 2 2 3 4 3" xfId="972" xr:uid="{D53D8670-13D1-4313-BFA9-27C0DA6C5F54}"/>
    <cellStyle name="Įprastas 4 3 2 2 3 4 3 2" xfId="5909" xr:uid="{FBF93182-A4EB-48E0-90E7-6B582E8BDC63}"/>
    <cellStyle name="Įprastas 4 3 2 2 3 4 4" xfId="1616" xr:uid="{AA28FECB-9F48-43AB-AC4C-29DD7B12505E}"/>
    <cellStyle name="Įprastas 4 3 2 2 3 4 4 2" xfId="6632" xr:uid="{44ED5CDC-ABED-4993-BDBD-88F73624C8FB}"/>
    <cellStyle name="Įprastas 4 3 2 2 3 4 5" xfId="1938" xr:uid="{C6B58C67-13DE-4FD5-A889-6AABD2800400}"/>
    <cellStyle name="Įprastas 4 3 2 2 3 4 6" xfId="2582" xr:uid="{230B5E13-22FE-42AE-B87B-8BEA18BB23F3}"/>
    <cellStyle name="Įprastas 4 3 2 2 3 4 7" xfId="3226" xr:uid="{FDD543D7-34E3-4AB9-B139-567FFDEF0371}"/>
    <cellStyle name="Įprastas 4 3 2 2 3 4 8" xfId="3981" xr:uid="{8DEEC764-2356-4844-B542-F285FA0B78C5}"/>
    <cellStyle name="Įprastas 4 3 2 2 3 4 9" xfId="7614" xr:uid="{2C93AC01-1F23-4A4B-99AC-5655AC2061D7}"/>
    <cellStyle name="Įprastas 4 3 2 2 3 5" xfId="391" xr:uid="{5FE2FA0E-7361-456A-AECC-4F19FEC57B1A}"/>
    <cellStyle name="Įprastas 4 3 2 2 3 5 2" xfId="1035" xr:uid="{C655F613-E659-4082-8633-C4FC098DE335}"/>
    <cellStyle name="Įprastas 4 3 2 2 3 5 2 2" xfId="5186" xr:uid="{36B1AF8D-9552-461C-ABCF-582C948B7E5B}"/>
    <cellStyle name="Įprastas 4 3 2 2 3 5 3" xfId="2001" xr:uid="{AF98B231-0CE2-4ADB-91B0-1E75E6EE48DE}"/>
    <cellStyle name="Įprastas 4 3 2 2 3 5 3 2" xfId="6150" xr:uid="{280A8DC1-1736-41D9-B414-7EB735B35F27}"/>
    <cellStyle name="Įprastas 4 3 2 2 3 5 4" xfId="2645" xr:uid="{6DCBDC5F-5301-4A9B-B8FC-9941C0EF4A03}"/>
    <cellStyle name="Įprastas 4 3 2 2 3 5 4 2" xfId="6873" xr:uid="{FF5CEA91-AAB3-4598-81F6-00464A06A96B}"/>
    <cellStyle name="Įprastas 4 3 2 2 3 5 5" xfId="3289" xr:uid="{1CBE5A96-1A70-463C-8D5A-9CA867A84638}"/>
    <cellStyle name="Įprastas 4 3 2 2 3 5 6" xfId="4222" xr:uid="{90227A9E-EF4F-425E-AE34-104B93934687}"/>
    <cellStyle name="Įprastas 4 3 2 2 3 5 7" xfId="7677" xr:uid="{4C67C7C9-71D3-4885-AF45-DBBB7F584D82}"/>
    <cellStyle name="Įprastas 4 3 2 2 3 6" xfId="713" xr:uid="{B5E9FB15-296F-4973-9B85-A3775A56BB52}"/>
    <cellStyle name="Įprastas 4 3 2 2 3 6 2" xfId="5427" xr:uid="{5AADF57B-3706-40B9-BA52-D0F8209A26EE}"/>
    <cellStyle name="Įprastas 4 3 2 2 3 6 3" xfId="7114" xr:uid="{875E6438-3825-4300-87D0-FDB15E9E8E7F}"/>
    <cellStyle name="Įprastas 4 3 2 2 3 6 4" xfId="4463" xr:uid="{E11E52B2-FFD1-4D21-9F2A-4513B9422D28}"/>
    <cellStyle name="Įprastas 4 3 2 2 3 7" xfId="1357" xr:uid="{3EBCB6F3-845F-4F0C-BF9B-825C959118D2}"/>
    <cellStyle name="Įprastas 4 3 2 2 3 7 2" xfId="4704" xr:uid="{65540CE1-FE19-48BD-8FE7-6D9540AA74BD}"/>
    <cellStyle name="Įprastas 4 3 2 2 3 8" xfId="1679" xr:uid="{664889F4-74EA-431D-984B-31BD16B7BD13}"/>
    <cellStyle name="Įprastas 4 3 2 2 3 8 2" xfId="5668" xr:uid="{559192E3-076A-4A3E-A957-CC5B8646083B}"/>
    <cellStyle name="Įprastas 4 3 2 2 3 9" xfId="2323" xr:uid="{307F00F8-41A7-40A1-940A-F4CD6AFA4C8F}"/>
    <cellStyle name="Įprastas 4 3 2 2 3 9 2" xfId="6391" xr:uid="{3CE39EFB-BE37-47BC-859C-F43E82D69939}"/>
    <cellStyle name="Įprastas 4 3 2 2 4" xfId="94" xr:uid="{6B3EF9E7-34E6-4F5A-BF21-BBDB16B3EB2D}"/>
    <cellStyle name="Įprastas 4 3 2 2 4 10" xfId="3760" xr:uid="{DA57C452-6792-4147-9952-2FA352333CBD}"/>
    <cellStyle name="Įprastas 4 3 2 2 4 11" xfId="7380" xr:uid="{A3F19BBF-2A2E-4FB2-9F7F-36DC59CEC7FA}"/>
    <cellStyle name="Įprastas 4 3 2 2 4 2" xfId="224" xr:uid="{2D1C3D62-0C85-47D4-87A2-5752D17D5BE7}"/>
    <cellStyle name="Įprastas 4 3 2 2 4 2 2" xfId="546" xr:uid="{3AC85F3D-FCE4-4F03-AE18-0CC0F45EA477}"/>
    <cellStyle name="Įprastas 4 3 2 2 4 2 2 2" xfId="1190" xr:uid="{ECD50EAD-2C07-44D3-9F38-CBDA5331F9A7}"/>
    <cellStyle name="Įprastas 4 3 2 2 4 2 2 2 2" xfId="5085" xr:uid="{B82E82BE-99F4-4D94-9DA0-3BB681E61840}"/>
    <cellStyle name="Įprastas 4 3 2 2 4 2 2 3" xfId="2156" xr:uid="{2D5EDE14-A053-4E93-AC58-77E125064375}"/>
    <cellStyle name="Įprastas 4 3 2 2 4 2 2 3 2" xfId="6049" xr:uid="{CBD95259-B9B4-4104-B89F-98C2E58C5089}"/>
    <cellStyle name="Įprastas 4 3 2 2 4 2 2 4" xfId="2800" xr:uid="{57101BF9-2639-4410-BCB4-DDBCA387E1DC}"/>
    <cellStyle name="Įprastas 4 3 2 2 4 2 2 4 2" xfId="6772" xr:uid="{9FA7DDE1-02F6-4D0B-BB1A-D763538BCDEE}"/>
    <cellStyle name="Įprastas 4 3 2 2 4 2 2 5" xfId="3444" xr:uid="{AAAA5A4E-945F-424D-B6C0-15AA6541BE6A}"/>
    <cellStyle name="Įprastas 4 3 2 2 4 2 2 6" xfId="4121" xr:uid="{C9A021DA-BD17-47BB-A174-FCAA9C3558F7}"/>
    <cellStyle name="Įprastas 4 3 2 2 4 2 2 7" xfId="7832" xr:uid="{6A850137-41F1-48B2-BC26-18CF2309CFA4}"/>
    <cellStyle name="Įprastas 4 3 2 2 4 2 3" xfId="868" xr:uid="{7EBF215D-1D9D-4B52-946C-BE3943D4F22D}"/>
    <cellStyle name="Įprastas 4 3 2 2 4 2 3 2" xfId="5326" xr:uid="{12836A13-71BE-40E9-9F5F-7DD22F522AE5}"/>
    <cellStyle name="Įprastas 4 3 2 2 4 2 3 3" xfId="6290" xr:uid="{E256E254-B11D-4C9B-8635-405EC99CB826}"/>
    <cellStyle name="Įprastas 4 3 2 2 4 2 3 4" xfId="7013" xr:uid="{5281E98D-BC55-40EF-BCF0-D72351C0B2B6}"/>
    <cellStyle name="Įprastas 4 3 2 2 4 2 3 5" xfId="4362" xr:uid="{101E997C-B4E2-41FB-9569-1F3F8E478F9F}"/>
    <cellStyle name="Įprastas 4 3 2 2 4 2 4" xfId="1512" xr:uid="{A03B7BE2-0839-453F-BBD1-A87BD9C4B16A}"/>
    <cellStyle name="Įprastas 4 3 2 2 4 2 4 2" xfId="5567" xr:uid="{81E40D4E-D548-4F6B-9FF5-5D4CA72B93B2}"/>
    <cellStyle name="Įprastas 4 3 2 2 4 2 4 3" xfId="7254" xr:uid="{E35E528F-F060-4A49-BDD1-4CD672D30ABE}"/>
    <cellStyle name="Įprastas 4 3 2 2 4 2 4 4" xfId="4603" xr:uid="{DB798EA8-712A-49A9-9D06-212FF10EB005}"/>
    <cellStyle name="Įprastas 4 3 2 2 4 2 5" xfId="1834" xr:uid="{423AF9DF-8FA6-4F33-A3D3-DD25BC282CBB}"/>
    <cellStyle name="Įprastas 4 3 2 2 4 2 5 2" xfId="4844" xr:uid="{457CB988-1032-4708-8DD4-4F3AEC3DD7A8}"/>
    <cellStyle name="Įprastas 4 3 2 2 4 2 6" xfId="2478" xr:uid="{35861ED7-98BA-4523-A501-F7287A3F31A5}"/>
    <cellStyle name="Įprastas 4 3 2 2 4 2 6 2" xfId="5808" xr:uid="{B73007F7-082B-47CA-9F4F-06925F0615A7}"/>
    <cellStyle name="Įprastas 4 3 2 2 4 2 7" xfId="3122" xr:uid="{C5624DE7-15A8-43A3-86A5-52A9E860801C}"/>
    <cellStyle name="Įprastas 4 3 2 2 4 2 7 2" xfId="6531" xr:uid="{194A3973-F68C-4B27-8085-926218CBA4F8}"/>
    <cellStyle name="Įprastas 4 3 2 2 4 2 8" xfId="3880" xr:uid="{7CB60600-5413-4FC5-867B-A751FDD3C69F}"/>
    <cellStyle name="Įprastas 4 3 2 2 4 2 9" xfId="7510" xr:uid="{2CD8AAD1-67E5-461E-AC54-67AC155BB97D}"/>
    <cellStyle name="Įprastas 4 3 2 2 4 3" xfId="416" xr:uid="{FC2FF4C0-FF7E-4970-8F58-23D0F3D71063}"/>
    <cellStyle name="Įprastas 4 3 2 2 4 3 2" xfId="1060" xr:uid="{3A409081-659D-47B3-BEB0-35968C0AB126}"/>
    <cellStyle name="Įprastas 4 3 2 2 4 3 2 2" xfId="4965" xr:uid="{089A18AB-3CC3-45A3-963A-E6402CDB29E9}"/>
    <cellStyle name="Įprastas 4 3 2 2 4 3 3" xfId="2026" xr:uid="{1133A504-59C4-4ABD-AC9D-24FB30BBA67F}"/>
    <cellStyle name="Įprastas 4 3 2 2 4 3 3 2" xfId="5929" xr:uid="{3C3A8508-F76F-4479-B776-81FF7A82FC7B}"/>
    <cellStyle name="Įprastas 4 3 2 2 4 3 4" xfId="2670" xr:uid="{D87A451E-07FC-46BA-B1F3-81AE4B68A899}"/>
    <cellStyle name="Įprastas 4 3 2 2 4 3 4 2" xfId="6652" xr:uid="{E33257A6-FD88-4BD2-B6F5-A848F79BA838}"/>
    <cellStyle name="Įprastas 4 3 2 2 4 3 5" xfId="3314" xr:uid="{058CA67A-B0BD-4697-A584-41FB7094E774}"/>
    <cellStyle name="Įprastas 4 3 2 2 4 3 6" xfId="4001" xr:uid="{5C1432CF-C5BD-44E6-8B22-2C7337287B15}"/>
    <cellStyle name="Įprastas 4 3 2 2 4 3 7" xfId="7702" xr:uid="{1B1E3BB4-760B-480F-84A2-452DFFD11425}"/>
    <cellStyle name="Įprastas 4 3 2 2 4 4" xfId="738" xr:uid="{DAE2FD28-9944-4CA3-BC8D-92A86A9AA5AC}"/>
    <cellStyle name="Įprastas 4 3 2 2 4 4 2" xfId="5206" xr:uid="{DEAB0F5E-529D-438A-8ADA-E260C78B17F4}"/>
    <cellStyle name="Įprastas 4 3 2 2 4 4 3" xfId="6170" xr:uid="{1AD30354-CE6A-4E49-B74D-494CA0C35A90}"/>
    <cellStyle name="Įprastas 4 3 2 2 4 4 4" xfId="6893" xr:uid="{C81655DA-148B-4557-93BF-F5BDC45DDB9A}"/>
    <cellStyle name="Įprastas 4 3 2 2 4 4 5" xfId="4242" xr:uid="{CE74B5D1-DA78-449B-BE7D-1F5FAB0B046F}"/>
    <cellStyle name="Įprastas 4 3 2 2 4 5" xfId="1382" xr:uid="{062F1F04-A4A3-4F47-AA69-D8FD887FB348}"/>
    <cellStyle name="Įprastas 4 3 2 2 4 5 2" xfId="5447" xr:uid="{940E3988-2D43-4C96-B0D1-8AE36105B1F9}"/>
    <cellStyle name="Įprastas 4 3 2 2 4 5 3" xfId="7134" xr:uid="{654184A5-B887-471F-AB03-88846235B3E3}"/>
    <cellStyle name="Įprastas 4 3 2 2 4 5 4" xfId="4483" xr:uid="{7A22A57F-C178-4EC8-8889-F39AA7BCAFB9}"/>
    <cellStyle name="Įprastas 4 3 2 2 4 6" xfId="1704" xr:uid="{4C4DA11F-130C-4A74-AC97-EBF3989ED60E}"/>
    <cellStyle name="Įprastas 4 3 2 2 4 6 2" xfId="4724" xr:uid="{815F1A5D-1D3E-497D-899D-F4AD45667253}"/>
    <cellStyle name="Įprastas 4 3 2 2 4 7" xfId="2348" xr:uid="{2D0014E0-F605-48AB-9841-B87C1D89DCD3}"/>
    <cellStyle name="Įprastas 4 3 2 2 4 7 2" xfId="5688" xr:uid="{B3188F47-F356-47FC-91C9-69C56F448B1A}"/>
    <cellStyle name="Įprastas 4 3 2 2 4 8" xfId="2992" xr:uid="{EF596A36-5399-44FC-90A9-50C5C2A1EBDC}"/>
    <cellStyle name="Įprastas 4 3 2 2 4 8 2" xfId="6411" xr:uid="{7BC91554-3F53-4CAA-8354-C667D96541B5}"/>
    <cellStyle name="Įprastas 4 3 2 2 4 9" xfId="3636" xr:uid="{4FA5DA7C-1AF1-4938-9A57-635B4FCF92BA}"/>
    <cellStyle name="Įprastas 4 3 2 2 5" xfId="159" xr:uid="{79C897DD-16A9-4780-9EC1-178FB175324B}"/>
    <cellStyle name="Įprastas 4 3 2 2 5 2" xfId="481" xr:uid="{1320E6E3-72AB-4A2F-B554-66F56B2D0212}"/>
    <cellStyle name="Įprastas 4 3 2 2 5 2 2" xfId="1125" xr:uid="{309F8EE2-28C5-4AED-A300-790C2B9DA870}"/>
    <cellStyle name="Įprastas 4 3 2 2 5 2 2 2" xfId="5025" xr:uid="{1812A1F6-E5DF-4C7C-BC22-63F22D4EBE81}"/>
    <cellStyle name="Įprastas 4 3 2 2 5 2 3" xfId="2091" xr:uid="{922A55C7-4D8F-4323-87E9-AD431081F0CA}"/>
    <cellStyle name="Įprastas 4 3 2 2 5 2 3 2" xfId="5989" xr:uid="{D8135D0C-81EF-4907-BD88-C95A9908026F}"/>
    <cellStyle name="Įprastas 4 3 2 2 5 2 4" xfId="2735" xr:uid="{5466F325-8AAF-4909-94C7-B3A9F863B24A}"/>
    <cellStyle name="Įprastas 4 3 2 2 5 2 4 2" xfId="6712" xr:uid="{4E0C0E81-DB92-48B1-AF8A-025CF39DE8E4}"/>
    <cellStyle name="Įprastas 4 3 2 2 5 2 5" xfId="3379" xr:uid="{A6B99280-CF7D-4C1F-AC21-8B4E1373EB20}"/>
    <cellStyle name="Įprastas 4 3 2 2 5 2 6" xfId="4061" xr:uid="{6F5CAAAE-26C8-45E9-AC53-AA6A0FA01256}"/>
    <cellStyle name="Įprastas 4 3 2 2 5 2 7" xfId="7767" xr:uid="{64DC91BD-1508-4C5E-B3CB-224752460136}"/>
    <cellStyle name="Įprastas 4 3 2 2 5 3" xfId="803" xr:uid="{3F76F2F7-7BF0-4E59-901C-3C232511404C}"/>
    <cellStyle name="Įprastas 4 3 2 2 5 3 2" xfId="5266" xr:uid="{B3567B95-8F1A-450A-93A4-58AFEB584BD2}"/>
    <cellStyle name="Įprastas 4 3 2 2 5 3 3" xfId="6230" xr:uid="{1298D9DC-EF19-4187-9759-7E1C4912C096}"/>
    <cellStyle name="Įprastas 4 3 2 2 5 3 4" xfId="6953" xr:uid="{5A9AA190-0DB9-47D0-AB9A-47CC676C7F18}"/>
    <cellStyle name="Įprastas 4 3 2 2 5 3 5" xfId="4302" xr:uid="{BB915EC7-0C71-419D-B39E-47BBABA9B257}"/>
    <cellStyle name="Įprastas 4 3 2 2 5 4" xfId="1447" xr:uid="{9924C400-B753-4F07-ACCF-749BFE13DD9B}"/>
    <cellStyle name="Įprastas 4 3 2 2 5 4 2" xfId="5507" xr:uid="{857C4D03-7B98-4914-A4A7-C142B621BA93}"/>
    <cellStyle name="Įprastas 4 3 2 2 5 4 3" xfId="7194" xr:uid="{03D39F39-4BE0-4E2D-84E7-5CA44651136A}"/>
    <cellStyle name="Įprastas 4 3 2 2 5 4 4" xfId="4543" xr:uid="{C91358CC-D265-49C5-B4C5-5E6C5B922ADC}"/>
    <cellStyle name="Įprastas 4 3 2 2 5 5" xfId="1769" xr:uid="{16507873-949D-4539-B3CC-2EEF91E17C68}"/>
    <cellStyle name="Įprastas 4 3 2 2 5 5 2" xfId="4784" xr:uid="{ED25B781-EA01-442A-88CE-1E54C45DF00F}"/>
    <cellStyle name="Įprastas 4 3 2 2 5 6" xfId="2413" xr:uid="{8FC330E8-65EA-46AA-8695-12F8F6FFABFB}"/>
    <cellStyle name="Įprastas 4 3 2 2 5 6 2" xfId="5748" xr:uid="{03508536-079D-41FA-BB45-3E33ACF9F28B}"/>
    <cellStyle name="Įprastas 4 3 2 2 5 7" xfId="3057" xr:uid="{A2B1B8B2-F4B7-4E38-B422-C0845E8C66D0}"/>
    <cellStyle name="Įprastas 4 3 2 2 5 7 2" xfId="6471" xr:uid="{F02C5BE7-3C30-4295-BED8-865A12843767}"/>
    <cellStyle name="Įprastas 4 3 2 2 5 8" xfId="3820" xr:uid="{076B49C4-E6BC-44C4-9344-C14E675859D1}"/>
    <cellStyle name="Įprastas 4 3 2 2 5 9" xfId="7445" xr:uid="{6549D1A1-FD01-4098-927F-E3EEFAACCDEB}"/>
    <cellStyle name="Įprastas 4 3 2 2 6" xfId="288" xr:uid="{9030F0AA-4E46-4791-B77B-D2D655330CE6}"/>
    <cellStyle name="Įprastas 4 3 2 2 6 2" xfId="610" xr:uid="{D2AEBF96-9686-484D-A322-3CE9A03A70A3}"/>
    <cellStyle name="Įprastas 4 3 2 2 6 2 2" xfId="1254" xr:uid="{4BD43B10-505C-4652-B931-AA21A55F33EB}"/>
    <cellStyle name="Įprastas 4 3 2 2 6 2 3" xfId="2220" xr:uid="{841DAF39-FAA9-4EB1-90B9-CD52117782D0}"/>
    <cellStyle name="Įprastas 4 3 2 2 6 2 4" xfId="2864" xr:uid="{FE0D1288-807E-4520-BCA2-E3B34C7894B2}"/>
    <cellStyle name="Įprastas 4 3 2 2 6 2 5" xfId="3508" xr:uid="{A028FCE3-57C3-4E01-9ED3-B849E32BD569}"/>
    <cellStyle name="Įprastas 4 3 2 2 6 2 6" xfId="4905" xr:uid="{23BE76EE-042F-493D-8139-32FEAF106468}"/>
    <cellStyle name="Įprastas 4 3 2 2 6 2 7" xfId="7896" xr:uid="{E7058D85-D5B9-49EB-86DF-70C36D75A84C}"/>
    <cellStyle name="Įprastas 4 3 2 2 6 3" xfId="932" xr:uid="{8D2B3E92-12D9-4CC0-9144-C87852428D7C}"/>
    <cellStyle name="Įprastas 4 3 2 2 6 3 2" xfId="5869" xr:uid="{D9013322-5B35-4FA8-B65F-FCBB43F564EE}"/>
    <cellStyle name="Įprastas 4 3 2 2 6 4" xfId="1576" xr:uid="{4B3B28F0-AB9B-4C0D-881E-05F47EBA1A5B}"/>
    <cellStyle name="Įprastas 4 3 2 2 6 4 2" xfId="6592" xr:uid="{FE85A9A8-D045-42EB-810C-93A49C0D8804}"/>
    <cellStyle name="Įprastas 4 3 2 2 6 5" xfId="1898" xr:uid="{BBFCF157-D463-4DF5-89A7-1E85F5789D4B}"/>
    <cellStyle name="Įprastas 4 3 2 2 6 6" xfId="2542" xr:uid="{E46AAACD-5076-4C12-9BDD-D6D394B6CB1F}"/>
    <cellStyle name="Įprastas 4 3 2 2 6 7" xfId="3186" xr:uid="{2D60D2A3-FD43-40C5-BFE5-C0C926EC7A87}"/>
    <cellStyle name="Įprastas 4 3 2 2 6 8" xfId="3941" xr:uid="{D99200E3-C202-43CF-BA12-F9C4EA893018}"/>
    <cellStyle name="Įprastas 4 3 2 2 6 9" xfId="7574" xr:uid="{1ED3B314-B109-47F5-8B7C-0C90C354C22D}"/>
    <cellStyle name="Įprastas 4 3 2 2 7" xfId="351" xr:uid="{4EBC3CBC-9D86-40FC-BDFF-E67C94412C0C}"/>
    <cellStyle name="Įprastas 4 3 2 2 7 2" xfId="995" xr:uid="{8E39B67C-DA12-48F6-BB99-99D011CAE1AC}"/>
    <cellStyle name="Įprastas 4 3 2 2 7 2 2" xfId="5146" xr:uid="{18CB3E19-96B2-463A-ADDE-DAE56D7B0095}"/>
    <cellStyle name="Įprastas 4 3 2 2 7 3" xfId="1961" xr:uid="{7CA8A747-3860-4189-8488-78A546415D7A}"/>
    <cellStyle name="Įprastas 4 3 2 2 7 3 2" xfId="6110" xr:uid="{A4A88FEC-C7F6-410E-B64D-2A5E09C6B3A7}"/>
    <cellStyle name="Įprastas 4 3 2 2 7 4" xfId="2605" xr:uid="{0364306A-5C2E-425D-9B7A-734776DA5940}"/>
    <cellStyle name="Įprastas 4 3 2 2 7 4 2" xfId="6833" xr:uid="{988A24C1-BA32-427D-8F5E-3F7EC4575301}"/>
    <cellStyle name="Įprastas 4 3 2 2 7 5" xfId="3249" xr:uid="{6CCE6B3F-F332-4558-BF0A-8008D46219A1}"/>
    <cellStyle name="Įprastas 4 3 2 2 7 6" xfId="4182" xr:uid="{17FE6E36-CDC1-4F07-BCC2-A16E8984ABC6}"/>
    <cellStyle name="Įprastas 4 3 2 2 7 7" xfId="7637" xr:uid="{44F1478D-1C1F-41C3-8733-7DD563415D57}"/>
    <cellStyle name="Įprastas 4 3 2 2 8" xfId="673" xr:uid="{48876E16-DCBE-4813-A35D-E82B463E9E9C}"/>
    <cellStyle name="Įprastas 4 3 2 2 8 2" xfId="5387" xr:uid="{95FC4903-031A-4A3F-AEA5-747BA408A54C}"/>
    <cellStyle name="Įprastas 4 3 2 2 8 3" xfId="7074" xr:uid="{90AFE1FC-684A-43F9-8AF5-FCCF30941EFC}"/>
    <cellStyle name="Įprastas 4 3 2 2 8 4" xfId="4423" xr:uid="{99BAB342-BDF6-4A80-A1D4-EEC78C9F603A}"/>
    <cellStyle name="Įprastas 4 3 2 2 9" xfId="1317" xr:uid="{12D75432-79A3-416D-BD27-E5443DD48258}"/>
    <cellStyle name="Įprastas 4 3 2 2 9 2" xfId="4664" xr:uid="{D8899B72-E508-4497-B1B3-48FA7276CA87}"/>
    <cellStyle name="Įprastas 4 3 2 3" xfId="38" xr:uid="{50AC9FD7-E4CF-4AB7-A407-70F8279AE91B}"/>
    <cellStyle name="Įprastas 4 3 2 3 10" xfId="2937" xr:uid="{93D591CE-5ACE-4605-919A-210A7770FDC3}"/>
    <cellStyle name="Įprastas 4 3 2 3 11" xfId="3581" xr:uid="{7BDC256D-1D3C-4724-864B-235E309D1AEA}"/>
    <cellStyle name="Įprastas 4 3 2 3 12" xfId="3710" xr:uid="{283D11E9-7DA1-4AC9-8C7E-DB94564AB528}"/>
    <cellStyle name="Įprastas 4 3 2 3 13" xfId="7325" xr:uid="{07EF2F44-7CA8-4EF8-A841-218CF9CCAF80}"/>
    <cellStyle name="Įprastas 4 3 2 3 2" xfId="104" xr:uid="{E36B6B23-CAF0-41E2-8504-60D7FBC4C013}"/>
    <cellStyle name="Įprastas 4 3 2 3 2 10" xfId="3770" xr:uid="{C922046C-39A6-4709-9F59-FA8CBDB83387}"/>
    <cellStyle name="Įprastas 4 3 2 3 2 11" xfId="7390" xr:uid="{B771C166-1735-41DB-867D-AF4B7EFE89D4}"/>
    <cellStyle name="Įprastas 4 3 2 3 2 2" xfId="234" xr:uid="{2E420E35-C805-4F32-A34A-4DF624716CC0}"/>
    <cellStyle name="Įprastas 4 3 2 3 2 2 2" xfId="556" xr:uid="{FD6F5392-968F-44D6-AA68-F0FDEEEFC596}"/>
    <cellStyle name="Įprastas 4 3 2 3 2 2 2 2" xfId="1200" xr:uid="{868FD3BB-CA85-4947-9A4E-4FD6E0527B92}"/>
    <cellStyle name="Įprastas 4 3 2 3 2 2 2 2 2" xfId="5095" xr:uid="{D4059E8D-C99D-4C0C-9B90-0C5E5AB7C197}"/>
    <cellStyle name="Įprastas 4 3 2 3 2 2 2 3" xfId="2166" xr:uid="{21D65C80-8A58-425F-8F80-D211D046FFB4}"/>
    <cellStyle name="Įprastas 4 3 2 3 2 2 2 3 2" xfId="6059" xr:uid="{52A04E50-9D77-4092-A9AB-28232EE871E6}"/>
    <cellStyle name="Įprastas 4 3 2 3 2 2 2 4" xfId="2810" xr:uid="{1200BDD4-1C84-4A70-9ACA-CA39D4DEDDF8}"/>
    <cellStyle name="Įprastas 4 3 2 3 2 2 2 4 2" xfId="6782" xr:uid="{9C240A06-6970-4BFF-8548-B3F56166C598}"/>
    <cellStyle name="Įprastas 4 3 2 3 2 2 2 5" xfId="3454" xr:uid="{A1015804-1762-4CCC-854C-E440721AE0DF}"/>
    <cellStyle name="Įprastas 4 3 2 3 2 2 2 6" xfId="4131" xr:uid="{A0BE6268-83F6-4107-9E2D-0737C82FED05}"/>
    <cellStyle name="Įprastas 4 3 2 3 2 2 2 7" xfId="7842" xr:uid="{30138A16-6F6F-411D-B5E0-739EE3D4A613}"/>
    <cellStyle name="Įprastas 4 3 2 3 2 2 3" xfId="878" xr:uid="{E83D5050-4CC2-419A-AB1D-D011E864F02F}"/>
    <cellStyle name="Įprastas 4 3 2 3 2 2 3 2" xfId="5336" xr:uid="{62918FBB-B0BD-429F-AE8D-2C3374A7AF83}"/>
    <cellStyle name="Įprastas 4 3 2 3 2 2 3 3" xfId="6300" xr:uid="{390C107F-BE7A-48C7-82AC-7AE2A8993E58}"/>
    <cellStyle name="Įprastas 4 3 2 3 2 2 3 4" xfId="7023" xr:uid="{7A0D262D-8809-4902-8AF7-92B67FF91B24}"/>
    <cellStyle name="Įprastas 4 3 2 3 2 2 3 5" xfId="4372" xr:uid="{068786F2-E6D3-46FF-BE15-C39A704A7C06}"/>
    <cellStyle name="Įprastas 4 3 2 3 2 2 4" xfId="1522" xr:uid="{12FDEB4A-F651-492E-B21C-A9A8F259C207}"/>
    <cellStyle name="Įprastas 4 3 2 3 2 2 4 2" xfId="5577" xr:uid="{36997726-3EFC-44DD-9C5C-40395D7A5902}"/>
    <cellStyle name="Įprastas 4 3 2 3 2 2 4 3" xfId="7264" xr:uid="{20EA9276-006E-4114-9F6F-9C50E9CE75CB}"/>
    <cellStyle name="Įprastas 4 3 2 3 2 2 4 4" xfId="4613" xr:uid="{0C77F6A4-4CC5-4B44-93BE-38DC57FD83E0}"/>
    <cellStyle name="Įprastas 4 3 2 3 2 2 5" xfId="1844" xr:uid="{5E7391AD-D838-48F3-B0C8-60276BEB1E42}"/>
    <cellStyle name="Įprastas 4 3 2 3 2 2 5 2" xfId="4854" xr:uid="{3C9EA519-1D01-47E8-85DF-57649E15140D}"/>
    <cellStyle name="Įprastas 4 3 2 3 2 2 6" xfId="2488" xr:uid="{874FF796-12A1-4BAF-BEFC-AF17F6897C29}"/>
    <cellStyle name="Įprastas 4 3 2 3 2 2 6 2" xfId="5818" xr:uid="{0BC96C77-F3FD-4666-A066-B58B110D12A6}"/>
    <cellStyle name="Įprastas 4 3 2 3 2 2 7" xfId="3132" xr:uid="{ACDAFAE6-2308-4C3F-A61A-570704284A6F}"/>
    <cellStyle name="Įprastas 4 3 2 3 2 2 7 2" xfId="6541" xr:uid="{175A8D5F-19DC-4778-976F-F1150CF218D5}"/>
    <cellStyle name="Įprastas 4 3 2 3 2 2 8" xfId="3890" xr:uid="{F57A1A3C-1FC3-4EE9-AFA1-35DF6A3CAC5B}"/>
    <cellStyle name="Įprastas 4 3 2 3 2 2 9" xfId="7520" xr:uid="{99BBBA27-86B6-4A82-B5DA-47557B630826}"/>
    <cellStyle name="Įprastas 4 3 2 3 2 3" xfId="426" xr:uid="{34F0C96C-E91C-4017-BA58-3A039F11E8D7}"/>
    <cellStyle name="Įprastas 4 3 2 3 2 3 2" xfId="1070" xr:uid="{16EC2ADF-B111-4EF9-BDA3-943C31A22846}"/>
    <cellStyle name="Įprastas 4 3 2 3 2 3 2 2" xfId="4975" xr:uid="{696C1595-2F18-4F5C-B286-B92C24D4DDBF}"/>
    <cellStyle name="Įprastas 4 3 2 3 2 3 3" xfId="2036" xr:uid="{A395BC85-E1F3-4DCC-925B-93C16F050FAC}"/>
    <cellStyle name="Įprastas 4 3 2 3 2 3 3 2" xfId="5939" xr:uid="{4BF5B867-1A7A-4CD0-9E97-741AC07815EA}"/>
    <cellStyle name="Įprastas 4 3 2 3 2 3 4" xfId="2680" xr:uid="{270F7D2D-B1B2-4245-B9BB-EC2C7BEFB67D}"/>
    <cellStyle name="Įprastas 4 3 2 3 2 3 4 2" xfId="6662" xr:uid="{C6A29FDC-83C2-4E1E-A7E9-2A6FDAFE008F}"/>
    <cellStyle name="Įprastas 4 3 2 3 2 3 5" xfId="3324" xr:uid="{D5C57370-CC85-4037-A18F-2CC6BBACFD80}"/>
    <cellStyle name="Įprastas 4 3 2 3 2 3 6" xfId="4011" xr:uid="{272DBA18-3858-4B2D-8D44-E767B87097F6}"/>
    <cellStyle name="Įprastas 4 3 2 3 2 3 7" xfId="7712" xr:uid="{AF87179B-5534-4CB2-9C3E-607A10FE1358}"/>
    <cellStyle name="Įprastas 4 3 2 3 2 4" xfId="748" xr:uid="{D8A05D33-C5B0-4C24-A3FD-4C5B8D639168}"/>
    <cellStyle name="Įprastas 4 3 2 3 2 4 2" xfId="5216" xr:uid="{2ED6DCF2-51D5-44A7-B7BE-45BC4B7EF8CE}"/>
    <cellStyle name="Įprastas 4 3 2 3 2 4 3" xfId="6180" xr:uid="{C8FE93A7-17A7-4EA0-9CB0-8B0F6ADCB5C6}"/>
    <cellStyle name="Įprastas 4 3 2 3 2 4 4" xfId="6903" xr:uid="{B43C7490-AA1D-4209-8FA1-250B1CDAB87B}"/>
    <cellStyle name="Įprastas 4 3 2 3 2 4 5" xfId="4252" xr:uid="{0E71AF90-E1DD-4481-970C-A2D22E3B3A2B}"/>
    <cellStyle name="Įprastas 4 3 2 3 2 5" xfId="1392" xr:uid="{E1D78AD7-8F4A-4B2B-B8E9-EFD401548BEA}"/>
    <cellStyle name="Įprastas 4 3 2 3 2 5 2" xfId="5457" xr:uid="{67D4D6F8-D232-4A64-88CD-81693F3A6714}"/>
    <cellStyle name="Įprastas 4 3 2 3 2 5 3" xfId="7144" xr:uid="{0558924B-E672-4E17-8316-68D8040EF282}"/>
    <cellStyle name="Įprastas 4 3 2 3 2 5 4" xfId="4493" xr:uid="{69F0A7E3-8BFB-4A98-BD11-6CAD3186F014}"/>
    <cellStyle name="Įprastas 4 3 2 3 2 6" xfId="1714" xr:uid="{97E12AF8-8524-413F-B2DC-2D6FBCB9E6EA}"/>
    <cellStyle name="Įprastas 4 3 2 3 2 6 2" xfId="4734" xr:uid="{74F8F624-CC63-4950-BBAE-A84DEC623F1B}"/>
    <cellStyle name="Įprastas 4 3 2 3 2 7" xfId="2358" xr:uid="{434A74C4-E6CB-4D83-AE73-C08B20F46105}"/>
    <cellStyle name="Įprastas 4 3 2 3 2 7 2" xfId="5698" xr:uid="{6CAAE4E8-39E6-4869-B2FC-421DC81550D9}"/>
    <cellStyle name="Įprastas 4 3 2 3 2 8" xfId="3002" xr:uid="{132DD471-8817-4A42-808A-978D250AB5D4}"/>
    <cellStyle name="Įprastas 4 3 2 3 2 8 2" xfId="6421" xr:uid="{B6C02191-339F-4549-8867-BC708EA6177E}"/>
    <cellStyle name="Įprastas 4 3 2 3 2 9" xfId="3646" xr:uid="{B2BD3D4A-5FF2-41A6-B8BB-97E59A36408B}"/>
    <cellStyle name="Įprastas 4 3 2 3 3" xfId="169" xr:uid="{031BCBEF-946D-4E1A-97F2-09D436657C35}"/>
    <cellStyle name="Įprastas 4 3 2 3 3 2" xfId="491" xr:uid="{D7416C91-A02C-4545-B6A4-67F7831C2F0C}"/>
    <cellStyle name="Įprastas 4 3 2 3 3 2 2" xfId="1135" xr:uid="{4B9C7A41-A1E5-40B7-92C0-F98420EB40F3}"/>
    <cellStyle name="Įprastas 4 3 2 3 3 2 2 2" xfId="5035" xr:uid="{3A38FC3A-91E1-4C02-B777-F4A1F4829556}"/>
    <cellStyle name="Įprastas 4 3 2 3 3 2 3" xfId="2101" xr:uid="{FCD95104-9B79-4166-9AF0-D3A458176AFF}"/>
    <cellStyle name="Įprastas 4 3 2 3 3 2 3 2" xfId="5999" xr:uid="{58249193-E495-4C9F-8999-92EC9E5B7F07}"/>
    <cellStyle name="Įprastas 4 3 2 3 3 2 4" xfId="2745" xr:uid="{E6C66F60-256E-4A52-A9A2-24C838D30E5F}"/>
    <cellStyle name="Įprastas 4 3 2 3 3 2 4 2" xfId="6722" xr:uid="{903EEEB9-CF48-420B-9CBB-0355E6446DA9}"/>
    <cellStyle name="Įprastas 4 3 2 3 3 2 5" xfId="3389" xr:uid="{109E734F-6B31-46D8-B06A-8190BB5FD1CA}"/>
    <cellStyle name="Įprastas 4 3 2 3 3 2 6" xfId="4071" xr:uid="{C7144857-197E-4FE5-9890-3DEA67328B2F}"/>
    <cellStyle name="Įprastas 4 3 2 3 3 2 7" xfId="7777" xr:uid="{B192BE00-07C3-44AB-8D45-0BD718FF3572}"/>
    <cellStyle name="Įprastas 4 3 2 3 3 3" xfId="813" xr:uid="{46D469F3-1DCB-438A-AA38-3A4F33C1AFF5}"/>
    <cellStyle name="Įprastas 4 3 2 3 3 3 2" xfId="5276" xr:uid="{11BA9E65-9FD4-4248-9B69-C361CCA50BCB}"/>
    <cellStyle name="Įprastas 4 3 2 3 3 3 3" xfId="6240" xr:uid="{2C26EE07-4C33-433E-B772-4D124E9D4FD9}"/>
    <cellStyle name="Įprastas 4 3 2 3 3 3 4" xfId="6963" xr:uid="{C134DC91-C629-4FC0-A90F-E07C9A0284CA}"/>
    <cellStyle name="Įprastas 4 3 2 3 3 3 5" xfId="4312" xr:uid="{08E8B430-7554-458B-BA3A-2E82232B9B3A}"/>
    <cellStyle name="Įprastas 4 3 2 3 3 4" xfId="1457" xr:uid="{39F7EFD1-C4B4-43FC-8CE5-311043A97CAE}"/>
    <cellStyle name="Įprastas 4 3 2 3 3 4 2" xfId="5517" xr:uid="{0C537746-16C3-484E-8CEB-B0022E14B280}"/>
    <cellStyle name="Įprastas 4 3 2 3 3 4 3" xfId="7204" xr:uid="{F5DE3209-0931-49DA-ACCF-521DC0F3A8D8}"/>
    <cellStyle name="Įprastas 4 3 2 3 3 4 4" xfId="4553" xr:uid="{EAE57256-5CEF-49F6-8363-874FDADF3C44}"/>
    <cellStyle name="Įprastas 4 3 2 3 3 5" xfId="1779" xr:uid="{BDEF0196-0915-41C5-951C-E527413766CD}"/>
    <cellStyle name="Įprastas 4 3 2 3 3 5 2" xfId="4794" xr:uid="{445B28F6-3772-4BF6-8D57-856149966F43}"/>
    <cellStyle name="Įprastas 4 3 2 3 3 6" xfId="2423" xr:uid="{ADED3388-2952-4718-859A-E0BDACC78DBF}"/>
    <cellStyle name="Įprastas 4 3 2 3 3 6 2" xfId="5758" xr:uid="{FA1F6812-2C0D-4B45-9B98-6EBB19C03C87}"/>
    <cellStyle name="Įprastas 4 3 2 3 3 7" xfId="3067" xr:uid="{FCA95584-05B2-44FA-9038-DF90667FF018}"/>
    <cellStyle name="Įprastas 4 3 2 3 3 7 2" xfId="6481" xr:uid="{D52FAC2D-E42F-423F-BEC5-5D7E085EBCB4}"/>
    <cellStyle name="Įprastas 4 3 2 3 3 8" xfId="3830" xr:uid="{1574CD7C-AD59-4B9B-8811-591BE4B615CD}"/>
    <cellStyle name="Įprastas 4 3 2 3 3 9" xfId="7455" xr:uid="{51C5FC46-EDD3-4CE5-A8C4-E989FD290BF9}"/>
    <cellStyle name="Įprastas 4 3 2 3 4" xfId="298" xr:uid="{BEBC49AF-D628-45BD-849D-EA309454058C}"/>
    <cellStyle name="Įprastas 4 3 2 3 4 2" xfId="620" xr:uid="{7D249C05-A8DA-4BD3-B37B-F7C325ED6E17}"/>
    <cellStyle name="Įprastas 4 3 2 3 4 2 2" xfId="1264" xr:uid="{B0D002EB-B95E-4DFE-9527-7A1C5522B731}"/>
    <cellStyle name="Įprastas 4 3 2 3 4 2 3" xfId="2230" xr:uid="{0C2161E4-2316-405E-B675-2ADF9B0D90B1}"/>
    <cellStyle name="Įprastas 4 3 2 3 4 2 4" xfId="2874" xr:uid="{E6EC3694-2AB7-4847-A92E-C3239AAFDBEB}"/>
    <cellStyle name="Įprastas 4 3 2 3 4 2 5" xfId="3518" xr:uid="{3C162529-1329-45B6-9EC9-33BA5015CA60}"/>
    <cellStyle name="Įprastas 4 3 2 3 4 2 6" xfId="4915" xr:uid="{FEFC3889-0701-4D51-A91C-FEB0EE08E3F8}"/>
    <cellStyle name="Įprastas 4 3 2 3 4 2 7" xfId="7906" xr:uid="{028CFA5E-0C1D-4601-8E29-9D43B4C6E4CB}"/>
    <cellStyle name="Įprastas 4 3 2 3 4 3" xfId="942" xr:uid="{BEB51429-EEF7-4AD6-98FC-56708B5136BA}"/>
    <cellStyle name="Įprastas 4 3 2 3 4 3 2" xfId="5879" xr:uid="{450781F4-B8D5-4431-91CA-87B47444153A}"/>
    <cellStyle name="Įprastas 4 3 2 3 4 4" xfId="1586" xr:uid="{EF0BC2CD-CA5B-4B6B-B485-EF27ADFA2D33}"/>
    <cellStyle name="Įprastas 4 3 2 3 4 4 2" xfId="6602" xr:uid="{F1188290-DA97-44F8-97C8-1F42C8CF4A21}"/>
    <cellStyle name="Įprastas 4 3 2 3 4 5" xfId="1908" xr:uid="{9E24D004-52C6-4E4B-992A-67409E1E8B05}"/>
    <cellStyle name="Įprastas 4 3 2 3 4 6" xfId="2552" xr:uid="{369EF01C-C209-46B3-BF28-A7FAB3485395}"/>
    <cellStyle name="Įprastas 4 3 2 3 4 7" xfId="3196" xr:uid="{13FDEAD4-00FC-4780-A487-7E2E8FC7AA6C}"/>
    <cellStyle name="Įprastas 4 3 2 3 4 8" xfId="3951" xr:uid="{D536D399-C552-4127-9764-587302B4A80B}"/>
    <cellStyle name="Įprastas 4 3 2 3 4 9" xfId="7584" xr:uid="{F81DA710-D9BE-495B-BE68-43821EDD49DC}"/>
    <cellStyle name="Įprastas 4 3 2 3 5" xfId="361" xr:uid="{6E0C8C92-1353-4CB4-BBF4-CBB5B6939633}"/>
    <cellStyle name="Įprastas 4 3 2 3 5 2" xfId="1005" xr:uid="{DB08599A-DFFE-400C-BE79-E537725E358F}"/>
    <cellStyle name="Įprastas 4 3 2 3 5 2 2" xfId="5156" xr:uid="{FC70C37C-6D77-4ADC-B75C-2DE38123012A}"/>
    <cellStyle name="Įprastas 4 3 2 3 5 3" xfId="1971" xr:uid="{0CC83DA0-55E7-4097-AF02-907414553ACD}"/>
    <cellStyle name="Įprastas 4 3 2 3 5 3 2" xfId="6120" xr:uid="{C64C1EC4-AC12-4D48-BD30-846CEF9A65C1}"/>
    <cellStyle name="Įprastas 4 3 2 3 5 4" xfId="2615" xr:uid="{A8E96367-0093-4F24-A761-670193950C28}"/>
    <cellStyle name="Įprastas 4 3 2 3 5 4 2" xfId="6843" xr:uid="{4F908D30-AD5E-4421-939A-FA0AB8DDCECD}"/>
    <cellStyle name="Įprastas 4 3 2 3 5 5" xfId="3259" xr:uid="{3C680DB8-D924-46AF-AF91-1009BE88589B}"/>
    <cellStyle name="Įprastas 4 3 2 3 5 6" xfId="4192" xr:uid="{03716872-023F-420B-A6B6-CA83609B77B8}"/>
    <cellStyle name="Įprastas 4 3 2 3 5 7" xfId="7647" xr:uid="{CBE7A524-CA63-4B31-846F-316CFAC86358}"/>
    <cellStyle name="Įprastas 4 3 2 3 6" xfId="683" xr:uid="{354A5B78-1612-42A4-B37B-47957C947600}"/>
    <cellStyle name="Įprastas 4 3 2 3 6 2" xfId="5397" xr:uid="{92496656-933C-45EE-ACD9-A4AB02F17E7B}"/>
    <cellStyle name="Įprastas 4 3 2 3 6 3" xfId="7084" xr:uid="{6653B400-5596-48F1-8CC9-2D3A7BA46CBD}"/>
    <cellStyle name="Įprastas 4 3 2 3 6 4" xfId="4433" xr:uid="{77FE8641-9234-46A2-A145-1597DC37C714}"/>
    <cellStyle name="Įprastas 4 3 2 3 7" xfId="1327" xr:uid="{8D085F65-8D1D-42B5-B304-DC08F593EBC5}"/>
    <cellStyle name="Įprastas 4 3 2 3 7 2" xfId="4674" xr:uid="{15574C2B-75CA-4015-9F6D-96C77946E558}"/>
    <cellStyle name="Įprastas 4 3 2 3 8" xfId="1649" xr:uid="{11E2C58D-161E-4B6D-9155-061A7489EDE3}"/>
    <cellStyle name="Įprastas 4 3 2 3 8 2" xfId="5638" xr:uid="{55BA7EAB-7807-4ED6-A3A6-36367C28AAFA}"/>
    <cellStyle name="Įprastas 4 3 2 3 9" xfId="2293" xr:uid="{5FF33A33-5840-4FBA-8E70-4C2E4682457D}"/>
    <cellStyle name="Įprastas 4 3 2 3 9 2" xfId="6361" xr:uid="{A70396E8-3AB0-41F5-913D-3A8F4BFB3207}"/>
    <cellStyle name="Įprastas 4 3 2 4" xfId="58" xr:uid="{1FB32DEE-5F32-44C1-AC34-0DAAC4337E55}"/>
    <cellStyle name="Įprastas 4 3 2 4 10" xfId="2957" xr:uid="{705A1437-B67C-40D2-9E4A-93547C46DF17}"/>
    <cellStyle name="Įprastas 4 3 2 4 11" xfId="3601" xr:uid="{36C4BF17-6550-4185-B108-C9D345074AEC}"/>
    <cellStyle name="Įprastas 4 3 2 4 12" xfId="3730" xr:uid="{8A6D81A7-8762-45E2-B392-6A9B68245730}"/>
    <cellStyle name="Įprastas 4 3 2 4 13" xfId="7345" xr:uid="{6DDB10BE-DB48-44E3-A9D1-E2F47C5E4FEC}"/>
    <cellStyle name="Įprastas 4 3 2 4 2" xfId="124" xr:uid="{A2F819CA-5126-412F-839A-555560B69AB7}"/>
    <cellStyle name="Įprastas 4 3 2 4 2 10" xfId="3790" xr:uid="{8CCDABE2-2034-42DD-A0CE-705A76EA4F3A}"/>
    <cellStyle name="Įprastas 4 3 2 4 2 11" xfId="7410" xr:uid="{9CF7CD6F-91D4-40CC-89C0-D24E2A81540A}"/>
    <cellStyle name="Įprastas 4 3 2 4 2 2" xfId="254" xr:uid="{43379D44-8CEA-41A7-9D79-EA05D7D5F517}"/>
    <cellStyle name="Įprastas 4 3 2 4 2 2 2" xfId="576" xr:uid="{77BCA8A3-BADE-4FD6-9BC1-C04D3C9C3DE9}"/>
    <cellStyle name="Įprastas 4 3 2 4 2 2 2 2" xfId="1220" xr:uid="{25286320-B6FD-4AD0-B69B-EBC5FE63BFD9}"/>
    <cellStyle name="Įprastas 4 3 2 4 2 2 2 2 2" xfId="5115" xr:uid="{ACB8A9F5-D9C3-43CF-9D81-6D236EA54295}"/>
    <cellStyle name="Įprastas 4 3 2 4 2 2 2 3" xfId="2186" xr:uid="{9900E1ED-7C95-44B0-BDD4-AD42C9A08DC1}"/>
    <cellStyle name="Įprastas 4 3 2 4 2 2 2 3 2" xfId="6079" xr:uid="{A6DC19F3-1208-4F2D-BCD0-D88B3963F410}"/>
    <cellStyle name="Įprastas 4 3 2 4 2 2 2 4" xfId="2830" xr:uid="{796632A0-1DEF-46CF-AE53-0473DC13E403}"/>
    <cellStyle name="Įprastas 4 3 2 4 2 2 2 4 2" xfId="6802" xr:uid="{3BAADFC3-3B94-4319-BF46-27EB67F9A6E2}"/>
    <cellStyle name="Įprastas 4 3 2 4 2 2 2 5" xfId="3474" xr:uid="{B26C9C2E-04C9-4F8D-A321-D499726512FC}"/>
    <cellStyle name="Įprastas 4 3 2 4 2 2 2 6" xfId="4151" xr:uid="{6B57FF97-9DBF-46BD-85F5-7D4FC93A02B3}"/>
    <cellStyle name="Įprastas 4 3 2 4 2 2 2 7" xfId="7862" xr:uid="{AF869B4C-3BD1-400F-B8FD-AB715DA7192F}"/>
    <cellStyle name="Įprastas 4 3 2 4 2 2 3" xfId="898" xr:uid="{5D972EE5-AB24-40D1-B57B-59C5789B8F88}"/>
    <cellStyle name="Įprastas 4 3 2 4 2 2 3 2" xfId="5356" xr:uid="{F76B0EEF-1738-4A5A-8277-31F3CC0F9284}"/>
    <cellStyle name="Įprastas 4 3 2 4 2 2 3 3" xfId="6320" xr:uid="{EBF60FA9-A663-48B8-AB6E-9E5FA7A6CEE1}"/>
    <cellStyle name="Įprastas 4 3 2 4 2 2 3 4" xfId="7043" xr:uid="{C25668A2-197E-48B3-B011-55BB278C29C8}"/>
    <cellStyle name="Įprastas 4 3 2 4 2 2 3 5" xfId="4392" xr:uid="{199C89DE-2A31-43C0-A830-1A45AB2E4B96}"/>
    <cellStyle name="Įprastas 4 3 2 4 2 2 4" xfId="1542" xr:uid="{5C8DABC6-8123-42AF-8D1A-402F50697338}"/>
    <cellStyle name="Įprastas 4 3 2 4 2 2 4 2" xfId="5597" xr:uid="{74051E89-4E2D-473A-BB6A-AC1B70ACD4EF}"/>
    <cellStyle name="Įprastas 4 3 2 4 2 2 4 3" xfId="7284" xr:uid="{10B441C1-9F3C-495A-AA3A-43EA8625872D}"/>
    <cellStyle name="Įprastas 4 3 2 4 2 2 4 4" xfId="4633" xr:uid="{393D9E56-E48C-4014-B687-8BB75A11E7ED}"/>
    <cellStyle name="Įprastas 4 3 2 4 2 2 5" xfId="1864" xr:uid="{0DEABAEA-68CC-4951-87A5-2B742FD27C03}"/>
    <cellStyle name="Įprastas 4 3 2 4 2 2 5 2" xfId="4874" xr:uid="{EBB33AE1-ABA3-415A-8BFE-0C8CAE6EEAF3}"/>
    <cellStyle name="Įprastas 4 3 2 4 2 2 6" xfId="2508" xr:uid="{EB82F71F-50EE-40A8-8B17-7B27E84F5A93}"/>
    <cellStyle name="Įprastas 4 3 2 4 2 2 6 2" xfId="5838" xr:uid="{B33059D0-537D-4C37-AFF7-EC55FA699A51}"/>
    <cellStyle name="Įprastas 4 3 2 4 2 2 7" xfId="3152" xr:uid="{5FEF78EA-FF41-4A33-B14A-549394FEF58B}"/>
    <cellStyle name="Įprastas 4 3 2 4 2 2 7 2" xfId="6561" xr:uid="{A3914975-7554-45F7-BB06-93C22437470F}"/>
    <cellStyle name="Įprastas 4 3 2 4 2 2 8" xfId="3910" xr:uid="{A758B263-06A4-4097-A72A-A3308D937D62}"/>
    <cellStyle name="Įprastas 4 3 2 4 2 2 9" xfId="7540" xr:uid="{40B59FD3-C380-4CF1-AD2F-86F73197C30F}"/>
    <cellStyle name="Įprastas 4 3 2 4 2 3" xfId="446" xr:uid="{5793A830-1A34-4B3F-BE90-EA979B7D6A29}"/>
    <cellStyle name="Įprastas 4 3 2 4 2 3 2" xfId="1090" xr:uid="{91491C65-4074-4C74-A972-748A49552253}"/>
    <cellStyle name="Įprastas 4 3 2 4 2 3 2 2" xfId="4995" xr:uid="{971F4121-C39F-4292-9055-707614B69C4D}"/>
    <cellStyle name="Įprastas 4 3 2 4 2 3 3" xfId="2056" xr:uid="{92680486-8AD6-437F-AAAC-2E9AF11A366F}"/>
    <cellStyle name="Įprastas 4 3 2 4 2 3 3 2" xfId="5959" xr:uid="{C35C6F8F-1B82-4714-8FE7-36E4CDFEEDDE}"/>
    <cellStyle name="Įprastas 4 3 2 4 2 3 4" xfId="2700" xr:uid="{B9827388-037F-4B72-982D-6071DF77561A}"/>
    <cellStyle name="Įprastas 4 3 2 4 2 3 4 2" xfId="6682" xr:uid="{1797A1B6-62EA-42C0-B3AC-0264A5E2AD4F}"/>
    <cellStyle name="Įprastas 4 3 2 4 2 3 5" xfId="3344" xr:uid="{8DB459FD-E033-436D-93F9-C9D57BB6D7EA}"/>
    <cellStyle name="Įprastas 4 3 2 4 2 3 6" xfId="4031" xr:uid="{9498CD55-7746-4E43-9E53-FDAF69E5B4EC}"/>
    <cellStyle name="Įprastas 4 3 2 4 2 3 7" xfId="7732" xr:uid="{6C0647D1-DA4D-4E88-8A41-6AC17D1455CC}"/>
    <cellStyle name="Įprastas 4 3 2 4 2 4" xfId="768" xr:uid="{FD5554B7-BB8B-44B0-9C0B-37493141B332}"/>
    <cellStyle name="Įprastas 4 3 2 4 2 4 2" xfId="5236" xr:uid="{25B98F1E-A7D1-4E1F-9943-A34B4BC3E0B4}"/>
    <cellStyle name="Įprastas 4 3 2 4 2 4 3" xfId="6200" xr:uid="{57DA39D0-622B-497C-BD33-73190F37FBE7}"/>
    <cellStyle name="Įprastas 4 3 2 4 2 4 4" xfId="6923" xr:uid="{D437886E-14AE-4050-A7C1-8B1150BEE740}"/>
    <cellStyle name="Įprastas 4 3 2 4 2 4 5" xfId="4272" xr:uid="{F0275EF3-4081-41E8-B177-EBFEA1D1F5EE}"/>
    <cellStyle name="Įprastas 4 3 2 4 2 5" xfId="1412" xr:uid="{1B3DD90A-9135-4F29-A194-DE127709D9BE}"/>
    <cellStyle name="Įprastas 4 3 2 4 2 5 2" xfId="5477" xr:uid="{9E86FDF7-1543-43F7-BB5E-EE6CE6C9DF62}"/>
    <cellStyle name="Įprastas 4 3 2 4 2 5 3" xfId="7164" xr:uid="{27155214-06D0-412B-96A7-B39A980E7416}"/>
    <cellStyle name="Įprastas 4 3 2 4 2 5 4" xfId="4513" xr:uid="{49F23919-3BCE-492D-9F85-39C2EF40FCB9}"/>
    <cellStyle name="Įprastas 4 3 2 4 2 6" xfId="1734" xr:uid="{476A739C-7884-45D2-AFBD-4C2DB27D4CE6}"/>
    <cellStyle name="Įprastas 4 3 2 4 2 6 2" xfId="4754" xr:uid="{50126326-F813-4FBE-B9AA-734921C596A7}"/>
    <cellStyle name="Įprastas 4 3 2 4 2 7" xfId="2378" xr:uid="{CD532288-B41D-453D-BDB6-8094BB35EC6F}"/>
    <cellStyle name="Įprastas 4 3 2 4 2 7 2" xfId="5718" xr:uid="{6220D923-1009-4E89-A5C1-4EE909783871}"/>
    <cellStyle name="Įprastas 4 3 2 4 2 8" xfId="3022" xr:uid="{473936F1-268F-4FC8-9D2B-A269E447342B}"/>
    <cellStyle name="Įprastas 4 3 2 4 2 8 2" xfId="6441" xr:uid="{F935814F-2BE9-4DD0-A876-B9DEC5BF6934}"/>
    <cellStyle name="Įprastas 4 3 2 4 2 9" xfId="3666" xr:uid="{EF4EB2A2-1C0A-4F3B-A58A-D531F70CFF5D}"/>
    <cellStyle name="Įprastas 4 3 2 4 3" xfId="189" xr:uid="{DD306B6E-B80B-42F1-BFF3-43FD334248A5}"/>
    <cellStyle name="Įprastas 4 3 2 4 3 2" xfId="511" xr:uid="{B8E5CBE2-37EE-4C91-AB0F-211D7374F514}"/>
    <cellStyle name="Įprastas 4 3 2 4 3 2 2" xfId="1155" xr:uid="{3D2D2252-9189-4A7A-9B0D-EC14B458DBC3}"/>
    <cellStyle name="Įprastas 4 3 2 4 3 2 2 2" xfId="5055" xr:uid="{019270BE-88E6-407B-94F4-09C1B6C87783}"/>
    <cellStyle name="Įprastas 4 3 2 4 3 2 3" xfId="2121" xr:uid="{9FFEDF97-5E7F-47CD-8864-5BA828D8B309}"/>
    <cellStyle name="Įprastas 4 3 2 4 3 2 3 2" xfId="6019" xr:uid="{44EF861D-607E-4762-A6B9-285A88271449}"/>
    <cellStyle name="Įprastas 4 3 2 4 3 2 4" xfId="2765" xr:uid="{D741BD77-F2F8-4E97-9379-7FC8B7F175FD}"/>
    <cellStyle name="Įprastas 4 3 2 4 3 2 4 2" xfId="6742" xr:uid="{97C41F9A-DE7F-4D12-8A5E-B3E2C9748ECE}"/>
    <cellStyle name="Įprastas 4 3 2 4 3 2 5" xfId="3409" xr:uid="{9F0DCD08-B14F-4635-9257-653345D025BF}"/>
    <cellStyle name="Įprastas 4 3 2 4 3 2 6" xfId="4091" xr:uid="{088F6909-6342-4B24-A462-B3240C4A3D42}"/>
    <cellStyle name="Įprastas 4 3 2 4 3 2 7" xfId="7797" xr:uid="{96DC5D2F-A2C4-414D-A5A6-3A4DCE1A60CE}"/>
    <cellStyle name="Įprastas 4 3 2 4 3 3" xfId="833" xr:uid="{FC7F5E53-6141-447B-B192-A86449F9D767}"/>
    <cellStyle name="Įprastas 4 3 2 4 3 3 2" xfId="5296" xr:uid="{9152DD31-0703-46DA-A2A1-506126995323}"/>
    <cellStyle name="Įprastas 4 3 2 4 3 3 3" xfId="6260" xr:uid="{1BD3C717-442D-436F-B97A-E53FCE991718}"/>
    <cellStyle name="Įprastas 4 3 2 4 3 3 4" xfId="6983" xr:uid="{C137767B-F897-4CD8-9772-D5AAD631D554}"/>
    <cellStyle name="Įprastas 4 3 2 4 3 3 5" xfId="4332" xr:uid="{7E5E210A-BB96-4804-B836-637E28F42BF2}"/>
    <cellStyle name="Įprastas 4 3 2 4 3 4" xfId="1477" xr:uid="{012F803A-8078-4260-8934-C815C12512F5}"/>
    <cellStyle name="Įprastas 4 3 2 4 3 4 2" xfId="5537" xr:uid="{9266C8D7-2128-4080-8B2F-A886BF05D400}"/>
    <cellStyle name="Įprastas 4 3 2 4 3 4 3" xfId="7224" xr:uid="{F109B417-3682-47EF-AEDF-110615DFBF9F}"/>
    <cellStyle name="Įprastas 4 3 2 4 3 4 4" xfId="4573" xr:uid="{AF6058D5-D09E-43EC-A439-0D78E60F0183}"/>
    <cellStyle name="Įprastas 4 3 2 4 3 5" xfId="1799" xr:uid="{812E1A07-3E22-45DE-9072-1E6A9E499FE7}"/>
    <cellStyle name="Įprastas 4 3 2 4 3 5 2" xfId="4814" xr:uid="{87294A52-075F-4F29-8BBA-49EBBBDD9433}"/>
    <cellStyle name="Įprastas 4 3 2 4 3 6" xfId="2443" xr:uid="{9C9ABDC1-C80B-4384-9529-1008356E038F}"/>
    <cellStyle name="Įprastas 4 3 2 4 3 6 2" xfId="5778" xr:uid="{18FD3C92-4405-4DAC-9ECF-1B65BE591580}"/>
    <cellStyle name="Įprastas 4 3 2 4 3 7" xfId="3087" xr:uid="{FC6976A3-907A-4401-BDEE-EFA794204C83}"/>
    <cellStyle name="Įprastas 4 3 2 4 3 7 2" xfId="6501" xr:uid="{8750EC57-4282-472B-8D96-6082F6F7BF22}"/>
    <cellStyle name="Įprastas 4 3 2 4 3 8" xfId="3850" xr:uid="{4FBB4BC2-080C-4998-AA14-D49A7A4DF5CB}"/>
    <cellStyle name="Įprastas 4 3 2 4 3 9" xfId="7475" xr:uid="{4AD25BA8-ED61-41B0-95CB-31C597B8FFA3}"/>
    <cellStyle name="Įprastas 4 3 2 4 4" xfId="318" xr:uid="{E837F2E2-87D0-4C74-AD21-0D9EDE2CC339}"/>
    <cellStyle name="Įprastas 4 3 2 4 4 2" xfId="640" xr:uid="{621DE850-B27F-472D-96C1-66181B9115F6}"/>
    <cellStyle name="Įprastas 4 3 2 4 4 2 2" xfId="1284" xr:uid="{6B0FC9D7-0EF5-44FF-9FFA-983F43C5603C}"/>
    <cellStyle name="Įprastas 4 3 2 4 4 2 3" xfId="2250" xr:uid="{BFA34FAD-8E0F-4EEF-8DCD-BB9ACA6E45F2}"/>
    <cellStyle name="Įprastas 4 3 2 4 4 2 4" xfId="2894" xr:uid="{D64DA650-7194-4779-9AF2-4403F92D9A8E}"/>
    <cellStyle name="Įprastas 4 3 2 4 4 2 5" xfId="3538" xr:uid="{9F2DEB04-A497-4F48-9E92-C91D6BA37B6E}"/>
    <cellStyle name="Įprastas 4 3 2 4 4 2 6" xfId="4935" xr:uid="{F40EBF3C-A952-48B8-BC02-E6CE412EF20C}"/>
    <cellStyle name="Įprastas 4 3 2 4 4 2 7" xfId="7926" xr:uid="{8C286C84-0CA1-4198-B553-4579D354F168}"/>
    <cellStyle name="Įprastas 4 3 2 4 4 3" xfId="962" xr:uid="{DC9ED397-5604-4981-8DAC-E239BE67E45C}"/>
    <cellStyle name="Įprastas 4 3 2 4 4 3 2" xfId="5899" xr:uid="{679F2EB6-4742-494F-84B4-E1DD84D7E5EB}"/>
    <cellStyle name="Įprastas 4 3 2 4 4 4" xfId="1606" xr:uid="{F419D803-7FF6-4B09-9528-2978F004960C}"/>
    <cellStyle name="Įprastas 4 3 2 4 4 4 2" xfId="6622" xr:uid="{FBF344F7-F54B-4D75-88CC-3D9A7A1EB046}"/>
    <cellStyle name="Įprastas 4 3 2 4 4 5" xfId="1928" xr:uid="{8FC49A49-A53D-40AC-B5CB-5B6D81696117}"/>
    <cellStyle name="Įprastas 4 3 2 4 4 6" xfId="2572" xr:uid="{2F6818CA-B3EC-49C2-B26D-75B6F876FBC4}"/>
    <cellStyle name="Įprastas 4 3 2 4 4 7" xfId="3216" xr:uid="{787FCADF-1382-4112-ADA7-3426EABE8CC3}"/>
    <cellStyle name="Įprastas 4 3 2 4 4 8" xfId="3971" xr:uid="{EDCABC41-3E47-4413-ACFE-0DFD56BB7114}"/>
    <cellStyle name="Įprastas 4 3 2 4 4 9" xfId="7604" xr:uid="{FE4B5C8D-FEBF-4B08-8B4C-42C462E05E9C}"/>
    <cellStyle name="Įprastas 4 3 2 4 5" xfId="381" xr:uid="{A47C9FB0-1714-49E4-A043-4FC54689C543}"/>
    <cellStyle name="Įprastas 4 3 2 4 5 2" xfId="1025" xr:uid="{2B454EA1-CAB0-402D-892E-2D0F143D5643}"/>
    <cellStyle name="Įprastas 4 3 2 4 5 2 2" xfId="5176" xr:uid="{35D2BF8E-B6F5-4D08-BA50-5002FAEC6BB9}"/>
    <cellStyle name="Įprastas 4 3 2 4 5 3" xfId="1991" xr:uid="{06EB7181-E272-4796-AFDE-A0C51DE81CCC}"/>
    <cellStyle name="Įprastas 4 3 2 4 5 3 2" xfId="6140" xr:uid="{06212914-0FB0-4C6E-B855-E185EEDA2417}"/>
    <cellStyle name="Įprastas 4 3 2 4 5 4" xfId="2635" xr:uid="{9DDB30CF-480E-48EE-A0E8-5A266946D85A}"/>
    <cellStyle name="Įprastas 4 3 2 4 5 4 2" xfId="6863" xr:uid="{F33724C9-AD16-4BDA-8C92-F1126F5E0F70}"/>
    <cellStyle name="Įprastas 4 3 2 4 5 5" xfId="3279" xr:uid="{61DBB5A7-2ACC-4AF7-A8C5-6FA77BEB0584}"/>
    <cellStyle name="Įprastas 4 3 2 4 5 6" xfId="4212" xr:uid="{692DB095-4CC5-4527-8259-F3B42DA0B55B}"/>
    <cellStyle name="Įprastas 4 3 2 4 5 7" xfId="7667" xr:uid="{B966A961-C27C-43B5-8553-03319A2189E3}"/>
    <cellStyle name="Įprastas 4 3 2 4 6" xfId="703" xr:uid="{8F530505-9E59-4479-971C-F6DD78BA64A8}"/>
    <cellStyle name="Įprastas 4 3 2 4 6 2" xfId="5417" xr:uid="{997B1BFC-74BC-477B-BE82-EF2CEE0841F4}"/>
    <cellStyle name="Įprastas 4 3 2 4 6 3" xfId="7104" xr:uid="{756A8B45-6875-49F1-BC5C-ED310C4E3A15}"/>
    <cellStyle name="Įprastas 4 3 2 4 6 4" xfId="4453" xr:uid="{C3CA617C-18DC-44E8-8648-1385743645B6}"/>
    <cellStyle name="Įprastas 4 3 2 4 7" xfId="1347" xr:uid="{EEC9A464-C38A-40BA-AF6D-57107CB926B3}"/>
    <cellStyle name="Įprastas 4 3 2 4 7 2" xfId="4694" xr:uid="{17C879D6-9CF8-49DA-B4F5-C925779E9C7F}"/>
    <cellStyle name="Įprastas 4 3 2 4 8" xfId="1669" xr:uid="{AC19150D-D180-47C3-A40C-4C808EF54E14}"/>
    <cellStyle name="Įprastas 4 3 2 4 8 2" xfId="5658" xr:uid="{E6E623DF-0DBD-423D-A41C-A7B95306C90B}"/>
    <cellStyle name="Įprastas 4 3 2 4 9" xfId="2313" xr:uid="{E93C2750-5F98-4580-BB5A-FBAC812580C1}"/>
    <cellStyle name="Įprastas 4 3 2 4 9 2" xfId="6381" xr:uid="{B4146FF9-3C78-426C-AA10-21F32AA50E94}"/>
    <cellStyle name="Įprastas 4 3 2 5" xfId="84" xr:uid="{349A54DD-7D9B-4875-8E75-8B2FBC25E40B}"/>
    <cellStyle name="Įprastas 4 3 2 5 10" xfId="3750" xr:uid="{EA2AEBFB-73A5-48A4-8E58-D252A41D1420}"/>
    <cellStyle name="Įprastas 4 3 2 5 11" xfId="7370" xr:uid="{D23C6900-16F8-4A24-8A13-CEFBEBB2150C}"/>
    <cellStyle name="Įprastas 4 3 2 5 2" xfId="214" xr:uid="{A17AE2A5-91C9-4B1A-888F-3FDB8BF54A9E}"/>
    <cellStyle name="Įprastas 4 3 2 5 2 2" xfId="536" xr:uid="{86F1DDB8-A0D7-4608-8897-CB6B24DCB1F9}"/>
    <cellStyle name="Įprastas 4 3 2 5 2 2 2" xfId="1180" xr:uid="{19AEB99F-0828-4800-957E-671186B53BC9}"/>
    <cellStyle name="Įprastas 4 3 2 5 2 2 2 2" xfId="5075" xr:uid="{6AF055BE-984B-46F3-AB5B-E0B5FBE1588C}"/>
    <cellStyle name="Įprastas 4 3 2 5 2 2 3" xfId="2146" xr:uid="{AAB0DA33-C290-4F9A-8BC2-0133D516810E}"/>
    <cellStyle name="Įprastas 4 3 2 5 2 2 3 2" xfId="6039" xr:uid="{D925105A-0E24-4CEC-A3D4-A9862B7B67F7}"/>
    <cellStyle name="Įprastas 4 3 2 5 2 2 4" xfId="2790" xr:uid="{6B2783DD-0804-4B56-A41E-D705F9C1B9BD}"/>
    <cellStyle name="Įprastas 4 3 2 5 2 2 4 2" xfId="6762" xr:uid="{0B54C1F4-4D11-47B1-BCDA-93EC631FDBBF}"/>
    <cellStyle name="Įprastas 4 3 2 5 2 2 5" xfId="3434" xr:uid="{63012E30-2714-4826-A0D6-B06A0602B938}"/>
    <cellStyle name="Įprastas 4 3 2 5 2 2 6" xfId="4111" xr:uid="{C3E508A9-7FCF-4B48-90C2-9AA69C205A73}"/>
    <cellStyle name="Įprastas 4 3 2 5 2 2 7" xfId="7822" xr:uid="{4EDDFB8B-3836-497D-99D2-E1D9502B5AE1}"/>
    <cellStyle name="Įprastas 4 3 2 5 2 3" xfId="858" xr:uid="{AE2E77B4-A58C-483C-8EA6-32AB685BD47B}"/>
    <cellStyle name="Įprastas 4 3 2 5 2 3 2" xfId="5316" xr:uid="{B6FB3D2F-764A-4768-AF78-00CA0CF8E170}"/>
    <cellStyle name="Įprastas 4 3 2 5 2 3 3" xfId="6280" xr:uid="{C6CBF1BF-3A68-4CC6-9DB9-CFBBEEE4BC76}"/>
    <cellStyle name="Įprastas 4 3 2 5 2 3 4" xfId="7003" xr:uid="{8FFD3B02-4A4C-4EAF-A60F-22BB5888DE74}"/>
    <cellStyle name="Įprastas 4 3 2 5 2 3 5" xfId="4352" xr:uid="{C2E55EC6-A0D8-4F7C-B4B3-1A0F78CE33D1}"/>
    <cellStyle name="Įprastas 4 3 2 5 2 4" xfId="1502" xr:uid="{1278E027-840F-427B-9168-E70E501124DD}"/>
    <cellStyle name="Įprastas 4 3 2 5 2 4 2" xfId="5557" xr:uid="{A436C9F2-F0AA-4AA5-8E11-BFD1F0717D58}"/>
    <cellStyle name="Įprastas 4 3 2 5 2 4 3" xfId="7244" xr:uid="{B7258A5F-ECDB-41D9-86F5-D8559DBCADD4}"/>
    <cellStyle name="Įprastas 4 3 2 5 2 4 4" xfId="4593" xr:uid="{30A97D8D-5316-457A-BDE8-A3222566A5A4}"/>
    <cellStyle name="Įprastas 4 3 2 5 2 5" xfId="1824" xr:uid="{462DBC89-6F67-468E-B46E-B722060CE221}"/>
    <cellStyle name="Įprastas 4 3 2 5 2 5 2" xfId="4834" xr:uid="{6D0C10CA-FC3D-423E-8B69-341F932FF640}"/>
    <cellStyle name="Įprastas 4 3 2 5 2 6" xfId="2468" xr:uid="{30BEC2D0-B07E-4BD4-85E7-A33C35ED3B3B}"/>
    <cellStyle name="Įprastas 4 3 2 5 2 6 2" xfId="5798" xr:uid="{B03DA5CD-4F90-4339-BB9D-87B6897A2675}"/>
    <cellStyle name="Įprastas 4 3 2 5 2 7" xfId="3112" xr:uid="{8C0EA50C-68B1-496D-98E9-C0EDB1057A4E}"/>
    <cellStyle name="Įprastas 4 3 2 5 2 7 2" xfId="6521" xr:uid="{E07C37CC-582F-416D-8FC5-E9720D1AEBA8}"/>
    <cellStyle name="Įprastas 4 3 2 5 2 8" xfId="3870" xr:uid="{0EEF9DA2-040D-462F-A4CD-78BFA3CDAEC6}"/>
    <cellStyle name="Įprastas 4 3 2 5 2 9" xfId="7500" xr:uid="{6A7514CD-CD7F-4B5D-A2F0-52B1DC81A4D7}"/>
    <cellStyle name="Įprastas 4 3 2 5 3" xfId="406" xr:uid="{849594F8-8173-4AD5-8976-3B4262FABEFA}"/>
    <cellStyle name="Įprastas 4 3 2 5 3 2" xfId="1050" xr:uid="{73FC9D75-70C7-4E26-AD9C-AB374F686FD7}"/>
    <cellStyle name="Įprastas 4 3 2 5 3 2 2" xfId="4955" xr:uid="{F7A989DD-99C0-4A6C-91EB-AC43088D2697}"/>
    <cellStyle name="Įprastas 4 3 2 5 3 3" xfId="2016" xr:uid="{AE028F8A-F77E-4C35-B8C6-CBC558ED99E3}"/>
    <cellStyle name="Įprastas 4 3 2 5 3 3 2" xfId="5919" xr:uid="{AEDE6C38-5557-47A2-B04A-EBE653CA3C1B}"/>
    <cellStyle name="Įprastas 4 3 2 5 3 4" xfId="2660" xr:uid="{6C742CF2-8B18-4BCE-B479-4F18DB5745BD}"/>
    <cellStyle name="Įprastas 4 3 2 5 3 4 2" xfId="6642" xr:uid="{128B32C3-7397-46D5-A241-33741DCB99E5}"/>
    <cellStyle name="Įprastas 4 3 2 5 3 5" xfId="3304" xr:uid="{36A5FC7E-5BEC-477C-96E4-3DCFF2EA8E74}"/>
    <cellStyle name="Įprastas 4 3 2 5 3 6" xfId="3991" xr:uid="{6D1EEE46-F0B9-4BBB-8557-C4606D606E4D}"/>
    <cellStyle name="Įprastas 4 3 2 5 3 7" xfId="7692" xr:uid="{D0BBE05E-E8D5-4989-88B5-CA15B6D49308}"/>
    <cellStyle name="Įprastas 4 3 2 5 4" xfId="728" xr:uid="{83035E95-5FF2-4B52-84B7-894530178F9E}"/>
    <cellStyle name="Įprastas 4 3 2 5 4 2" xfId="5196" xr:uid="{87F774B0-BCF1-47BE-B33F-C6068F4E5426}"/>
    <cellStyle name="Įprastas 4 3 2 5 4 3" xfId="6160" xr:uid="{D8E65EDA-5F31-4961-B7AE-024F91E3EFE4}"/>
    <cellStyle name="Įprastas 4 3 2 5 4 4" xfId="6883" xr:uid="{1477C958-479D-4258-9C6C-189EBBC85FE5}"/>
    <cellStyle name="Įprastas 4 3 2 5 4 5" xfId="4232" xr:uid="{F432976F-C2B4-4583-9FF7-8B6B1ACC517B}"/>
    <cellStyle name="Įprastas 4 3 2 5 5" xfId="1372" xr:uid="{BBC0A630-A4B4-4FC3-87CB-B913E5958E51}"/>
    <cellStyle name="Įprastas 4 3 2 5 5 2" xfId="5437" xr:uid="{7975882C-CBA6-4661-8FE9-80821975A86F}"/>
    <cellStyle name="Įprastas 4 3 2 5 5 3" xfId="7124" xr:uid="{42311A9A-D5BE-441E-A737-B9DD0CFB8EB7}"/>
    <cellStyle name="Įprastas 4 3 2 5 5 4" xfId="4473" xr:uid="{27216F8B-40C7-4D27-AAF7-DEE7472C2032}"/>
    <cellStyle name="Įprastas 4 3 2 5 6" xfId="1694" xr:uid="{33A75DEB-692D-48AE-85A2-EB4B80B188AA}"/>
    <cellStyle name="Įprastas 4 3 2 5 6 2" xfId="4714" xr:uid="{B4BBAAB3-D585-41C0-AD43-4323BDAACFB4}"/>
    <cellStyle name="Įprastas 4 3 2 5 7" xfId="2338" xr:uid="{D89B7B48-D24A-4AA9-8909-E8769AA9989C}"/>
    <cellStyle name="Įprastas 4 3 2 5 7 2" xfId="5678" xr:uid="{ED317A8D-C1F9-4522-9EE4-7D65C36690C2}"/>
    <cellStyle name="Įprastas 4 3 2 5 8" xfId="2982" xr:uid="{6AA32F21-AE45-4098-BBE0-68F730EF6AE8}"/>
    <cellStyle name="Įprastas 4 3 2 5 8 2" xfId="6401" xr:uid="{D6DCDB30-917B-4594-B029-EAD97A763306}"/>
    <cellStyle name="Įprastas 4 3 2 5 9" xfId="3626" xr:uid="{CA97F604-6947-41AB-802C-8A4EA8CFC119}"/>
    <cellStyle name="Įprastas 4 3 2 6" xfId="149" xr:uid="{8C24713E-EC14-4373-91BC-A7A2B00966F3}"/>
    <cellStyle name="Įprastas 4 3 2 6 2" xfId="471" xr:uid="{2837E712-DB2B-4393-AFF2-26E30F58D076}"/>
    <cellStyle name="Įprastas 4 3 2 6 2 2" xfId="1115" xr:uid="{1A7A5227-D4B4-488C-BE05-251440193832}"/>
    <cellStyle name="Įprastas 4 3 2 6 2 2 2" xfId="5015" xr:uid="{DD73C81A-7795-4435-9FDF-51D85AC74F1A}"/>
    <cellStyle name="Įprastas 4 3 2 6 2 3" xfId="2081" xr:uid="{2625BF6F-1E23-46B4-A24F-6CD4FD84D41E}"/>
    <cellStyle name="Įprastas 4 3 2 6 2 3 2" xfId="5979" xr:uid="{250BAD0F-892E-4BCC-B52A-0EF0C464A1CF}"/>
    <cellStyle name="Įprastas 4 3 2 6 2 4" xfId="2725" xr:uid="{83D540FF-B746-4A1B-A472-E319CCB7334D}"/>
    <cellStyle name="Įprastas 4 3 2 6 2 4 2" xfId="6702" xr:uid="{84111F3D-8A00-47C8-8459-593914517F7C}"/>
    <cellStyle name="Įprastas 4 3 2 6 2 5" xfId="3369" xr:uid="{E0F100D2-4047-4016-8D9C-D19BD634F2EF}"/>
    <cellStyle name="Įprastas 4 3 2 6 2 6" xfId="4051" xr:uid="{7A9B2E45-2C3B-4612-9F99-145BFCBFC03A}"/>
    <cellStyle name="Įprastas 4 3 2 6 2 7" xfId="7757" xr:uid="{020C6890-84AA-47E4-84C2-091B4287DCBF}"/>
    <cellStyle name="Įprastas 4 3 2 6 3" xfId="793" xr:uid="{BB41831A-6527-4957-A8BF-4755E87EB341}"/>
    <cellStyle name="Įprastas 4 3 2 6 3 2" xfId="5256" xr:uid="{B1FA8D05-2841-46FE-9F8E-DCAE6517F3BF}"/>
    <cellStyle name="Įprastas 4 3 2 6 3 3" xfId="6220" xr:uid="{22C5943C-52FE-4727-8E1E-B22B9A694182}"/>
    <cellStyle name="Įprastas 4 3 2 6 3 4" xfId="6943" xr:uid="{EF494AB1-442B-403A-B41A-665FBE3ED612}"/>
    <cellStyle name="Įprastas 4 3 2 6 3 5" xfId="4292" xr:uid="{391FED48-F019-4149-BFF4-FCDE4C2D5F47}"/>
    <cellStyle name="Įprastas 4 3 2 6 4" xfId="1437" xr:uid="{4BBF76D0-60F4-4642-B3EC-23331446AD38}"/>
    <cellStyle name="Įprastas 4 3 2 6 4 2" xfId="5497" xr:uid="{4F21A8B0-6793-4445-B674-B736E83C975D}"/>
    <cellStyle name="Įprastas 4 3 2 6 4 3" xfId="7184" xr:uid="{CE28EBD3-2DC4-4188-84F8-3780B5A1E71F}"/>
    <cellStyle name="Įprastas 4 3 2 6 4 4" xfId="4533" xr:uid="{83F7654E-8332-4020-83DB-2CA07365AE65}"/>
    <cellStyle name="Įprastas 4 3 2 6 5" xfId="1759" xr:uid="{B0FA2733-952B-4A9E-9956-0067EBF6E2D9}"/>
    <cellStyle name="Įprastas 4 3 2 6 5 2" xfId="4774" xr:uid="{C6752EFB-3966-455A-B2A3-E4388781DC91}"/>
    <cellStyle name="Įprastas 4 3 2 6 6" xfId="2403" xr:uid="{4F39DC59-4FEF-4C4B-BDCE-952F340E2D13}"/>
    <cellStyle name="Įprastas 4 3 2 6 6 2" xfId="5738" xr:uid="{DE9B5466-792A-4E53-90A9-FA732D4FE526}"/>
    <cellStyle name="Įprastas 4 3 2 6 7" xfId="3047" xr:uid="{F8071EBB-DCF6-43B0-A3A9-7B956E082665}"/>
    <cellStyle name="Įprastas 4 3 2 6 7 2" xfId="6461" xr:uid="{2C70F373-9402-4B19-A4B4-79A3394ED375}"/>
    <cellStyle name="Įprastas 4 3 2 6 8" xfId="3810" xr:uid="{77641CFC-1AAC-47C0-A697-5FCA78316911}"/>
    <cellStyle name="Įprastas 4 3 2 6 9" xfId="7435" xr:uid="{5B6A4B00-F90F-49A8-95CB-D1592DA3A9F9}"/>
    <cellStyle name="Įprastas 4 3 2 7" xfId="278" xr:uid="{BC67B5BD-AFF5-4D25-AF66-061C68C163E8}"/>
    <cellStyle name="Įprastas 4 3 2 7 2" xfId="600" xr:uid="{67D4401E-DC68-4732-98B0-5B20F5FA3FF4}"/>
    <cellStyle name="Įprastas 4 3 2 7 2 2" xfId="1244" xr:uid="{6EED8A45-EDF0-4C75-84A5-DAC74B803762}"/>
    <cellStyle name="Įprastas 4 3 2 7 2 3" xfId="2210" xr:uid="{B3F55383-A84D-4774-AB52-A7DDCBCB8953}"/>
    <cellStyle name="Įprastas 4 3 2 7 2 4" xfId="2854" xr:uid="{FB6CCB3A-53EA-44E7-8F32-03693D25E07A}"/>
    <cellStyle name="Įprastas 4 3 2 7 2 5" xfId="3498" xr:uid="{9908DC29-D8D6-44B6-8FF8-3DF8AD812B36}"/>
    <cellStyle name="Įprastas 4 3 2 7 2 6" xfId="4895" xr:uid="{1C3B70C5-93AB-41DC-814A-E772FB2E7462}"/>
    <cellStyle name="Įprastas 4 3 2 7 2 7" xfId="7886" xr:uid="{647D00C9-D59D-49CE-9114-3E6BDCDA5C72}"/>
    <cellStyle name="Įprastas 4 3 2 7 3" xfId="922" xr:uid="{C3E26307-EA46-43C7-8715-3EC8308EF452}"/>
    <cellStyle name="Įprastas 4 3 2 7 3 2" xfId="5859" xr:uid="{F5B3B0ED-2102-491F-89B3-A3A1A352FBB4}"/>
    <cellStyle name="Įprastas 4 3 2 7 4" xfId="1566" xr:uid="{4C3B9911-B8BA-423C-987E-B835F1A7A931}"/>
    <cellStyle name="Įprastas 4 3 2 7 4 2" xfId="6582" xr:uid="{D51ECEEE-E518-4005-BA57-F28B84797CE6}"/>
    <cellStyle name="Įprastas 4 3 2 7 5" xfId="1888" xr:uid="{ED49BF7A-86BD-4CF4-8988-B1BFDA380C55}"/>
    <cellStyle name="Įprastas 4 3 2 7 6" xfId="2532" xr:uid="{C6B6A3D5-210B-4E5D-9597-6BF3B5D8D638}"/>
    <cellStyle name="Įprastas 4 3 2 7 7" xfId="3176" xr:uid="{F404B903-F38D-4277-8933-851103E9DC90}"/>
    <cellStyle name="Įprastas 4 3 2 7 8" xfId="3931" xr:uid="{8678FC44-EE9E-4307-B839-5143DDCFD1C7}"/>
    <cellStyle name="Įprastas 4 3 2 7 9" xfId="7564" xr:uid="{EAE33D10-8187-4A23-BBDA-34A69D0F18E4}"/>
    <cellStyle name="Įprastas 4 3 2 8" xfId="341" xr:uid="{E4D067CC-D74C-4F34-822C-95F4A383BF03}"/>
    <cellStyle name="Įprastas 4 3 2 8 2" xfId="985" xr:uid="{DE17C71E-CDB1-4C67-91B7-47FED4E19E04}"/>
    <cellStyle name="Įprastas 4 3 2 8 2 2" xfId="5136" xr:uid="{29F2EBF8-481A-477D-8A90-DB0373F35671}"/>
    <cellStyle name="Įprastas 4 3 2 8 3" xfId="1951" xr:uid="{9129F895-C8A2-48AF-B5F9-73B0CF42E10B}"/>
    <cellStyle name="Įprastas 4 3 2 8 3 2" xfId="6100" xr:uid="{36355B31-4612-4CE5-9069-B032DF5CCE2B}"/>
    <cellStyle name="Įprastas 4 3 2 8 4" xfId="2595" xr:uid="{48084B08-660F-4076-832A-DC7735F0123F}"/>
    <cellStyle name="Įprastas 4 3 2 8 4 2" xfId="6823" xr:uid="{98537839-1AB5-423C-B218-546956DC9313}"/>
    <cellStyle name="Įprastas 4 3 2 8 5" xfId="3239" xr:uid="{C37FE081-5628-4F6F-B4E2-7E6428D0DC9E}"/>
    <cellStyle name="Įprastas 4 3 2 8 6" xfId="4172" xr:uid="{C446987C-5DB9-4069-BB93-EBF8200F941B}"/>
    <cellStyle name="Įprastas 4 3 2 8 7" xfId="7627" xr:uid="{1EDC2AED-D78B-4A41-BC59-95EA3DD87C93}"/>
    <cellStyle name="Įprastas 4 3 2 9" xfId="663" xr:uid="{52BC42C4-0950-4100-B566-C45ECCEE69A0}"/>
    <cellStyle name="Įprastas 4 3 2 9 2" xfId="5377" xr:uid="{42D8EA9E-4FBC-4CD9-B72F-D48BE6A041E7}"/>
    <cellStyle name="Įprastas 4 3 2 9 3" xfId="7064" xr:uid="{73B0228B-74DD-44C6-B7B5-18A7810029AC}"/>
    <cellStyle name="Įprastas 4 3 2 9 4" xfId="4413" xr:uid="{75EE0FF3-25DB-4B51-898F-5FB39C70405F}"/>
    <cellStyle name="Įprastas 4 3 3" xfId="21" xr:uid="{E19FA00E-9149-4C3E-A155-3F9E17619FE3}"/>
    <cellStyle name="Įprastas 4 3 3 10" xfId="1310" xr:uid="{7286235C-C6EF-4E0E-A1F6-7C82B5ADE389}"/>
    <cellStyle name="Įprastas 4 3 3 10 2" xfId="4657" xr:uid="{DB235974-936C-4DE4-A02B-8D37D671F379}"/>
    <cellStyle name="Įprastas 4 3 3 11" xfId="1632" xr:uid="{772E6A65-6C21-4D27-AC42-078F655E1983}"/>
    <cellStyle name="Įprastas 4 3 3 11 2" xfId="5621" xr:uid="{441A4C03-BD2B-46FA-8F6E-3C6BFEFF0FF1}"/>
    <cellStyle name="Įprastas 4 3 3 12" xfId="2276" xr:uid="{40387FA6-00BE-45F8-9A89-F811EEC2001A}"/>
    <cellStyle name="Įprastas 4 3 3 12 2" xfId="6344" xr:uid="{37932674-E776-485A-8D6D-325C7B5F7354}"/>
    <cellStyle name="Įprastas 4 3 3 13" xfId="2920" xr:uid="{F3A297EA-A630-46E5-A0F0-7D53AF48E7C7}"/>
    <cellStyle name="Įprastas 4 3 3 14" xfId="3564" xr:uid="{AB56EF45-FDCC-4F65-AEEE-70647413C328}"/>
    <cellStyle name="Įprastas 4 3 3 15" xfId="3693" xr:uid="{BF8A4CF4-A506-453E-BF17-1CD25D6E76FE}"/>
    <cellStyle name="Įprastas 4 3 3 16" xfId="7308" xr:uid="{4BB3084E-94E9-464C-AC3D-78DE015C19AF}"/>
    <cellStyle name="Įprastas 4 3 3 2" xfId="31" xr:uid="{20225BA0-AD1E-4169-B2F5-421B30D60228}"/>
    <cellStyle name="Įprastas 4 3 3 2 10" xfId="1642" xr:uid="{71D37A25-B068-4662-BC3B-966806E0A62D}"/>
    <cellStyle name="Įprastas 4 3 3 2 10 2" xfId="5631" xr:uid="{210D73A4-4555-444A-B1DF-0DDD72721A1B}"/>
    <cellStyle name="Įprastas 4 3 3 2 11" xfId="2286" xr:uid="{429CE218-CBFA-454A-AFBB-4148AF3B1050}"/>
    <cellStyle name="Įprastas 4 3 3 2 11 2" xfId="6354" xr:uid="{A346DEAC-621D-44D9-AF52-07FB23844BF7}"/>
    <cellStyle name="Įprastas 4 3 3 2 12" xfId="2930" xr:uid="{C545938A-9CBD-4E91-BF37-DBB341355931}"/>
    <cellStyle name="Įprastas 4 3 3 2 13" xfId="3574" xr:uid="{91129AFB-C230-4431-BDEB-9D70D46716EC}"/>
    <cellStyle name="Įprastas 4 3 3 2 14" xfId="3703" xr:uid="{2954F718-5CBF-474A-B236-B1A57716E782}"/>
    <cellStyle name="Įprastas 4 3 3 2 15" xfId="7318" xr:uid="{A76B3AEB-3466-4B9E-AB24-68A55A74C5D9}"/>
    <cellStyle name="Įprastas 4 3 3 2 2" xfId="51" xr:uid="{78BD6489-3E38-4C30-963F-53FAE9C350E2}"/>
    <cellStyle name="Įprastas 4 3 3 2 2 10" xfId="2950" xr:uid="{A214B1E7-3E83-4141-AC3F-99017BB71605}"/>
    <cellStyle name="Įprastas 4 3 3 2 2 11" xfId="3594" xr:uid="{BAE71A07-906D-4E3E-89B0-50D2B60D5EB5}"/>
    <cellStyle name="Įprastas 4 3 3 2 2 12" xfId="3723" xr:uid="{AD151C30-B37F-4155-806D-4E4A51AC300F}"/>
    <cellStyle name="Įprastas 4 3 3 2 2 13" xfId="7338" xr:uid="{EFD09929-E395-4E29-AAC0-44718A35A2DD}"/>
    <cellStyle name="Įprastas 4 3 3 2 2 2" xfId="117" xr:uid="{8895BB2B-6573-4790-AD5F-0715E8CF3FB7}"/>
    <cellStyle name="Įprastas 4 3 3 2 2 2 10" xfId="3783" xr:uid="{5626E47C-313E-4759-8EBE-25D82D4324BB}"/>
    <cellStyle name="Įprastas 4 3 3 2 2 2 11" xfId="7403" xr:uid="{52C6E69C-B30A-4180-BD36-0C9B3EA0678D}"/>
    <cellStyle name="Įprastas 4 3 3 2 2 2 2" xfId="247" xr:uid="{F68C3C8F-20A1-4E62-9C9D-0B386C7CAB79}"/>
    <cellStyle name="Įprastas 4 3 3 2 2 2 2 2" xfId="569" xr:uid="{8A6F8669-8CB8-448C-8189-4E16A1D86A78}"/>
    <cellStyle name="Įprastas 4 3 3 2 2 2 2 2 2" xfId="1213" xr:uid="{13D3175B-7528-43E3-8734-A068D660BF7F}"/>
    <cellStyle name="Įprastas 4 3 3 2 2 2 2 2 2 2" xfId="5108" xr:uid="{35FCDF90-F83C-43FC-80AB-95B8E3D32CDD}"/>
    <cellStyle name="Įprastas 4 3 3 2 2 2 2 2 3" xfId="2179" xr:uid="{97BD8C75-C609-4BD4-9991-D962CCEE3718}"/>
    <cellStyle name="Įprastas 4 3 3 2 2 2 2 2 3 2" xfId="6072" xr:uid="{86C43034-7559-40B9-8573-250719D11FB7}"/>
    <cellStyle name="Įprastas 4 3 3 2 2 2 2 2 4" xfId="2823" xr:uid="{42AFFC78-70D7-458D-A509-731D42E87488}"/>
    <cellStyle name="Įprastas 4 3 3 2 2 2 2 2 4 2" xfId="6795" xr:uid="{35F18BAE-E150-4259-9067-E92BBB298C35}"/>
    <cellStyle name="Įprastas 4 3 3 2 2 2 2 2 5" xfId="3467" xr:uid="{512ED51A-D9F8-4670-908C-0864DE5AC354}"/>
    <cellStyle name="Įprastas 4 3 3 2 2 2 2 2 6" xfId="4144" xr:uid="{7281B177-6E15-40B4-ABE7-20260A47B041}"/>
    <cellStyle name="Įprastas 4 3 3 2 2 2 2 2 7" xfId="7855" xr:uid="{1971E202-980C-43BA-92A6-C82F4D7D3EEB}"/>
    <cellStyle name="Įprastas 4 3 3 2 2 2 2 3" xfId="891" xr:uid="{F5064567-6889-48BA-BE4F-A8160C3F1E27}"/>
    <cellStyle name="Įprastas 4 3 3 2 2 2 2 3 2" xfId="5349" xr:uid="{330C4FEB-DCB6-4DA2-AE49-1EDBDF7BA921}"/>
    <cellStyle name="Įprastas 4 3 3 2 2 2 2 3 3" xfId="6313" xr:uid="{1C4C82CC-60D7-45D0-B6DE-E4D54675CA64}"/>
    <cellStyle name="Įprastas 4 3 3 2 2 2 2 3 4" xfId="7036" xr:uid="{CE62B694-F7DF-46F1-ADC1-2879184CA541}"/>
    <cellStyle name="Įprastas 4 3 3 2 2 2 2 3 5" xfId="4385" xr:uid="{14006FA3-F7C3-41C7-99FC-66B110250105}"/>
    <cellStyle name="Įprastas 4 3 3 2 2 2 2 4" xfId="1535" xr:uid="{74E7E21C-DF65-409B-86EF-7C73C78FC29A}"/>
    <cellStyle name="Įprastas 4 3 3 2 2 2 2 4 2" xfId="5590" xr:uid="{41F05602-F964-4A16-9BE9-148FBFE65E31}"/>
    <cellStyle name="Įprastas 4 3 3 2 2 2 2 4 3" xfId="7277" xr:uid="{424BEDDC-6B4A-4C92-AC25-1C05CA1A11F5}"/>
    <cellStyle name="Įprastas 4 3 3 2 2 2 2 4 4" xfId="4626" xr:uid="{ACB47CEE-1D56-4F49-9488-0D7802E02FF2}"/>
    <cellStyle name="Įprastas 4 3 3 2 2 2 2 5" xfId="1857" xr:uid="{C92B874E-F725-46A1-9BA9-C7845FCD3606}"/>
    <cellStyle name="Įprastas 4 3 3 2 2 2 2 5 2" xfId="4867" xr:uid="{3C02616B-5F5A-4F5D-89BB-DB9FFDDBB4A3}"/>
    <cellStyle name="Įprastas 4 3 3 2 2 2 2 6" xfId="2501" xr:uid="{A42A87E0-0C59-48F9-A920-507F135E499B}"/>
    <cellStyle name="Įprastas 4 3 3 2 2 2 2 6 2" xfId="5831" xr:uid="{A6933C47-1D34-4E61-8363-50F69267BDFF}"/>
    <cellStyle name="Įprastas 4 3 3 2 2 2 2 7" xfId="3145" xr:uid="{33ED3B0A-9D42-42E2-A1F9-ED7B28058551}"/>
    <cellStyle name="Įprastas 4 3 3 2 2 2 2 7 2" xfId="6554" xr:uid="{674257E7-8CE9-421D-B974-E5FB1B8D287C}"/>
    <cellStyle name="Įprastas 4 3 3 2 2 2 2 8" xfId="3903" xr:uid="{F141723A-D84B-48F1-8923-746036D3A40B}"/>
    <cellStyle name="Įprastas 4 3 3 2 2 2 2 9" xfId="7533" xr:uid="{E1F11B63-D382-41A3-9E29-E6F046D3B0B2}"/>
    <cellStyle name="Įprastas 4 3 3 2 2 2 3" xfId="439" xr:uid="{BC3BC994-9931-4EE9-9465-0A85D9F009CA}"/>
    <cellStyle name="Įprastas 4 3 3 2 2 2 3 2" xfId="1083" xr:uid="{3613CBC2-B97F-416B-B3C2-BE3BC3D2EE60}"/>
    <cellStyle name="Įprastas 4 3 3 2 2 2 3 2 2" xfId="4988" xr:uid="{3FD8E26F-E37C-4B70-B847-EB291FDDD23E}"/>
    <cellStyle name="Įprastas 4 3 3 2 2 2 3 3" xfId="2049" xr:uid="{A318944F-BDF4-48E7-9838-7EC29C037EFF}"/>
    <cellStyle name="Įprastas 4 3 3 2 2 2 3 3 2" xfId="5952" xr:uid="{375B9F7A-76A1-4A8B-A4C7-70078C7ACB11}"/>
    <cellStyle name="Įprastas 4 3 3 2 2 2 3 4" xfId="2693" xr:uid="{D7731F3B-C5AC-4D8E-81F2-A1800DCE1D64}"/>
    <cellStyle name="Įprastas 4 3 3 2 2 2 3 4 2" xfId="6675" xr:uid="{D81A2FEC-EAAB-4B38-9392-7000A829FDF5}"/>
    <cellStyle name="Įprastas 4 3 3 2 2 2 3 5" xfId="3337" xr:uid="{7B597A02-6436-4E66-A846-7B24C3D12C2E}"/>
    <cellStyle name="Įprastas 4 3 3 2 2 2 3 6" xfId="4024" xr:uid="{94BDA70B-B4DA-4836-A701-66FFEB63CDE7}"/>
    <cellStyle name="Įprastas 4 3 3 2 2 2 3 7" xfId="7725" xr:uid="{1CF4E825-824D-4D9A-B5C0-B453E157D76D}"/>
    <cellStyle name="Įprastas 4 3 3 2 2 2 4" xfId="761" xr:uid="{E2F40A43-EC6F-4AEA-9035-BD9CE4C5C9E8}"/>
    <cellStyle name="Įprastas 4 3 3 2 2 2 4 2" xfId="5229" xr:uid="{D81390E7-ED5C-407E-A25D-BE9B9098C097}"/>
    <cellStyle name="Įprastas 4 3 3 2 2 2 4 3" xfId="6193" xr:uid="{F56401FD-48DA-40D9-BDD9-71430EFC9B41}"/>
    <cellStyle name="Įprastas 4 3 3 2 2 2 4 4" xfId="6916" xr:uid="{7F3EFA6B-E58C-49A5-8075-666B819DC108}"/>
    <cellStyle name="Įprastas 4 3 3 2 2 2 4 5" xfId="4265" xr:uid="{D8BCCEC6-C982-41D8-B8F5-8454DD9A99BB}"/>
    <cellStyle name="Įprastas 4 3 3 2 2 2 5" xfId="1405" xr:uid="{A996B88A-8AE1-4BE6-AE65-0B98B28D018D}"/>
    <cellStyle name="Įprastas 4 3 3 2 2 2 5 2" xfId="5470" xr:uid="{462A681F-1569-42EB-B977-8DE1B4F29AAD}"/>
    <cellStyle name="Įprastas 4 3 3 2 2 2 5 3" xfId="7157" xr:uid="{BC5717C8-FBA7-4B98-89E5-270C91EAEFC3}"/>
    <cellStyle name="Įprastas 4 3 3 2 2 2 5 4" xfId="4506" xr:uid="{68373C9B-D637-40C3-A683-CA5B68F99BD9}"/>
    <cellStyle name="Įprastas 4 3 3 2 2 2 6" xfId="1727" xr:uid="{47EA13E7-3DCE-4776-982C-62A03E78BD76}"/>
    <cellStyle name="Įprastas 4 3 3 2 2 2 6 2" xfId="4747" xr:uid="{6350D027-F722-411E-927E-286FA8FD309E}"/>
    <cellStyle name="Įprastas 4 3 3 2 2 2 7" xfId="2371" xr:uid="{8CB911F2-BE9A-4BCA-85C7-083C9552CCFA}"/>
    <cellStyle name="Įprastas 4 3 3 2 2 2 7 2" xfId="5711" xr:uid="{972A98DA-2757-42ED-B3E0-ED9F29EB358B}"/>
    <cellStyle name="Įprastas 4 3 3 2 2 2 8" xfId="3015" xr:uid="{885C8DC3-9BDC-466C-9954-0A18EBD91B5B}"/>
    <cellStyle name="Įprastas 4 3 3 2 2 2 8 2" xfId="6434" xr:uid="{6C145785-94FC-4F80-9ADB-5D64C88FF3A2}"/>
    <cellStyle name="Įprastas 4 3 3 2 2 2 9" xfId="3659" xr:uid="{BF2AE0EF-B908-4C21-A981-404007068FB8}"/>
    <cellStyle name="Įprastas 4 3 3 2 2 3" xfId="182" xr:uid="{F35773FC-7B0C-4C8B-8B4F-04E48744FB07}"/>
    <cellStyle name="Įprastas 4 3 3 2 2 3 2" xfId="504" xr:uid="{9AB3B978-BCC7-48E3-BEF4-4D730A93F6C1}"/>
    <cellStyle name="Įprastas 4 3 3 2 2 3 2 2" xfId="1148" xr:uid="{4D1E3563-12D3-404F-88F4-F852B84D172A}"/>
    <cellStyle name="Įprastas 4 3 3 2 2 3 2 2 2" xfId="5048" xr:uid="{BE7DC7DD-9FF2-4FC1-9D79-BC47C8EEA13F}"/>
    <cellStyle name="Įprastas 4 3 3 2 2 3 2 3" xfId="2114" xr:uid="{D10A31FC-D347-40DC-A802-0E53CBD0460D}"/>
    <cellStyle name="Įprastas 4 3 3 2 2 3 2 3 2" xfId="6012" xr:uid="{F1F06D01-C6FC-4725-8C65-83E26CFD80B2}"/>
    <cellStyle name="Įprastas 4 3 3 2 2 3 2 4" xfId="2758" xr:uid="{D78808FC-7F82-4CD6-8116-449EF71C471F}"/>
    <cellStyle name="Įprastas 4 3 3 2 2 3 2 4 2" xfId="6735" xr:uid="{E5208819-A12B-453A-B356-8C9F8EDE0FF0}"/>
    <cellStyle name="Įprastas 4 3 3 2 2 3 2 5" xfId="3402" xr:uid="{115A3CB5-B5F3-44BC-A837-13E277009789}"/>
    <cellStyle name="Įprastas 4 3 3 2 2 3 2 6" xfId="4084" xr:uid="{FE39B3E7-9CE1-44C3-9494-8269F8587833}"/>
    <cellStyle name="Įprastas 4 3 3 2 2 3 2 7" xfId="7790" xr:uid="{13EAAB32-4818-4022-91AF-4B7E38ED63FE}"/>
    <cellStyle name="Įprastas 4 3 3 2 2 3 3" xfId="826" xr:uid="{1266FB88-0A75-4E51-B9D9-47C46198E65F}"/>
    <cellStyle name="Įprastas 4 3 3 2 2 3 3 2" xfId="5289" xr:uid="{6C6CE3AA-EEB4-4951-A114-376D949B6062}"/>
    <cellStyle name="Įprastas 4 3 3 2 2 3 3 3" xfId="6253" xr:uid="{C86CB318-198D-4923-9460-2218CBF9ED5A}"/>
    <cellStyle name="Įprastas 4 3 3 2 2 3 3 4" xfId="6976" xr:uid="{8C89C3B2-263E-4F96-A47C-1ED1966CA9CB}"/>
    <cellStyle name="Įprastas 4 3 3 2 2 3 3 5" xfId="4325" xr:uid="{FBF05797-7E4A-4C79-BBEA-5FEA05D96D0B}"/>
    <cellStyle name="Įprastas 4 3 3 2 2 3 4" xfId="1470" xr:uid="{B15591DD-938A-4496-944C-96A5ABB770CE}"/>
    <cellStyle name="Įprastas 4 3 3 2 2 3 4 2" xfId="5530" xr:uid="{BD922587-BFCE-4CBB-9969-E8093DAEB185}"/>
    <cellStyle name="Įprastas 4 3 3 2 2 3 4 3" xfId="7217" xr:uid="{FD3F0E3F-3516-437E-AE0F-EC6C388BEED1}"/>
    <cellStyle name="Įprastas 4 3 3 2 2 3 4 4" xfId="4566" xr:uid="{1ECFEFB2-58CA-4B2A-AABA-DB5ACD4D8AA9}"/>
    <cellStyle name="Įprastas 4 3 3 2 2 3 5" xfId="1792" xr:uid="{702884E4-01FC-44FB-9D68-2478DDA6F660}"/>
    <cellStyle name="Įprastas 4 3 3 2 2 3 5 2" xfId="4807" xr:uid="{F222D95A-6EB1-47A5-AEF6-C4FF9B04157F}"/>
    <cellStyle name="Įprastas 4 3 3 2 2 3 6" xfId="2436" xr:uid="{E58F1786-D423-419C-83E2-FD3C17B6E1D6}"/>
    <cellStyle name="Įprastas 4 3 3 2 2 3 6 2" xfId="5771" xr:uid="{569BABB3-07E6-4AB4-869B-3650C0443616}"/>
    <cellStyle name="Įprastas 4 3 3 2 2 3 7" xfId="3080" xr:uid="{996C9658-3B55-4998-A08D-D5DBC0F60C0E}"/>
    <cellStyle name="Įprastas 4 3 3 2 2 3 7 2" xfId="6494" xr:uid="{F44C65D7-43E9-4AD7-8976-43210C7AC49C}"/>
    <cellStyle name="Įprastas 4 3 3 2 2 3 8" xfId="3843" xr:uid="{4632C5B4-CCEA-4193-A3DD-DD5E3D114178}"/>
    <cellStyle name="Įprastas 4 3 3 2 2 3 9" xfId="7468" xr:uid="{6D21A332-0848-4AFE-B749-5CDA42274CA3}"/>
    <cellStyle name="Įprastas 4 3 3 2 2 4" xfId="311" xr:uid="{59659463-3917-4E14-8ED6-85C5A7E5FDA5}"/>
    <cellStyle name="Įprastas 4 3 3 2 2 4 2" xfId="633" xr:uid="{044C8BFC-3A02-40C6-B1A0-84C6F95A12E2}"/>
    <cellStyle name="Įprastas 4 3 3 2 2 4 2 2" xfId="1277" xr:uid="{46B67B20-DBCE-4942-91D2-CE0174FD9241}"/>
    <cellStyle name="Įprastas 4 3 3 2 2 4 2 3" xfId="2243" xr:uid="{8A82037F-7A5C-4F7B-8BD4-9DC621ABCD3F}"/>
    <cellStyle name="Įprastas 4 3 3 2 2 4 2 4" xfId="2887" xr:uid="{CC54F4E3-6581-4017-A21E-FF0370F3E3B0}"/>
    <cellStyle name="Įprastas 4 3 3 2 2 4 2 5" xfId="3531" xr:uid="{A4D0B33D-82C2-46C3-92AF-84AEC0F1ED1F}"/>
    <cellStyle name="Įprastas 4 3 3 2 2 4 2 6" xfId="4928" xr:uid="{C4F181B1-4397-4778-8963-EFF0770F1F88}"/>
    <cellStyle name="Įprastas 4 3 3 2 2 4 2 7" xfId="7919" xr:uid="{8FAC2D73-F284-4781-AF64-2F37D3324C1B}"/>
    <cellStyle name="Įprastas 4 3 3 2 2 4 3" xfId="955" xr:uid="{3FD803C1-DA21-4D1F-8979-42D3B2C5A3CF}"/>
    <cellStyle name="Įprastas 4 3 3 2 2 4 3 2" xfId="5892" xr:uid="{5F240BE1-A5D3-4C1A-B033-850F45BDD30E}"/>
    <cellStyle name="Įprastas 4 3 3 2 2 4 4" xfId="1599" xr:uid="{866DB8A5-C35D-432E-B4FB-796145987B19}"/>
    <cellStyle name="Įprastas 4 3 3 2 2 4 4 2" xfId="6615" xr:uid="{80788247-962A-4266-8C0A-1A3534155D7E}"/>
    <cellStyle name="Įprastas 4 3 3 2 2 4 5" xfId="1921" xr:uid="{86C6A450-7540-45C7-A13D-C4E1FFA5D61C}"/>
    <cellStyle name="Įprastas 4 3 3 2 2 4 6" xfId="2565" xr:uid="{564A6049-535B-4E69-AA40-9E225785331E}"/>
    <cellStyle name="Įprastas 4 3 3 2 2 4 7" xfId="3209" xr:uid="{CC48A9CC-77A8-4533-B735-707B089D57E1}"/>
    <cellStyle name="Įprastas 4 3 3 2 2 4 8" xfId="3964" xr:uid="{6F812B3E-06C9-4D2D-8641-B13D1CDDCF30}"/>
    <cellStyle name="Įprastas 4 3 3 2 2 4 9" xfId="7597" xr:uid="{C816F60C-B627-4926-954C-2BF31657334E}"/>
    <cellStyle name="Įprastas 4 3 3 2 2 5" xfId="374" xr:uid="{CAA0D612-B362-43F5-8862-54A34F96F659}"/>
    <cellStyle name="Įprastas 4 3 3 2 2 5 2" xfId="1018" xr:uid="{BEF897C5-EBAA-4978-8EBD-AD623D2E3EC5}"/>
    <cellStyle name="Įprastas 4 3 3 2 2 5 2 2" xfId="5169" xr:uid="{6614CE78-3FC7-4657-A48C-31D7285173A6}"/>
    <cellStyle name="Įprastas 4 3 3 2 2 5 3" xfId="1984" xr:uid="{CE565979-A05E-4C63-A59D-F117A29AE360}"/>
    <cellStyle name="Įprastas 4 3 3 2 2 5 3 2" xfId="6133" xr:uid="{3E2AF461-CCB5-44CB-AE77-062FD327AA0C}"/>
    <cellStyle name="Įprastas 4 3 3 2 2 5 4" xfId="2628" xr:uid="{BE1E91C6-D8BA-4698-871B-7569CF6C2CB1}"/>
    <cellStyle name="Įprastas 4 3 3 2 2 5 4 2" xfId="6856" xr:uid="{4821349E-D2EF-46BE-B716-674FB9E7FF16}"/>
    <cellStyle name="Įprastas 4 3 3 2 2 5 5" xfId="3272" xr:uid="{0B08134A-D595-4802-83FB-8A03F02F75A6}"/>
    <cellStyle name="Įprastas 4 3 3 2 2 5 6" xfId="4205" xr:uid="{CD87572C-952F-4BA2-AB52-74F841644A30}"/>
    <cellStyle name="Įprastas 4 3 3 2 2 5 7" xfId="7660" xr:uid="{3375903B-C6A6-4601-B848-5C4327998086}"/>
    <cellStyle name="Įprastas 4 3 3 2 2 6" xfId="696" xr:uid="{B0186EE2-00DC-46C2-8E07-6DAB516DCF9F}"/>
    <cellStyle name="Įprastas 4 3 3 2 2 6 2" xfId="5410" xr:uid="{F4A30239-313F-417E-A003-9AE514F8730E}"/>
    <cellStyle name="Įprastas 4 3 3 2 2 6 3" xfId="7097" xr:uid="{DA341881-067F-4366-A5A3-0D8C9CEB172A}"/>
    <cellStyle name="Įprastas 4 3 3 2 2 6 4" xfId="4446" xr:uid="{CB23BEFD-4DF0-4682-9E0A-260B1F55C666}"/>
    <cellStyle name="Įprastas 4 3 3 2 2 7" xfId="1340" xr:uid="{A9F198F1-BAE3-4AC7-8724-3732D050B08F}"/>
    <cellStyle name="Įprastas 4 3 3 2 2 7 2" xfId="4687" xr:uid="{464065DA-070E-4235-A16D-81D4661BED1E}"/>
    <cellStyle name="Įprastas 4 3 3 2 2 8" xfId="1662" xr:uid="{3B6D1520-F2D7-47AA-B372-EDFA77122D2D}"/>
    <cellStyle name="Įprastas 4 3 3 2 2 8 2" xfId="5651" xr:uid="{3B3EF476-5D8D-4572-9581-F9AC610223F0}"/>
    <cellStyle name="Įprastas 4 3 3 2 2 9" xfId="2306" xr:uid="{27A2428F-4729-4B77-969B-FA7746899C0D}"/>
    <cellStyle name="Įprastas 4 3 3 2 2 9 2" xfId="6374" xr:uid="{4845074A-E345-48FE-92CA-DB566DA2EAB6}"/>
    <cellStyle name="Įprastas 4 3 3 2 3" xfId="71" xr:uid="{11269552-1706-41D9-A327-AF890ED4926C}"/>
    <cellStyle name="Įprastas 4 3 3 2 3 10" xfId="2970" xr:uid="{A3146CF8-028E-41F5-8D06-153E2CF766BA}"/>
    <cellStyle name="Įprastas 4 3 3 2 3 11" xfId="3614" xr:uid="{F168DFAC-B732-4DFA-BA7B-738ACF2C18B7}"/>
    <cellStyle name="Įprastas 4 3 3 2 3 12" xfId="3743" xr:uid="{B1DD5827-38E7-4074-8931-B9B4365BB9A8}"/>
    <cellStyle name="Įprastas 4 3 3 2 3 13" xfId="7358" xr:uid="{E0653FA9-1010-4F50-9A8C-7E4B472067B9}"/>
    <cellStyle name="Įprastas 4 3 3 2 3 2" xfId="137" xr:uid="{3092E15A-B8AF-4AAB-B481-B6F0E6668CCA}"/>
    <cellStyle name="Įprastas 4 3 3 2 3 2 10" xfId="3803" xr:uid="{7B930209-30A2-46B8-9A28-EA22E20EC6EF}"/>
    <cellStyle name="Įprastas 4 3 3 2 3 2 11" xfId="7423" xr:uid="{0138C0C1-EB2A-4E52-8409-D8628F8C9348}"/>
    <cellStyle name="Įprastas 4 3 3 2 3 2 2" xfId="267" xr:uid="{71894E45-DD3E-4367-B38A-C0620862A9B0}"/>
    <cellStyle name="Įprastas 4 3 3 2 3 2 2 2" xfId="589" xr:uid="{1A5CF8F4-7501-4731-B189-22E5352397B3}"/>
    <cellStyle name="Įprastas 4 3 3 2 3 2 2 2 2" xfId="1233" xr:uid="{6CB64D2E-7876-46D9-88FC-62C25C738A8E}"/>
    <cellStyle name="Įprastas 4 3 3 2 3 2 2 2 2 2" xfId="5128" xr:uid="{D14EF9B3-AB1D-4FB0-AAAA-6F8D2B3048CA}"/>
    <cellStyle name="Įprastas 4 3 3 2 3 2 2 2 3" xfId="2199" xr:uid="{CFF9A3C6-8805-43E6-A590-F6094528A548}"/>
    <cellStyle name="Įprastas 4 3 3 2 3 2 2 2 3 2" xfId="6092" xr:uid="{EF017C89-4185-48EF-B305-F3B41E211C31}"/>
    <cellStyle name="Įprastas 4 3 3 2 3 2 2 2 4" xfId="2843" xr:uid="{022D942F-DE84-4717-994C-467CFF8112CE}"/>
    <cellStyle name="Įprastas 4 3 3 2 3 2 2 2 4 2" xfId="6815" xr:uid="{4F9F3E63-D716-4F80-8D2A-B1C35EFDF182}"/>
    <cellStyle name="Įprastas 4 3 3 2 3 2 2 2 5" xfId="3487" xr:uid="{62A073CE-0835-4BB9-8FDC-76DFEC643D30}"/>
    <cellStyle name="Įprastas 4 3 3 2 3 2 2 2 6" xfId="4164" xr:uid="{17B13155-ABB5-4B89-BC8E-6FE7A2E0BC67}"/>
    <cellStyle name="Įprastas 4 3 3 2 3 2 2 2 7" xfId="7875" xr:uid="{B1FF9AAE-5C7C-4E80-9CA6-D95AE3986EB2}"/>
    <cellStyle name="Įprastas 4 3 3 2 3 2 2 3" xfId="911" xr:uid="{FC15136D-37A4-4769-8E25-CEAB9D3D242C}"/>
    <cellStyle name="Įprastas 4 3 3 2 3 2 2 3 2" xfId="5369" xr:uid="{B4C6ADBE-F678-4EDA-A74F-52FA4DC40E3A}"/>
    <cellStyle name="Įprastas 4 3 3 2 3 2 2 3 3" xfId="6333" xr:uid="{C11B7B51-CD78-40F8-8C85-7084A5C7DA3C}"/>
    <cellStyle name="Įprastas 4 3 3 2 3 2 2 3 4" xfId="7056" xr:uid="{9EB0B5AC-8385-44E1-A849-74C95C594011}"/>
    <cellStyle name="Įprastas 4 3 3 2 3 2 2 3 5" xfId="4405" xr:uid="{72898FAD-C54F-4BE4-8C63-428DD0F4A266}"/>
    <cellStyle name="Įprastas 4 3 3 2 3 2 2 4" xfId="1555" xr:uid="{9B4C05AE-CE52-403C-ACB3-8DD70D3BD8F9}"/>
    <cellStyle name="Įprastas 4 3 3 2 3 2 2 4 2" xfId="5610" xr:uid="{71595213-FCEA-4F84-BE90-E87B06991C11}"/>
    <cellStyle name="Įprastas 4 3 3 2 3 2 2 4 3" xfId="7297" xr:uid="{C96ED741-F612-43C0-8160-6832D6ECAC1B}"/>
    <cellStyle name="Įprastas 4 3 3 2 3 2 2 4 4" xfId="4646" xr:uid="{8C86C56D-0AFA-4DE9-8E60-9AC16C998FFE}"/>
    <cellStyle name="Įprastas 4 3 3 2 3 2 2 5" xfId="1877" xr:uid="{42D329EB-81DC-455B-A33D-8C6A19118931}"/>
    <cellStyle name="Įprastas 4 3 3 2 3 2 2 5 2" xfId="4887" xr:uid="{8D1ED368-48B4-4F74-9F4A-4AA09F3F1A94}"/>
    <cellStyle name="Įprastas 4 3 3 2 3 2 2 6" xfId="2521" xr:uid="{3FF82C38-9FD2-4961-9D9F-F2D3699E8BFE}"/>
    <cellStyle name="Įprastas 4 3 3 2 3 2 2 6 2" xfId="5851" xr:uid="{33EB9C5E-568B-4760-9D5E-CDE973607EE8}"/>
    <cellStyle name="Įprastas 4 3 3 2 3 2 2 7" xfId="3165" xr:uid="{F2C22997-6669-4826-9FD4-9441F6C3CDAC}"/>
    <cellStyle name="Įprastas 4 3 3 2 3 2 2 7 2" xfId="6574" xr:uid="{358CFB9F-7BD5-4D72-B4C9-C813F835AA90}"/>
    <cellStyle name="Įprastas 4 3 3 2 3 2 2 8" xfId="3923" xr:uid="{2928B612-0A55-45D2-82E9-CC3A816FFB4A}"/>
    <cellStyle name="Įprastas 4 3 3 2 3 2 2 9" xfId="7553" xr:uid="{321C0927-108B-4D08-ACFE-324E35987DFE}"/>
    <cellStyle name="Įprastas 4 3 3 2 3 2 3" xfId="459" xr:uid="{EFC644A7-02F5-4313-A0EE-0DDC7915FCB9}"/>
    <cellStyle name="Įprastas 4 3 3 2 3 2 3 2" xfId="1103" xr:uid="{AEE91DF6-9D7A-45AB-A983-A0210ECD913C}"/>
    <cellStyle name="Įprastas 4 3 3 2 3 2 3 2 2" xfId="5008" xr:uid="{5A4A114D-D12C-43FD-AC3F-C8E249C93110}"/>
    <cellStyle name="Įprastas 4 3 3 2 3 2 3 3" xfId="2069" xr:uid="{4873C6B6-48AE-460D-A7B0-A8BB3DEE37BE}"/>
    <cellStyle name="Įprastas 4 3 3 2 3 2 3 3 2" xfId="5972" xr:uid="{2BF39EB5-47D5-4807-8FB9-7AC07BB5BC4F}"/>
    <cellStyle name="Įprastas 4 3 3 2 3 2 3 4" xfId="2713" xr:uid="{C8E7ED87-AA3E-4E72-BA45-7F62E19DEBAC}"/>
    <cellStyle name="Įprastas 4 3 3 2 3 2 3 4 2" xfId="6695" xr:uid="{5AF7B126-F7D0-415A-B3B8-85E7A2571357}"/>
    <cellStyle name="Įprastas 4 3 3 2 3 2 3 5" xfId="3357" xr:uid="{574CC7FC-9393-4BFD-9E6F-226C4DA18296}"/>
    <cellStyle name="Įprastas 4 3 3 2 3 2 3 6" xfId="4044" xr:uid="{41B138DB-F993-49EC-820D-933091247DCB}"/>
    <cellStyle name="Įprastas 4 3 3 2 3 2 3 7" xfId="7745" xr:uid="{72C50996-12E0-471F-BFF2-BF5F3DB4458C}"/>
    <cellStyle name="Įprastas 4 3 3 2 3 2 4" xfId="781" xr:uid="{C07DD04B-EAE4-447A-9F7C-4D83D59D99F0}"/>
    <cellStyle name="Įprastas 4 3 3 2 3 2 4 2" xfId="5249" xr:uid="{5B53DB8D-1B3C-4C0B-984B-03778264468E}"/>
    <cellStyle name="Įprastas 4 3 3 2 3 2 4 3" xfId="6213" xr:uid="{D48B98FC-D37C-4564-A619-B6EF6F1C0BE0}"/>
    <cellStyle name="Įprastas 4 3 3 2 3 2 4 4" xfId="6936" xr:uid="{688D35B1-44CF-4B14-A637-0CFA109655CE}"/>
    <cellStyle name="Įprastas 4 3 3 2 3 2 4 5" xfId="4285" xr:uid="{B399F221-77EC-4DA4-84D1-E3A4A3E16F19}"/>
    <cellStyle name="Įprastas 4 3 3 2 3 2 5" xfId="1425" xr:uid="{A2462DEE-263A-4371-9B1C-EC7698F04BA0}"/>
    <cellStyle name="Įprastas 4 3 3 2 3 2 5 2" xfId="5490" xr:uid="{3BBA1980-3222-4FF4-8AC4-93503F2B5F57}"/>
    <cellStyle name="Įprastas 4 3 3 2 3 2 5 3" xfId="7177" xr:uid="{20DAE07E-5785-457B-8435-FB024885EC4F}"/>
    <cellStyle name="Įprastas 4 3 3 2 3 2 5 4" xfId="4526" xr:uid="{4959FBDB-6FB2-4E4E-90C3-961F0CB755F2}"/>
    <cellStyle name="Įprastas 4 3 3 2 3 2 6" xfId="1747" xr:uid="{6B8E1386-D2FD-411B-992E-A9B1ADFE353C}"/>
    <cellStyle name="Įprastas 4 3 3 2 3 2 6 2" xfId="4767" xr:uid="{4E3AD244-1742-41E9-ACC9-99B9C1DAB846}"/>
    <cellStyle name="Įprastas 4 3 3 2 3 2 7" xfId="2391" xr:uid="{0D37632F-9A3F-4438-AAD9-0BC6531D9E61}"/>
    <cellStyle name="Įprastas 4 3 3 2 3 2 7 2" xfId="5731" xr:uid="{B59D2039-8D7F-4FEE-AA90-2544B7690B1F}"/>
    <cellStyle name="Įprastas 4 3 3 2 3 2 8" xfId="3035" xr:uid="{D24146FE-1498-4045-B4B1-2C97220DC2D8}"/>
    <cellStyle name="Įprastas 4 3 3 2 3 2 8 2" xfId="6454" xr:uid="{C82AC8AF-718E-4B71-B81F-98E9A26F8303}"/>
    <cellStyle name="Įprastas 4 3 3 2 3 2 9" xfId="3679" xr:uid="{EA8505C7-FA99-43B9-AAD5-A6E6E93D75BF}"/>
    <cellStyle name="Įprastas 4 3 3 2 3 3" xfId="202" xr:uid="{51FCB1CA-061B-475D-8105-03BD5912F3B9}"/>
    <cellStyle name="Įprastas 4 3 3 2 3 3 2" xfId="524" xr:uid="{F6F32BC6-EFDC-43B9-8AFA-11AFF46F9EFD}"/>
    <cellStyle name="Įprastas 4 3 3 2 3 3 2 2" xfId="1168" xr:uid="{58FD5D19-3871-4A21-A017-42A86BA52CBF}"/>
    <cellStyle name="Įprastas 4 3 3 2 3 3 2 2 2" xfId="5068" xr:uid="{4C2CA1E8-BA0A-4142-A7C1-254D80390279}"/>
    <cellStyle name="Įprastas 4 3 3 2 3 3 2 3" xfId="2134" xr:uid="{5CD04804-69FE-413A-917B-15BDE9666F25}"/>
    <cellStyle name="Įprastas 4 3 3 2 3 3 2 3 2" xfId="6032" xr:uid="{323312DC-28E5-4C36-AACF-AC0D7D4BD77C}"/>
    <cellStyle name="Įprastas 4 3 3 2 3 3 2 4" xfId="2778" xr:uid="{2806E907-7463-4F04-9EC6-0C82682DECA3}"/>
    <cellStyle name="Įprastas 4 3 3 2 3 3 2 4 2" xfId="6755" xr:uid="{7028529E-BDAA-4D4E-B12D-A916B8124B8E}"/>
    <cellStyle name="Įprastas 4 3 3 2 3 3 2 5" xfId="3422" xr:uid="{2F2C975D-8CD1-4918-BEFF-E8BF374B0E74}"/>
    <cellStyle name="Įprastas 4 3 3 2 3 3 2 6" xfId="4104" xr:uid="{1C61D2EE-26D4-40DB-B4A2-6D9B7BEE8873}"/>
    <cellStyle name="Įprastas 4 3 3 2 3 3 2 7" xfId="7810" xr:uid="{D4723401-AE11-4DC0-A565-35BD2BD9EAF0}"/>
    <cellStyle name="Įprastas 4 3 3 2 3 3 3" xfId="846" xr:uid="{5896B15D-56DF-4F8A-AEFD-2754E6830E43}"/>
    <cellStyle name="Įprastas 4 3 3 2 3 3 3 2" xfId="5309" xr:uid="{51526DE9-A652-4EEA-80DC-F3560ADB30F3}"/>
    <cellStyle name="Įprastas 4 3 3 2 3 3 3 3" xfId="6273" xr:uid="{27B3D080-F132-4169-9A4D-2A753C32126B}"/>
    <cellStyle name="Įprastas 4 3 3 2 3 3 3 4" xfId="6996" xr:uid="{F87CF4C8-119C-4DE0-A65B-2562CE700ADB}"/>
    <cellStyle name="Įprastas 4 3 3 2 3 3 3 5" xfId="4345" xr:uid="{EFA10D44-96E0-473D-985A-6C3CEBA826B6}"/>
    <cellStyle name="Įprastas 4 3 3 2 3 3 4" xfId="1490" xr:uid="{6223D115-EFE0-49BE-9269-5FB92DE19B75}"/>
    <cellStyle name="Įprastas 4 3 3 2 3 3 4 2" xfId="5550" xr:uid="{BDF9DA16-94FF-4719-A39F-3C4DE6C533AE}"/>
    <cellStyle name="Įprastas 4 3 3 2 3 3 4 3" xfId="7237" xr:uid="{211ADD8B-36BF-4695-AC4D-F5E8EF5ECD38}"/>
    <cellStyle name="Įprastas 4 3 3 2 3 3 4 4" xfId="4586" xr:uid="{4C90F310-D597-42BB-9754-A854B13F822C}"/>
    <cellStyle name="Įprastas 4 3 3 2 3 3 5" xfId="1812" xr:uid="{56A10FB4-802D-4B4D-8981-D2CA5FEB654A}"/>
    <cellStyle name="Įprastas 4 3 3 2 3 3 5 2" xfId="4827" xr:uid="{03DEF0A4-037C-4120-9298-B32794ADD568}"/>
    <cellStyle name="Įprastas 4 3 3 2 3 3 6" xfId="2456" xr:uid="{ECDA407D-7C93-4F05-A56B-032DDA719079}"/>
    <cellStyle name="Įprastas 4 3 3 2 3 3 6 2" xfId="5791" xr:uid="{F6DEE07B-C4C2-46DC-BB74-F27EC2C5C0CB}"/>
    <cellStyle name="Įprastas 4 3 3 2 3 3 7" xfId="3100" xr:uid="{26EADEF9-DBF4-4320-8289-547E6EDD8B13}"/>
    <cellStyle name="Įprastas 4 3 3 2 3 3 7 2" xfId="6514" xr:uid="{425BCDA1-4BDC-460E-ADE1-B1887CC31141}"/>
    <cellStyle name="Įprastas 4 3 3 2 3 3 8" xfId="3863" xr:uid="{64CBF23D-99EE-4DA5-A938-BAE97CCDADC3}"/>
    <cellStyle name="Įprastas 4 3 3 2 3 3 9" xfId="7488" xr:uid="{112A7E18-66DA-438E-8E8E-23B24EBB71C0}"/>
    <cellStyle name="Įprastas 4 3 3 2 3 4" xfId="331" xr:uid="{EC96F484-9378-4989-85F1-F9F0652C2B13}"/>
    <cellStyle name="Įprastas 4 3 3 2 3 4 2" xfId="653" xr:uid="{78F07947-2381-4232-9067-1FBF849B18C6}"/>
    <cellStyle name="Įprastas 4 3 3 2 3 4 2 2" xfId="1297" xr:uid="{B500B5F7-0E23-4614-BBBE-D07798199990}"/>
    <cellStyle name="Įprastas 4 3 3 2 3 4 2 3" xfId="2263" xr:uid="{6A468952-1FA1-46DC-97F3-0C2E31E69422}"/>
    <cellStyle name="Įprastas 4 3 3 2 3 4 2 4" xfId="2907" xr:uid="{CCC4FCB0-9395-4516-BA7C-2CD26860CFD3}"/>
    <cellStyle name="Įprastas 4 3 3 2 3 4 2 5" xfId="3551" xr:uid="{C3D02D38-BFD7-4F56-82FA-7E4E77B8675B}"/>
    <cellStyle name="Įprastas 4 3 3 2 3 4 2 6" xfId="4948" xr:uid="{B3A97F50-FEB5-4CAF-89BB-8544F2940583}"/>
    <cellStyle name="Įprastas 4 3 3 2 3 4 2 7" xfId="7939" xr:uid="{B3DF9A4D-5FBE-456A-A894-E049C0EB9C59}"/>
    <cellStyle name="Įprastas 4 3 3 2 3 4 3" xfId="975" xr:uid="{7C3C490B-E5A8-468C-91BC-7E6C002BBA8A}"/>
    <cellStyle name="Įprastas 4 3 3 2 3 4 3 2" xfId="5912" xr:uid="{D585A6BF-2F2F-4950-91F1-DFE20887121E}"/>
    <cellStyle name="Įprastas 4 3 3 2 3 4 4" xfId="1619" xr:uid="{8ED57059-5C58-4E60-92AD-01DC0B48F40E}"/>
    <cellStyle name="Įprastas 4 3 3 2 3 4 4 2" xfId="6635" xr:uid="{B849ADD8-D69D-4D68-9793-EB3E1786E290}"/>
    <cellStyle name="Įprastas 4 3 3 2 3 4 5" xfId="1941" xr:uid="{12211060-7149-4B48-91B1-C0E33F0D1742}"/>
    <cellStyle name="Įprastas 4 3 3 2 3 4 6" xfId="2585" xr:uid="{0D728A81-A516-4E13-B0E6-179724FB64AB}"/>
    <cellStyle name="Įprastas 4 3 3 2 3 4 7" xfId="3229" xr:uid="{78EE5D8D-54D7-4851-B663-D699C6200DCC}"/>
    <cellStyle name="Įprastas 4 3 3 2 3 4 8" xfId="3984" xr:uid="{310F676F-D0AA-41EA-85A9-0990345C6380}"/>
    <cellStyle name="Įprastas 4 3 3 2 3 4 9" xfId="7617" xr:uid="{1F4962E2-51A7-4F4F-9CD4-9A2135DE98A7}"/>
    <cellStyle name="Įprastas 4 3 3 2 3 5" xfId="394" xr:uid="{438E313D-B753-42F4-AAF6-3453773B8F3B}"/>
    <cellStyle name="Įprastas 4 3 3 2 3 5 2" xfId="1038" xr:uid="{F5C4F4A5-65BF-4FF5-8A44-0FFBEAB66E28}"/>
    <cellStyle name="Įprastas 4 3 3 2 3 5 2 2" xfId="5189" xr:uid="{9A34821F-7625-4362-A6B9-EF40C8C3659B}"/>
    <cellStyle name="Įprastas 4 3 3 2 3 5 3" xfId="2004" xr:uid="{B03E9915-EF0E-4DDF-8231-20BC898286D4}"/>
    <cellStyle name="Įprastas 4 3 3 2 3 5 3 2" xfId="6153" xr:uid="{2C5505A3-3CDB-409D-B660-986053D69134}"/>
    <cellStyle name="Įprastas 4 3 3 2 3 5 4" xfId="2648" xr:uid="{5F0D1BC3-7875-4A3C-A5A0-8830E80DFBCE}"/>
    <cellStyle name="Įprastas 4 3 3 2 3 5 4 2" xfId="6876" xr:uid="{2C94ED97-9B91-4526-AE6C-4D602515C028}"/>
    <cellStyle name="Įprastas 4 3 3 2 3 5 5" xfId="3292" xr:uid="{AD25ECC3-ACA5-4AA7-B510-917DCCD26338}"/>
    <cellStyle name="Įprastas 4 3 3 2 3 5 6" xfId="4225" xr:uid="{1E6D88FF-61D5-4D9C-84E8-5BCD4716E4B4}"/>
    <cellStyle name="Įprastas 4 3 3 2 3 5 7" xfId="7680" xr:uid="{4FC67B6A-DA62-43E2-9B8A-D58F3F303C50}"/>
    <cellStyle name="Įprastas 4 3 3 2 3 6" xfId="716" xr:uid="{A0DDECAD-702E-4AE8-95AB-6D6F4B2373D8}"/>
    <cellStyle name="Įprastas 4 3 3 2 3 6 2" xfId="5430" xr:uid="{89B5AA2D-6D12-4A60-8E74-905E544AE476}"/>
    <cellStyle name="Įprastas 4 3 3 2 3 6 3" xfId="7117" xr:uid="{063FB359-C45B-45BD-91F3-E7B040CEA73F}"/>
    <cellStyle name="Įprastas 4 3 3 2 3 6 4" xfId="4466" xr:uid="{284D0820-856F-422D-9B43-39C7C1C1707B}"/>
    <cellStyle name="Įprastas 4 3 3 2 3 7" xfId="1360" xr:uid="{BBBBD504-9ACC-407F-9F18-6A79B209F120}"/>
    <cellStyle name="Įprastas 4 3 3 2 3 7 2" xfId="4707" xr:uid="{67F1A536-16E3-4F18-A358-3B7851602AEB}"/>
    <cellStyle name="Įprastas 4 3 3 2 3 8" xfId="1682" xr:uid="{6F2F386A-66C0-4AD0-A126-7681B5C193CB}"/>
    <cellStyle name="Įprastas 4 3 3 2 3 8 2" xfId="5671" xr:uid="{5DAEBB05-9D3F-4EFA-9666-53A66311E9FF}"/>
    <cellStyle name="Įprastas 4 3 3 2 3 9" xfId="2326" xr:uid="{0F5D8707-B143-49F6-B9ED-690124F9B886}"/>
    <cellStyle name="Įprastas 4 3 3 2 3 9 2" xfId="6394" xr:uid="{9DCDDB32-6226-43B4-BC21-B0BCD3A1DC6E}"/>
    <cellStyle name="Įprastas 4 3 3 2 4" xfId="97" xr:uid="{00E0AD76-1E2D-42E5-984F-2B2DC7058D0A}"/>
    <cellStyle name="Įprastas 4 3 3 2 4 10" xfId="3763" xr:uid="{FDC19CBB-4ABE-4FFB-BD3F-1BADC705C3B1}"/>
    <cellStyle name="Įprastas 4 3 3 2 4 11" xfId="7383" xr:uid="{C03D998E-BFAE-42DD-B1CC-D1421EBEB5F1}"/>
    <cellStyle name="Įprastas 4 3 3 2 4 2" xfId="227" xr:uid="{4B678D0D-0EAE-477D-A571-672C9BDD1A0D}"/>
    <cellStyle name="Įprastas 4 3 3 2 4 2 2" xfId="549" xr:uid="{721954F8-26D2-4A26-BA79-18B09532634C}"/>
    <cellStyle name="Įprastas 4 3 3 2 4 2 2 2" xfId="1193" xr:uid="{31454C81-AC62-4173-B506-5682F0A1BF59}"/>
    <cellStyle name="Įprastas 4 3 3 2 4 2 2 2 2" xfId="5088" xr:uid="{45A216B0-D5AD-4EA0-8693-4188348454EA}"/>
    <cellStyle name="Įprastas 4 3 3 2 4 2 2 3" xfId="2159" xr:uid="{1E4F1D9C-BAAF-419A-849A-0446A1BA92DD}"/>
    <cellStyle name="Įprastas 4 3 3 2 4 2 2 3 2" xfId="6052" xr:uid="{25E3898D-CC8D-4A2B-9893-D96E8DDAFC8E}"/>
    <cellStyle name="Įprastas 4 3 3 2 4 2 2 4" xfId="2803" xr:uid="{74162CF5-6745-4376-9132-48AB5E84D5BA}"/>
    <cellStyle name="Įprastas 4 3 3 2 4 2 2 4 2" xfId="6775" xr:uid="{7B47A411-1642-4B63-B5D5-120519E8D537}"/>
    <cellStyle name="Įprastas 4 3 3 2 4 2 2 5" xfId="3447" xr:uid="{95F5BE78-AFF8-4528-8DE3-5E5E2D6E9A9C}"/>
    <cellStyle name="Įprastas 4 3 3 2 4 2 2 6" xfId="4124" xr:uid="{C3A8D18E-7657-47D8-BABE-1C6E8BA73925}"/>
    <cellStyle name="Įprastas 4 3 3 2 4 2 2 7" xfId="7835" xr:uid="{0D2F1FF9-98C3-4AFC-957B-983A985027D3}"/>
    <cellStyle name="Įprastas 4 3 3 2 4 2 3" xfId="871" xr:uid="{EAA40BEF-AAC5-4B99-A168-E7D1FD3B1495}"/>
    <cellStyle name="Įprastas 4 3 3 2 4 2 3 2" xfId="5329" xr:uid="{1BBB6D17-8960-43E1-83E5-6F93692820DC}"/>
    <cellStyle name="Įprastas 4 3 3 2 4 2 3 3" xfId="6293" xr:uid="{94D570F4-4D2B-4C70-BBE0-9B8BAEB848E5}"/>
    <cellStyle name="Įprastas 4 3 3 2 4 2 3 4" xfId="7016" xr:uid="{882963FE-0082-4604-8AC2-7A6D9FDDE069}"/>
    <cellStyle name="Įprastas 4 3 3 2 4 2 3 5" xfId="4365" xr:uid="{676D88EA-7CE8-4A0C-8256-419F33DE5A9A}"/>
    <cellStyle name="Įprastas 4 3 3 2 4 2 4" xfId="1515" xr:uid="{C3DC16EC-A64B-40F7-8460-1BFF1847BC21}"/>
    <cellStyle name="Įprastas 4 3 3 2 4 2 4 2" xfId="5570" xr:uid="{6D47CD2B-5F89-408A-8C12-CC29F613A16F}"/>
    <cellStyle name="Įprastas 4 3 3 2 4 2 4 3" xfId="7257" xr:uid="{9C8E2057-74A0-4E0D-99B5-D3E5B7372397}"/>
    <cellStyle name="Įprastas 4 3 3 2 4 2 4 4" xfId="4606" xr:uid="{EF1800BF-A7E2-4A21-90F6-C6EE7C872EC4}"/>
    <cellStyle name="Įprastas 4 3 3 2 4 2 5" xfId="1837" xr:uid="{372CAC34-C9C0-49AA-9C4E-ECF79C76CB5A}"/>
    <cellStyle name="Įprastas 4 3 3 2 4 2 5 2" xfId="4847" xr:uid="{659B3507-E56E-4B87-A9E6-96AE9FDB426E}"/>
    <cellStyle name="Įprastas 4 3 3 2 4 2 6" xfId="2481" xr:uid="{F4E29F78-2B4B-41E9-9655-E96D650C00AB}"/>
    <cellStyle name="Įprastas 4 3 3 2 4 2 6 2" xfId="5811" xr:uid="{3A10892A-4B28-4E70-9827-291850220C2D}"/>
    <cellStyle name="Įprastas 4 3 3 2 4 2 7" xfId="3125" xr:uid="{71F78146-956E-435B-A860-BDA3425F43BF}"/>
    <cellStyle name="Įprastas 4 3 3 2 4 2 7 2" xfId="6534" xr:uid="{422B0922-6349-4493-8781-4C04B87C71EF}"/>
    <cellStyle name="Įprastas 4 3 3 2 4 2 8" xfId="3883" xr:uid="{F55BC7C3-2AD1-4957-BC42-2C8C882A8488}"/>
    <cellStyle name="Įprastas 4 3 3 2 4 2 9" xfId="7513" xr:uid="{7AA96B2E-7539-4783-ABE6-AD8D221EC4FB}"/>
    <cellStyle name="Įprastas 4 3 3 2 4 3" xfId="419" xr:uid="{DF6212A3-7EA9-4F52-9DF1-2B28486137C3}"/>
    <cellStyle name="Įprastas 4 3 3 2 4 3 2" xfId="1063" xr:uid="{CE3B463E-5A73-4D61-A5C9-14602C9C4752}"/>
    <cellStyle name="Įprastas 4 3 3 2 4 3 2 2" xfId="4968" xr:uid="{E702B405-00EC-4ACC-BCFB-96F65FC4640F}"/>
    <cellStyle name="Įprastas 4 3 3 2 4 3 3" xfId="2029" xr:uid="{67F842D6-48D0-4505-88E0-22F1F8A55AF1}"/>
    <cellStyle name="Įprastas 4 3 3 2 4 3 3 2" xfId="5932" xr:uid="{026C31EF-CAFC-448B-9C99-F870BBEF2712}"/>
    <cellStyle name="Įprastas 4 3 3 2 4 3 4" xfId="2673" xr:uid="{AFDD8688-98D9-499F-9F3C-10A61CCAB4F1}"/>
    <cellStyle name="Įprastas 4 3 3 2 4 3 4 2" xfId="6655" xr:uid="{BB1D923B-E99E-4845-818B-713BFEDB7C66}"/>
    <cellStyle name="Įprastas 4 3 3 2 4 3 5" xfId="3317" xr:uid="{009464C2-3438-480F-BD6A-D61F303404A5}"/>
    <cellStyle name="Įprastas 4 3 3 2 4 3 6" xfId="4004" xr:uid="{4BF0A3C5-D1BC-4559-80C7-3A388D4CC0EF}"/>
    <cellStyle name="Įprastas 4 3 3 2 4 3 7" xfId="7705" xr:uid="{6DC42B87-C7AC-492B-949D-338DCC2F8D7B}"/>
    <cellStyle name="Įprastas 4 3 3 2 4 4" xfId="741" xr:uid="{66823871-F78E-476E-806D-8119B1E26272}"/>
    <cellStyle name="Įprastas 4 3 3 2 4 4 2" xfId="5209" xr:uid="{B1D38A56-665E-4216-8638-F0CFCC1CA688}"/>
    <cellStyle name="Įprastas 4 3 3 2 4 4 3" xfId="6173" xr:uid="{A21DBD40-FCBF-4983-AC8A-E7ADAC004AFB}"/>
    <cellStyle name="Įprastas 4 3 3 2 4 4 4" xfId="6896" xr:uid="{4C1B6324-4360-417D-BE04-4CAB64BDD659}"/>
    <cellStyle name="Įprastas 4 3 3 2 4 4 5" xfId="4245" xr:uid="{168BED5F-F20C-48C3-9077-73BCD8607F12}"/>
    <cellStyle name="Įprastas 4 3 3 2 4 5" xfId="1385" xr:uid="{18BDD977-F589-45DF-8E7D-835B8A4DD7CA}"/>
    <cellStyle name="Įprastas 4 3 3 2 4 5 2" xfId="5450" xr:uid="{9D22287D-2A82-4631-83C5-2C50289AFC63}"/>
    <cellStyle name="Įprastas 4 3 3 2 4 5 3" xfId="7137" xr:uid="{BA0A2936-341F-41FE-A382-B10FEFB8490B}"/>
    <cellStyle name="Įprastas 4 3 3 2 4 5 4" xfId="4486" xr:uid="{8D7973DC-1650-4399-8C0C-C8BBB2E065DA}"/>
    <cellStyle name="Įprastas 4 3 3 2 4 6" xfId="1707" xr:uid="{FF9943E4-C4A0-4F53-A3BA-4EAB7F54FCEE}"/>
    <cellStyle name="Įprastas 4 3 3 2 4 6 2" xfId="4727" xr:uid="{4C000317-DFE0-43E0-80B7-A3C2942CD608}"/>
    <cellStyle name="Įprastas 4 3 3 2 4 7" xfId="2351" xr:uid="{DC7E0700-B3F3-456E-9701-C4BFD08BE245}"/>
    <cellStyle name="Įprastas 4 3 3 2 4 7 2" xfId="5691" xr:uid="{0BA0EBB5-4883-48AB-9C2C-21CC6AF7D56E}"/>
    <cellStyle name="Įprastas 4 3 3 2 4 8" xfId="2995" xr:uid="{4C30E9E2-A59E-4F82-BBC6-2E9BD7824E63}"/>
    <cellStyle name="Įprastas 4 3 3 2 4 8 2" xfId="6414" xr:uid="{638F0F0B-8CCD-460B-8746-F7AE0AF8FD4F}"/>
    <cellStyle name="Įprastas 4 3 3 2 4 9" xfId="3639" xr:uid="{F7305AEB-BF00-46D4-BEFE-B61FAAB4CC1F}"/>
    <cellStyle name="Įprastas 4 3 3 2 5" xfId="162" xr:uid="{4BD58E9F-E0CB-457A-B657-38C78AC2BFD4}"/>
    <cellStyle name="Įprastas 4 3 3 2 5 2" xfId="484" xr:uid="{2C3870C4-20B5-4108-B3A0-3FEEF415CAA0}"/>
    <cellStyle name="Įprastas 4 3 3 2 5 2 2" xfId="1128" xr:uid="{125F0614-5AF8-4474-AC13-FCB42842E566}"/>
    <cellStyle name="Įprastas 4 3 3 2 5 2 2 2" xfId="5028" xr:uid="{3C6B3EE9-F8BB-47EC-ADDB-D6959BBF7B6F}"/>
    <cellStyle name="Įprastas 4 3 3 2 5 2 3" xfId="2094" xr:uid="{2119632B-CE63-4942-87C9-D4702B9B0197}"/>
    <cellStyle name="Įprastas 4 3 3 2 5 2 3 2" xfId="5992" xr:uid="{F611661C-B761-4B26-B613-CBD527143C57}"/>
    <cellStyle name="Įprastas 4 3 3 2 5 2 4" xfId="2738" xr:uid="{915C4E48-6E4D-4A6A-B499-BFED829D7297}"/>
    <cellStyle name="Įprastas 4 3 3 2 5 2 4 2" xfId="6715" xr:uid="{09EB23FE-174C-4EF6-846E-EE9A7CA17F2F}"/>
    <cellStyle name="Įprastas 4 3 3 2 5 2 5" xfId="3382" xr:uid="{59B4C58A-ECF2-4C73-A55B-3F71596531A8}"/>
    <cellStyle name="Įprastas 4 3 3 2 5 2 6" xfId="4064" xr:uid="{CB92CDC6-E23F-430E-B5CD-D67B3A9FFD7D}"/>
    <cellStyle name="Įprastas 4 3 3 2 5 2 7" xfId="7770" xr:uid="{FAC66AD2-D853-4E62-87CF-D6F5585D6BFB}"/>
    <cellStyle name="Įprastas 4 3 3 2 5 3" xfId="806" xr:uid="{7CED24EF-25C0-48BD-8B6D-2BF14673A330}"/>
    <cellStyle name="Įprastas 4 3 3 2 5 3 2" xfId="5269" xr:uid="{98CFD27B-9DF1-4A8E-9F00-CD15C6C0E217}"/>
    <cellStyle name="Įprastas 4 3 3 2 5 3 3" xfId="6233" xr:uid="{463B3408-EBFF-4646-A765-70FA71CFE175}"/>
    <cellStyle name="Įprastas 4 3 3 2 5 3 4" xfId="6956" xr:uid="{092F341E-4399-4DED-9960-1A371664F78B}"/>
    <cellStyle name="Įprastas 4 3 3 2 5 3 5" xfId="4305" xr:uid="{8A92A585-3389-44C8-8FAB-C6744088FDF5}"/>
    <cellStyle name="Įprastas 4 3 3 2 5 4" xfId="1450" xr:uid="{1D544C6C-85C5-40E8-9B6B-D44D18E69E89}"/>
    <cellStyle name="Įprastas 4 3 3 2 5 4 2" xfId="5510" xr:uid="{CB062BED-2827-49EC-92B6-69D6504A1725}"/>
    <cellStyle name="Įprastas 4 3 3 2 5 4 3" xfId="7197" xr:uid="{8625F116-44EE-4172-84B6-23D95CDDDDBD}"/>
    <cellStyle name="Įprastas 4 3 3 2 5 4 4" xfId="4546" xr:uid="{9AAA21A5-C612-4E49-A250-73DAA8661119}"/>
    <cellStyle name="Įprastas 4 3 3 2 5 5" xfId="1772" xr:uid="{3022CF9B-F8D7-4E60-A488-3403DD9B1416}"/>
    <cellStyle name="Įprastas 4 3 3 2 5 5 2" xfId="4787" xr:uid="{46CEF5FA-ED09-4BB4-B4AB-D01FE3581513}"/>
    <cellStyle name="Įprastas 4 3 3 2 5 6" xfId="2416" xr:uid="{AB33CD48-C06B-4356-9586-B9EEDE1A8E00}"/>
    <cellStyle name="Įprastas 4 3 3 2 5 6 2" xfId="5751" xr:uid="{477B0577-00A9-48F5-93E9-93E6CC9C11C6}"/>
    <cellStyle name="Įprastas 4 3 3 2 5 7" xfId="3060" xr:uid="{E417E496-216D-4807-8616-2A8C01972A7A}"/>
    <cellStyle name="Įprastas 4 3 3 2 5 7 2" xfId="6474" xr:uid="{B97B0BC2-93A9-40AB-A183-CC37EE854C8F}"/>
    <cellStyle name="Įprastas 4 3 3 2 5 8" xfId="3823" xr:uid="{12DEC1B7-B48E-4339-9A27-4C4958868F32}"/>
    <cellStyle name="Įprastas 4 3 3 2 5 9" xfId="7448" xr:uid="{F4E90C83-C40B-4F85-9A39-429A0E62A87D}"/>
    <cellStyle name="Įprastas 4 3 3 2 6" xfId="291" xr:uid="{CEEB77A7-B932-4A87-987C-BB903DAA058B}"/>
    <cellStyle name="Įprastas 4 3 3 2 6 2" xfId="613" xr:uid="{9BEC76A9-2196-402D-B158-273560968B7C}"/>
    <cellStyle name="Įprastas 4 3 3 2 6 2 2" xfId="1257" xr:uid="{C0FFDCE3-8163-4472-A8D9-DCBB171AB112}"/>
    <cellStyle name="Įprastas 4 3 3 2 6 2 3" xfId="2223" xr:uid="{9BF31E52-B59E-4F8E-9525-247AF6966652}"/>
    <cellStyle name="Įprastas 4 3 3 2 6 2 4" xfId="2867" xr:uid="{B9376117-6BC8-4024-8B8F-DCFB21C3EAFE}"/>
    <cellStyle name="Įprastas 4 3 3 2 6 2 5" xfId="3511" xr:uid="{2FCF3D2A-0239-47AB-B65F-551AD91F60B0}"/>
    <cellStyle name="Įprastas 4 3 3 2 6 2 6" xfId="4908" xr:uid="{27D46BBD-0355-4ADA-80FA-8651719F5E91}"/>
    <cellStyle name="Įprastas 4 3 3 2 6 2 7" xfId="7899" xr:uid="{1237F595-A051-4D4C-864A-FF4DD076C17B}"/>
    <cellStyle name="Įprastas 4 3 3 2 6 3" xfId="935" xr:uid="{5BC2684E-677D-42D2-BD52-6ECB98B5B78B}"/>
    <cellStyle name="Įprastas 4 3 3 2 6 3 2" xfId="5872" xr:uid="{D6CE5891-A982-4BC6-A59F-B2B1C0B3D023}"/>
    <cellStyle name="Įprastas 4 3 3 2 6 4" xfId="1579" xr:uid="{D2201D27-19D6-4CC6-A58B-9D8D9FB3C757}"/>
    <cellStyle name="Įprastas 4 3 3 2 6 4 2" xfId="6595" xr:uid="{2486AB25-5C09-4BFE-B33F-C1A9C390C4CC}"/>
    <cellStyle name="Įprastas 4 3 3 2 6 5" xfId="1901" xr:uid="{A4F3A9D2-89DC-4570-A1E0-7493FEF0ADBC}"/>
    <cellStyle name="Įprastas 4 3 3 2 6 6" xfId="2545" xr:uid="{F9BC0569-A16A-4BEA-9A19-FBFA98E2D01B}"/>
    <cellStyle name="Įprastas 4 3 3 2 6 7" xfId="3189" xr:uid="{B11832CF-78A7-46B9-9A9E-2B19890ADD6B}"/>
    <cellStyle name="Įprastas 4 3 3 2 6 8" xfId="3944" xr:uid="{5A5E87BB-49B9-4D51-82CF-8B5BBCA27026}"/>
    <cellStyle name="Įprastas 4 3 3 2 6 9" xfId="7577" xr:uid="{36237101-A064-4F71-BF8C-A60A2D81B6B3}"/>
    <cellStyle name="Įprastas 4 3 3 2 7" xfId="354" xr:uid="{DC0A1267-7AF2-41C1-A745-2236591BB77D}"/>
    <cellStyle name="Įprastas 4 3 3 2 7 2" xfId="998" xr:uid="{6AFAD301-AB21-44D1-BF0D-03FDBDF39EA7}"/>
    <cellStyle name="Įprastas 4 3 3 2 7 2 2" xfId="5149" xr:uid="{CDCBBF9B-AFFE-4928-A8BC-FBCB664288B1}"/>
    <cellStyle name="Įprastas 4 3 3 2 7 3" xfId="1964" xr:uid="{02E3A2F8-70F5-4E3B-8361-AA9AF46264DD}"/>
    <cellStyle name="Įprastas 4 3 3 2 7 3 2" xfId="6113" xr:uid="{A0FE85B2-BC4E-4DC0-ABC6-DBB5B13C54B9}"/>
    <cellStyle name="Įprastas 4 3 3 2 7 4" xfId="2608" xr:uid="{F960141A-72E0-456D-8079-0CDEB344FAC8}"/>
    <cellStyle name="Įprastas 4 3 3 2 7 4 2" xfId="6836" xr:uid="{2DD26AC4-AA50-4F7A-888E-C009E03287F4}"/>
    <cellStyle name="Įprastas 4 3 3 2 7 5" xfId="3252" xr:uid="{DE04ADAB-4CFB-41F6-9AFE-628AA615E7F5}"/>
    <cellStyle name="Įprastas 4 3 3 2 7 6" xfId="4185" xr:uid="{9904AA65-BD80-4078-BF6B-0C781819C44C}"/>
    <cellStyle name="Įprastas 4 3 3 2 7 7" xfId="7640" xr:uid="{CFF14E6D-52B6-4E57-AC49-5817E65C772D}"/>
    <cellStyle name="Įprastas 4 3 3 2 8" xfId="676" xr:uid="{896BE50C-C2A3-4E3E-AE92-C8F2A91DD384}"/>
    <cellStyle name="Įprastas 4 3 3 2 8 2" xfId="5390" xr:uid="{FF5E9AD1-AF1E-47A7-B464-BC9CC7599C34}"/>
    <cellStyle name="Įprastas 4 3 3 2 8 3" xfId="7077" xr:uid="{DF2E89FA-65CF-4402-9883-15105FF39696}"/>
    <cellStyle name="Įprastas 4 3 3 2 8 4" xfId="4426" xr:uid="{60F36CE2-411F-4101-91FC-0B5D9AD2072A}"/>
    <cellStyle name="Įprastas 4 3 3 2 9" xfId="1320" xr:uid="{1C6EE7D8-3B13-4BC4-9B15-D10013238F30}"/>
    <cellStyle name="Įprastas 4 3 3 2 9 2" xfId="4667" xr:uid="{8025734B-A704-45F8-BF34-0F15B8735BCA}"/>
    <cellStyle name="Įprastas 4 3 3 3" xfId="41" xr:uid="{ECEA1548-F539-4C25-B6E3-6CBE4EC160F7}"/>
    <cellStyle name="Įprastas 4 3 3 3 10" xfId="2940" xr:uid="{BADE81CB-6BCA-410C-960F-F6214E240B81}"/>
    <cellStyle name="Įprastas 4 3 3 3 11" xfId="3584" xr:uid="{149D84E1-5539-47C9-BFE3-0CE8DA2AC7F7}"/>
    <cellStyle name="Įprastas 4 3 3 3 12" xfId="3713" xr:uid="{A22B99F1-9B56-4D2B-9AFE-FBADE71FD27B}"/>
    <cellStyle name="Įprastas 4 3 3 3 13" xfId="7328" xr:uid="{8C2AA5BF-5720-4E49-BCDD-5470A994B590}"/>
    <cellStyle name="Įprastas 4 3 3 3 2" xfId="107" xr:uid="{4C7A5B9C-A5F3-48EE-90BF-E4654899E10C}"/>
    <cellStyle name="Įprastas 4 3 3 3 2 10" xfId="3773" xr:uid="{340E0D06-29A8-44AC-BD7C-96D979C91F3D}"/>
    <cellStyle name="Įprastas 4 3 3 3 2 11" xfId="7393" xr:uid="{B5FFFDCE-F25C-4A55-B4F9-5828BD13BEA0}"/>
    <cellStyle name="Įprastas 4 3 3 3 2 2" xfId="237" xr:uid="{83374448-2938-4661-9737-AF6BBB13365B}"/>
    <cellStyle name="Įprastas 4 3 3 3 2 2 2" xfId="559" xr:uid="{7B7328F9-6139-4BCC-BF1B-DFE05939F2EF}"/>
    <cellStyle name="Įprastas 4 3 3 3 2 2 2 2" xfId="1203" xr:uid="{0D4C9692-83EE-4AED-BD78-5971CAC63F6F}"/>
    <cellStyle name="Įprastas 4 3 3 3 2 2 2 2 2" xfId="5098" xr:uid="{737393E4-8BD8-45DB-BE6C-ECE6356870DC}"/>
    <cellStyle name="Įprastas 4 3 3 3 2 2 2 3" xfId="2169" xr:uid="{59199964-AD37-4A39-8823-83E60BFBAEC3}"/>
    <cellStyle name="Įprastas 4 3 3 3 2 2 2 3 2" xfId="6062" xr:uid="{813227CC-1A79-4ED8-A813-62F3BA89B891}"/>
    <cellStyle name="Įprastas 4 3 3 3 2 2 2 4" xfId="2813" xr:uid="{510BBC1F-2DA5-4E6B-952C-0DD2F7BC1CE5}"/>
    <cellStyle name="Įprastas 4 3 3 3 2 2 2 4 2" xfId="6785" xr:uid="{CB888103-CC0C-4364-AD6F-FA32FB4A27DD}"/>
    <cellStyle name="Įprastas 4 3 3 3 2 2 2 5" xfId="3457" xr:uid="{FC22F065-DD85-42B8-988B-6C6F715E0044}"/>
    <cellStyle name="Įprastas 4 3 3 3 2 2 2 6" xfId="4134" xr:uid="{3BE8C2AD-5D19-45B2-8D83-852231680E71}"/>
    <cellStyle name="Įprastas 4 3 3 3 2 2 2 7" xfId="7845" xr:uid="{947B7D8F-489F-4E2D-A3EC-048E50398FDB}"/>
    <cellStyle name="Įprastas 4 3 3 3 2 2 3" xfId="881" xr:uid="{7CF67692-1520-4D8D-867E-EC4E34074BBE}"/>
    <cellStyle name="Įprastas 4 3 3 3 2 2 3 2" xfId="5339" xr:uid="{14286AFF-AD14-49BC-B183-D270DFA03AF3}"/>
    <cellStyle name="Įprastas 4 3 3 3 2 2 3 3" xfId="6303" xr:uid="{3A7ADCE8-AF65-46BD-8464-6A25DF031FA1}"/>
    <cellStyle name="Įprastas 4 3 3 3 2 2 3 4" xfId="7026" xr:uid="{74212FB4-B8AB-41B5-9703-73AF9F6EECFF}"/>
    <cellStyle name="Įprastas 4 3 3 3 2 2 3 5" xfId="4375" xr:uid="{7E9B5B5A-4E38-4152-8A0D-BC8AF463FC9B}"/>
    <cellStyle name="Įprastas 4 3 3 3 2 2 4" xfId="1525" xr:uid="{69668A1B-3311-42E7-A8FC-3B78503A0963}"/>
    <cellStyle name="Įprastas 4 3 3 3 2 2 4 2" xfId="5580" xr:uid="{2AE516BF-2988-4F24-BEB4-39DC4F44A022}"/>
    <cellStyle name="Įprastas 4 3 3 3 2 2 4 3" xfId="7267" xr:uid="{6F10DD16-045B-47E4-965B-FC78923614F5}"/>
    <cellStyle name="Įprastas 4 3 3 3 2 2 4 4" xfId="4616" xr:uid="{7BED7773-1CF7-4D5C-BC42-5E8C5BEF370F}"/>
    <cellStyle name="Įprastas 4 3 3 3 2 2 5" xfId="1847" xr:uid="{EE015E1B-F751-47FE-B024-3A9F4E66576D}"/>
    <cellStyle name="Įprastas 4 3 3 3 2 2 5 2" xfId="4857" xr:uid="{5662F979-2A4F-4B20-9F44-FE37E3012A2A}"/>
    <cellStyle name="Įprastas 4 3 3 3 2 2 6" xfId="2491" xr:uid="{E524FFD3-DCAD-49BA-88DC-5D89CD3930E7}"/>
    <cellStyle name="Įprastas 4 3 3 3 2 2 6 2" xfId="5821" xr:uid="{ACC1CB68-89BB-43A9-806F-D395E8B30019}"/>
    <cellStyle name="Įprastas 4 3 3 3 2 2 7" xfId="3135" xr:uid="{0B68AC1E-A473-4909-88D5-D8840DE9F8D0}"/>
    <cellStyle name="Įprastas 4 3 3 3 2 2 7 2" xfId="6544" xr:uid="{555210E0-3570-47A9-B8A8-DE788A1B56B7}"/>
    <cellStyle name="Įprastas 4 3 3 3 2 2 8" xfId="3893" xr:uid="{4D8DD6CD-4941-415F-907E-9725345FE2DA}"/>
    <cellStyle name="Įprastas 4 3 3 3 2 2 9" xfId="7523" xr:uid="{CA343FE9-0653-451F-8AE8-F94375854185}"/>
    <cellStyle name="Įprastas 4 3 3 3 2 3" xfId="429" xr:uid="{3FF6E31C-57E9-4C20-B2D4-B845C00F5A91}"/>
    <cellStyle name="Įprastas 4 3 3 3 2 3 2" xfId="1073" xr:uid="{BF3D6CCC-5B01-4391-9337-37647F1C8605}"/>
    <cellStyle name="Įprastas 4 3 3 3 2 3 2 2" xfId="4978" xr:uid="{C0B341BA-79B7-4B50-AC70-1F13F37A3EA5}"/>
    <cellStyle name="Įprastas 4 3 3 3 2 3 3" xfId="2039" xr:uid="{8744B037-9CB8-49D4-8EC4-5CBAA5D9BCBF}"/>
    <cellStyle name="Įprastas 4 3 3 3 2 3 3 2" xfId="5942" xr:uid="{6C8B2D7F-7FEA-4538-B6A8-BC08E9B2C7A9}"/>
    <cellStyle name="Įprastas 4 3 3 3 2 3 4" xfId="2683" xr:uid="{9D9065A5-383B-42D0-B695-D85A409B8999}"/>
    <cellStyle name="Įprastas 4 3 3 3 2 3 4 2" xfId="6665" xr:uid="{DF0ACA60-35FA-48C2-AA76-D005EDEF9EE5}"/>
    <cellStyle name="Įprastas 4 3 3 3 2 3 5" xfId="3327" xr:uid="{6BAA6960-48FE-49F8-8186-8B4D49E8CBD8}"/>
    <cellStyle name="Įprastas 4 3 3 3 2 3 6" xfId="4014" xr:uid="{CC7CB015-4671-4164-99F9-2B8F1F26DC85}"/>
    <cellStyle name="Įprastas 4 3 3 3 2 3 7" xfId="7715" xr:uid="{BDD30EB7-064A-4666-ABA8-08CE633BBC68}"/>
    <cellStyle name="Įprastas 4 3 3 3 2 4" xfId="751" xr:uid="{8D06EB4F-7549-4D89-89D2-01DEED7624B9}"/>
    <cellStyle name="Įprastas 4 3 3 3 2 4 2" xfId="5219" xr:uid="{B0A2099E-4BB5-4C22-9B76-D1BDD730F509}"/>
    <cellStyle name="Įprastas 4 3 3 3 2 4 3" xfId="6183" xr:uid="{B85A67A3-CA4B-4F40-9FA6-E5A1E0A8EBE5}"/>
    <cellStyle name="Įprastas 4 3 3 3 2 4 4" xfId="6906" xr:uid="{FF39EC19-2E7A-4A19-8C06-FF7EC873D37D}"/>
    <cellStyle name="Įprastas 4 3 3 3 2 4 5" xfId="4255" xr:uid="{5B629699-1ECF-4BFA-B9F2-1F975A73F79B}"/>
    <cellStyle name="Įprastas 4 3 3 3 2 5" xfId="1395" xr:uid="{2AF4605C-EB3F-4EF2-A8CB-D5AA64695B1A}"/>
    <cellStyle name="Įprastas 4 3 3 3 2 5 2" xfId="5460" xr:uid="{70B666B3-0C91-42AD-A01A-D2457856F4C7}"/>
    <cellStyle name="Įprastas 4 3 3 3 2 5 3" xfId="7147" xr:uid="{74CC6C2C-9642-4731-B5DC-EF7F85B7A7FF}"/>
    <cellStyle name="Įprastas 4 3 3 3 2 5 4" xfId="4496" xr:uid="{8993E000-F38D-4D88-A412-9DBF4AD9F937}"/>
    <cellStyle name="Įprastas 4 3 3 3 2 6" xfId="1717" xr:uid="{65A0EA92-AD18-44B0-8C35-B25239657E9D}"/>
    <cellStyle name="Įprastas 4 3 3 3 2 6 2" xfId="4737" xr:uid="{6E8E1BAB-3B16-4D6A-AD1A-75B4AF218863}"/>
    <cellStyle name="Įprastas 4 3 3 3 2 7" xfId="2361" xr:uid="{E669B679-9769-4F14-B24E-BD74AA4977C0}"/>
    <cellStyle name="Įprastas 4 3 3 3 2 7 2" xfId="5701" xr:uid="{5626B4BD-F896-4D87-8024-3B7843D98EC5}"/>
    <cellStyle name="Įprastas 4 3 3 3 2 8" xfId="3005" xr:uid="{97167CDC-82C9-406D-8486-36151084E979}"/>
    <cellStyle name="Įprastas 4 3 3 3 2 8 2" xfId="6424" xr:uid="{91F7CB16-A451-47E2-8C37-E21EF0F4D8B6}"/>
    <cellStyle name="Įprastas 4 3 3 3 2 9" xfId="3649" xr:uid="{C3963FCE-69A6-4188-9351-8F15FD5C30AF}"/>
    <cellStyle name="Įprastas 4 3 3 3 3" xfId="172" xr:uid="{63CCA026-A811-48A0-B17E-4B4F5FE7B3E1}"/>
    <cellStyle name="Įprastas 4 3 3 3 3 2" xfId="494" xr:uid="{FF2E030C-866E-49CD-B743-AD9868946543}"/>
    <cellStyle name="Įprastas 4 3 3 3 3 2 2" xfId="1138" xr:uid="{62665D6B-A658-498E-B910-9AFFC97BC47A}"/>
    <cellStyle name="Įprastas 4 3 3 3 3 2 2 2" xfId="5038" xr:uid="{D26C15AF-7F2F-47F9-A364-0C28CAF7823F}"/>
    <cellStyle name="Įprastas 4 3 3 3 3 2 3" xfId="2104" xr:uid="{4D53AD1A-3FC8-4DB8-9063-D43523F12EE3}"/>
    <cellStyle name="Įprastas 4 3 3 3 3 2 3 2" xfId="6002" xr:uid="{BCC14EB1-8507-427B-81DC-0F2DE9F8DB56}"/>
    <cellStyle name="Įprastas 4 3 3 3 3 2 4" xfId="2748" xr:uid="{55FF1CA6-0274-4D0E-9171-3A196D091ED1}"/>
    <cellStyle name="Įprastas 4 3 3 3 3 2 4 2" xfId="6725" xr:uid="{15F6AB92-64D0-4149-815F-1613F9326DD1}"/>
    <cellStyle name="Įprastas 4 3 3 3 3 2 5" xfId="3392" xr:uid="{2F6AECA1-2B0A-4A70-B2ED-5FAE758D364F}"/>
    <cellStyle name="Įprastas 4 3 3 3 3 2 6" xfId="4074" xr:uid="{3DE4DC41-D2CC-4E81-89AB-35CF489423E4}"/>
    <cellStyle name="Įprastas 4 3 3 3 3 2 7" xfId="7780" xr:uid="{DA466207-67B5-42EF-8316-C53715FDECE9}"/>
    <cellStyle name="Įprastas 4 3 3 3 3 3" xfId="816" xr:uid="{FAB1EF5D-C256-47C8-82C2-0DBA25DF539E}"/>
    <cellStyle name="Įprastas 4 3 3 3 3 3 2" xfId="5279" xr:uid="{BC87FB1B-266A-4790-904E-14658837DD22}"/>
    <cellStyle name="Įprastas 4 3 3 3 3 3 3" xfId="6243" xr:uid="{7F3AB2E5-9C43-42E4-8353-C722F3DAF70B}"/>
    <cellStyle name="Įprastas 4 3 3 3 3 3 4" xfId="6966" xr:uid="{83F9390B-4953-465B-B53A-AEEA71C1F91F}"/>
    <cellStyle name="Įprastas 4 3 3 3 3 3 5" xfId="4315" xr:uid="{11F2ACFE-F7AA-4125-A68D-EEBED9E427F5}"/>
    <cellStyle name="Įprastas 4 3 3 3 3 4" xfId="1460" xr:uid="{23EB6554-F6FF-484A-B810-06B6D9F394FE}"/>
    <cellStyle name="Įprastas 4 3 3 3 3 4 2" xfId="5520" xr:uid="{C2D17B47-FB97-485C-9496-569912E8C4E8}"/>
    <cellStyle name="Įprastas 4 3 3 3 3 4 3" xfId="7207" xr:uid="{782A4EE8-7CAF-47E9-8D85-5CCBE940B6F9}"/>
    <cellStyle name="Įprastas 4 3 3 3 3 4 4" xfId="4556" xr:uid="{68C2F2A5-7190-45B5-8D26-531C89FA4895}"/>
    <cellStyle name="Įprastas 4 3 3 3 3 5" xfId="1782" xr:uid="{9DAE6971-8B64-4691-83E7-A7389C0871D4}"/>
    <cellStyle name="Įprastas 4 3 3 3 3 5 2" xfId="4797" xr:uid="{62B646C3-C2FB-4690-8F05-73496B8FC344}"/>
    <cellStyle name="Įprastas 4 3 3 3 3 6" xfId="2426" xr:uid="{52FCEB0C-1030-4DB6-9B60-FA953333C08E}"/>
    <cellStyle name="Įprastas 4 3 3 3 3 6 2" xfId="5761" xr:uid="{7904355D-0A4D-4B25-B7F2-49A9D5405031}"/>
    <cellStyle name="Įprastas 4 3 3 3 3 7" xfId="3070" xr:uid="{C21BDACE-C4B8-4C26-ABB8-7E387F059B6E}"/>
    <cellStyle name="Įprastas 4 3 3 3 3 7 2" xfId="6484" xr:uid="{F9E17593-49F6-4F3C-99DF-1A9D6EC03A6C}"/>
    <cellStyle name="Įprastas 4 3 3 3 3 8" xfId="3833" xr:uid="{8343CED3-75B7-4811-8162-89FF97701E89}"/>
    <cellStyle name="Įprastas 4 3 3 3 3 9" xfId="7458" xr:uid="{F57E1297-7951-41CC-A2D5-29E4037D610D}"/>
    <cellStyle name="Įprastas 4 3 3 3 4" xfId="301" xr:uid="{4E5BE0FD-A838-4F3C-817E-6E50ABE1E49C}"/>
    <cellStyle name="Įprastas 4 3 3 3 4 2" xfId="623" xr:uid="{F3428BA7-D28C-4F67-85F3-8574FC920237}"/>
    <cellStyle name="Įprastas 4 3 3 3 4 2 2" xfId="1267" xr:uid="{22DBF854-4952-4145-89C9-83A6B9ACFE3C}"/>
    <cellStyle name="Įprastas 4 3 3 3 4 2 3" xfId="2233" xr:uid="{5512B0D6-1606-45AB-B779-BF653B956757}"/>
    <cellStyle name="Įprastas 4 3 3 3 4 2 4" xfId="2877" xr:uid="{29D2E9F9-0F05-4D84-8E02-A9340BAA803E}"/>
    <cellStyle name="Įprastas 4 3 3 3 4 2 5" xfId="3521" xr:uid="{56C27CDE-B094-4D52-985D-6EA40C94C76C}"/>
    <cellStyle name="Įprastas 4 3 3 3 4 2 6" xfId="4918" xr:uid="{246E3FEC-80DC-4EA6-9569-6F85A7832C1D}"/>
    <cellStyle name="Įprastas 4 3 3 3 4 2 7" xfId="7909" xr:uid="{A42E600C-A838-4746-854D-92D38B25E99D}"/>
    <cellStyle name="Įprastas 4 3 3 3 4 3" xfId="945" xr:uid="{3FB50BE9-B919-4A7A-B311-E728264F0520}"/>
    <cellStyle name="Įprastas 4 3 3 3 4 3 2" xfId="5882" xr:uid="{732A2F7F-2037-45FD-9A3B-94434E6ED63D}"/>
    <cellStyle name="Įprastas 4 3 3 3 4 4" xfId="1589" xr:uid="{C703B93F-4F1A-4F3F-BCE7-F7932B6E0EC8}"/>
    <cellStyle name="Įprastas 4 3 3 3 4 4 2" xfId="6605" xr:uid="{20437BB3-7D8A-4CFE-801F-A1A4B1D6AAC3}"/>
    <cellStyle name="Įprastas 4 3 3 3 4 5" xfId="1911" xr:uid="{D696F3E5-0674-48D1-9C5C-A31DBA71A4CA}"/>
    <cellStyle name="Įprastas 4 3 3 3 4 6" xfId="2555" xr:uid="{0AA237D1-C466-4D42-8CDE-85EBEC683F86}"/>
    <cellStyle name="Įprastas 4 3 3 3 4 7" xfId="3199" xr:uid="{5AB59887-BFBA-4A78-A9AB-754F2A65F473}"/>
    <cellStyle name="Įprastas 4 3 3 3 4 8" xfId="3954" xr:uid="{CC83BB79-6361-40CB-BBCB-5422554ECE14}"/>
    <cellStyle name="Įprastas 4 3 3 3 4 9" xfId="7587" xr:uid="{252ADCBA-6F43-42F5-96C9-3FCE95FE8BD5}"/>
    <cellStyle name="Įprastas 4 3 3 3 5" xfId="364" xr:uid="{ADE67688-F719-4D5A-ACE0-98BF637C2E7E}"/>
    <cellStyle name="Įprastas 4 3 3 3 5 2" xfId="1008" xr:uid="{887E1F83-EAF9-4CB0-9A7B-DCD7DD46FD56}"/>
    <cellStyle name="Įprastas 4 3 3 3 5 2 2" xfId="5159" xr:uid="{AF8482A2-B3DE-4F50-AC64-FC16F68B1A59}"/>
    <cellStyle name="Įprastas 4 3 3 3 5 3" xfId="1974" xr:uid="{03837362-8B06-4E65-A192-4FACAAD9BD21}"/>
    <cellStyle name="Įprastas 4 3 3 3 5 3 2" xfId="6123" xr:uid="{58C5A70A-1AB5-4A79-B252-E41E3BCD0302}"/>
    <cellStyle name="Įprastas 4 3 3 3 5 4" xfId="2618" xr:uid="{3ED983A5-2715-42C4-AE63-09C0242A35F7}"/>
    <cellStyle name="Įprastas 4 3 3 3 5 4 2" xfId="6846" xr:uid="{69F750BA-1725-42AF-A92A-96790B88FCC8}"/>
    <cellStyle name="Įprastas 4 3 3 3 5 5" xfId="3262" xr:uid="{03742163-B5DF-46CB-949B-6E2B128116BD}"/>
    <cellStyle name="Įprastas 4 3 3 3 5 6" xfId="4195" xr:uid="{AC2DD89B-4592-433D-96BB-2640795B61D6}"/>
    <cellStyle name="Įprastas 4 3 3 3 5 7" xfId="7650" xr:uid="{139DDA73-DA0E-411A-96DC-4E3F054AD3FA}"/>
    <cellStyle name="Įprastas 4 3 3 3 6" xfId="686" xr:uid="{AA6581B2-8061-4E0B-B4D2-B5FE08FF6A2E}"/>
    <cellStyle name="Įprastas 4 3 3 3 6 2" xfId="5400" xr:uid="{9261FF95-26F9-42D7-88B3-AB29467C2A39}"/>
    <cellStyle name="Įprastas 4 3 3 3 6 3" xfId="7087" xr:uid="{CFE8E3BB-98D5-4435-98B4-3BFAE288CBDD}"/>
    <cellStyle name="Įprastas 4 3 3 3 6 4" xfId="4436" xr:uid="{792525A5-198B-45AA-B803-D96FD2C6B12A}"/>
    <cellStyle name="Įprastas 4 3 3 3 7" xfId="1330" xr:uid="{BB314126-B750-4FE5-814A-CBD41942D50B}"/>
    <cellStyle name="Įprastas 4 3 3 3 7 2" xfId="4677" xr:uid="{5C75640B-3261-4778-A38A-A501F68934E5}"/>
    <cellStyle name="Įprastas 4 3 3 3 8" xfId="1652" xr:uid="{C8587A3D-AFEA-45D6-B35A-23B7DB6C66CD}"/>
    <cellStyle name="Įprastas 4 3 3 3 8 2" xfId="5641" xr:uid="{0D2893FC-FAC8-473E-8FBB-A797DA4A4B4B}"/>
    <cellStyle name="Įprastas 4 3 3 3 9" xfId="2296" xr:uid="{14EE876F-7BD5-4FDD-9AD2-A3495112A13E}"/>
    <cellStyle name="Įprastas 4 3 3 3 9 2" xfId="6364" xr:uid="{B3F15860-2A63-45CF-9B9C-955E4ADF2951}"/>
    <cellStyle name="Įprastas 4 3 3 4" xfId="61" xr:uid="{EBF0B7EC-8D83-48BF-8681-A6D73A000E7F}"/>
    <cellStyle name="Įprastas 4 3 3 4 10" xfId="2960" xr:uid="{F116142C-33D0-4292-9B71-8DE40138E31E}"/>
    <cellStyle name="Įprastas 4 3 3 4 11" xfId="3604" xr:uid="{E6F7F01D-3613-4404-A15C-2DF8C760A2ED}"/>
    <cellStyle name="Įprastas 4 3 3 4 12" xfId="3733" xr:uid="{2B0CFF4A-4273-4024-87B2-50DDD852698A}"/>
    <cellStyle name="Įprastas 4 3 3 4 13" xfId="7348" xr:uid="{8618C4DD-4A29-474C-ABCD-CD29FB98F394}"/>
    <cellStyle name="Įprastas 4 3 3 4 2" xfId="127" xr:uid="{E943BD1F-2B89-4FF6-A342-2AE1098BC973}"/>
    <cellStyle name="Įprastas 4 3 3 4 2 10" xfId="3793" xr:uid="{A91DD3B0-95FB-4427-965D-DA493372276C}"/>
    <cellStyle name="Įprastas 4 3 3 4 2 11" xfId="7413" xr:uid="{DD56A37F-8370-4705-9688-7BBD3788A949}"/>
    <cellStyle name="Įprastas 4 3 3 4 2 2" xfId="257" xr:uid="{B194C662-27EE-41FB-973D-D54A1972C331}"/>
    <cellStyle name="Įprastas 4 3 3 4 2 2 2" xfId="579" xr:uid="{37D231A9-C106-4912-A310-73DAB38B2C05}"/>
    <cellStyle name="Įprastas 4 3 3 4 2 2 2 2" xfId="1223" xr:uid="{3570E6F3-B61F-4B88-A1D4-B917B95048C7}"/>
    <cellStyle name="Įprastas 4 3 3 4 2 2 2 2 2" xfId="5118" xr:uid="{31476F0F-9353-4686-A118-C6BBF64D1216}"/>
    <cellStyle name="Įprastas 4 3 3 4 2 2 2 3" xfId="2189" xr:uid="{45AE4EAE-C08B-4D5F-A00A-19805BDACE12}"/>
    <cellStyle name="Įprastas 4 3 3 4 2 2 2 3 2" xfId="6082" xr:uid="{31283C7E-4216-49E6-A871-C736AE1ADCF3}"/>
    <cellStyle name="Įprastas 4 3 3 4 2 2 2 4" xfId="2833" xr:uid="{F2F9867C-7436-4309-9201-0E18075F267E}"/>
    <cellStyle name="Įprastas 4 3 3 4 2 2 2 4 2" xfId="6805" xr:uid="{AF983F78-8D51-4C34-81FE-59ABB7695056}"/>
    <cellStyle name="Įprastas 4 3 3 4 2 2 2 5" xfId="3477" xr:uid="{36B66736-2284-4556-8D3C-7FEC2102B64F}"/>
    <cellStyle name="Įprastas 4 3 3 4 2 2 2 6" xfId="4154" xr:uid="{68089D55-B876-4E92-9D4A-D7DB110AFF01}"/>
    <cellStyle name="Įprastas 4 3 3 4 2 2 2 7" xfId="7865" xr:uid="{F9B22B8C-7253-4EA9-A8A0-68D66ABBDB1F}"/>
    <cellStyle name="Įprastas 4 3 3 4 2 2 3" xfId="901" xr:uid="{C034588E-3CBE-49FD-A2DC-5D69379EB473}"/>
    <cellStyle name="Įprastas 4 3 3 4 2 2 3 2" xfId="5359" xr:uid="{F69CC2F9-C08C-49EA-BAC5-B3C2FEFF3D24}"/>
    <cellStyle name="Įprastas 4 3 3 4 2 2 3 3" xfId="6323" xr:uid="{D758AAC1-5615-4CB3-8DE5-8FE15BE91280}"/>
    <cellStyle name="Įprastas 4 3 3 4 2 2 3 4" xfId="7046" xr:uid="{4E0E2113-2A8F-477F-A2E2-DFD22CB467AF}"/>
    <cellStyle name="Įprastas 4 3 3 4 2 2 3 5" xfId="4395" xr:uid="{F0C9AA96-169B-48E9-BBBD-5048EB18E3D6}"/>
    <cellStyle name="Įprastas 4 3 3 4 2 2 4" xfId="1545" xr:uid="{1F41C40E-9044-47C9-89F0-4F07184AD0FC}"/>
    <cellStyle name="Įprastas 4 3 3 4 2 2 4 2" xfId="5600" xr:uid="{65F655B8-A01C-4EF0-B969-ACA8717E6CD4}"/>
    <cellStyle name="Įprastas 4 3 3 4 2 2 4 3" xfId="7287" xr:uid="{0894225D-7A4B-48AF-AA66-C00E193FD31F}"/>
    <cellStyle name="Įprastas 4 3 3 4 2 2 4 4" xfId="4636" xr:uid="{89E1A177-7785-4FA4-8A94-D0C6F9C484E5}"/>
    <cellStyle name="Įprastas 4 3 3 4 2 2 5" xfId="1867" xr:uid="{4F1C77B0-4FC7-4592-B180-1BD6EB7D3640}"/>
    <cellStyle name="Įprastas 4 3 3 4 2 2 5 2" xfId="4877" xr:uid="{672FDD25-1D4A-4611-AAA1-5709160D85F9}"/>
    <cellStyle name="Įprastas 4 3 3 4 2 2 6" xfId="2511" xr:uid="{E4363894-5882-4B38-96C6-DFD6187A9AEE}"/>
    <cellStyle name="Įprastas 4 3 3 4 2 2 6 2" xfId="5841" xr:uid="{5A024D83-5055-437E-9B32-85094B9A94BA}"/>
    <cellStyle name="Įprastas 4 3 3 4 2 2 7" xfId="3155" xr:uid="{16B22375-63A6-4B96-88E8-5A0DA206BEFD}"/>
    <cellStyle name="Įprastas 4 3 3 4 2 2 7 2" xfId="6564" xr:uid="{9E3717B5-7436-4C89-AA08-FF4A5E9733C1}"/>
    <cellStyle name="Įprastas 4 3 3 4 2 2 8" xfId="3913" xr:uid="{8435ADEF-690E-4004-875B-3A01CC18915D}"/>
    <cellStyle name="Įprastas 4 3 3 4 2 2 9" xfId="7543" xr:uid="{549A99CE-4504-4A8F-90B4-A4FA2D0823E0}"/>
    <cellStyle name="Įprastas 4 3 3 4 2 3" xfId="449" xr:uid="{BEB7391A-A15D-49D7-B870-3D40B7DE57B8}"/>
    <cellStyle name="Įprastas 4 3 3 4 2 3 2" xfId="1093" xr:uid="{33B2F777-A61B-4FA0-90FB-B3C3402831DE}"/>
    <cellStyle name="Įprastas 4 3 3 4 2 3 2 2" xfId="4998" xr:uid="{858A713D-8649-45CF-BCB6-6C325A21C79D}"/>
    <cellStyle name="Įprastas 4 3 3 4 2 3 3" xfId="2059" xr:uid="{22C45C6B-8724-4A80-8E73-FE872DDDDC6D}"/>
    <cellStyle name="Įprastas 4 3 3 4 2 3 3 2" xfId="5962" xr:uid="{429D4F61-25DE-4F10-8F2B-95F57E5ED33A}"/>
    <cellStyle name="Įprastas 4 3 3 4 2 3 4" xfId="2703" xr:uid="{7E602511-4AE3-4B2B-9A3A-D3915AD9FA90}"/>
    <cellStyle name="Įprastas 4 3 3 4 2 3 4 2" xfId="6685" xr:uid="{CEFF5954-8A98-49E0-916E-B6A24610D314}"/>
    <cellStyle name="Įprastas 4 3 3 4 2 3 5" xfId="3347" xr:uid="{74174261-F116-4A24-BED2-4C55B30D09BC}"/>
    <cellStyle name="Įprastas 4 3 3 4 2 3 6" xfId="4034" xr:uid="{017131F5-E6AD-4A1C-8B8C-ADED729829CE}"/>
    <cellStyle name="Įprastas 4 3 3 4 2 3 7" xfId="7735" xr:uid="{CCCB073D-6276-4162-BDBD-E12B88C4A6D7}"/>
    <cellStyle name="Įprastas 4 3 3 4 2 4" xfId="771" xr:uid="{657717EE-1306-4E0E-BAAF-D1694F88F97F}"/>
    <cellStyle name="Įprastas 4 3 3 4 2 4 2" xfId="5239" xr:uid="{E8EDC1B8-02E7-4C33-9575-2BD9EB5D49B1}"/>
    <cellStyle name="Įprastas 4 3 3 4 2 4 3" xfId="6203" xr:uid="{6342AD5F-EF80-488F-90A2-967EA8D3B365}"/>
    <cellStyle name="Įprastas 4 3 3 4 2 4 4" xfId="6926" xr:uid="{2E1D2733-9200-4C0D-8B75-8ABB143AB41E}"/>
    <cellStyle name="Įprastas 4 3 3 4 2 4 5" xfId="4275" xr:uid="{55C80D00-88F3-4442-83F1-66D68C273FBE}"/>
    <cellStyle name="Įprastas 4 3 3 4 2 5" xfId="1415" xr:uid="{2FABE923-6F14-4D58-A490-CC34BC7A41B5}"/>
    <cellStyle name="Įprastas 4 3 3 4 2 5 2" xfId="5480" xr:uid="{7B9408E4-287F-4FEA-B96A-93ECDA2DFCBE}"/>
    <cellStyle name="Įprastas 4 3 3 4 2 5 3" xfId="7167" xr:uid="{3CB32F66-01EA-4056-9AFC-F268DD13EE56}"/>
    <cellStyle name="Įprastas 4 3 3 4 2 5 4" xfId="4516" xr:uid="{6DAD2BD9-B096-48D1-84E2-BA040E178EB7}"/>
    <cellStyle name="Įprastas 4 3 3 4 2 6" xfId="1737" xr:uid="{29196E37-411A-4A52-BC12-52924D9D9B02}"/>
    <cellStyle name="Įprastas 4 3 3 4 2 6 2" xfId="4757" xr:uid="{52B1FB29-3E38-4345-83BB-7593E2ED0169}"/>
    <cellStyle name="Įprastas 4 3 3 4 2 7" xfId="2381" xr:uid="{8EB62CDA-9B2B-423C-82E6-67A231D82A59}"/>
    <cellStyle name="Įprastas 4 3 3 4 2 7 2" xfId="5721" xr:uid="{7D113EA8-A851-4BC1-A02A-10DAC8429AA6}"/>
    <cellStyle name="Įprastas 4 3 3 4 2 8" xfId="3025" xr:uid="{E42E2CA1-388A-48D7-913E-637013C52D47}"/>
    <cellStyle name="Įprastas 4 3 3 4 2 8 2" xfId="6444" xr:uid="{6DF5002E-D10C-407F-BC04-5394C35217DC}"/>
    <cellStyle name="Įprastas 4 3 3 4 2 9" xfId="3669" xr:uid="{1E6896CB-D590-49A7-86D4-7ED67C29C50B}"/>
    <cellStyle name="Įprastas 4 3 3 4 3" xfId="192" xr:uid="{14F71F0E-6B11-4483-BEB9-38DB46351EE7}"/>
    <cellStyle name="Įprastas 4 3 3 4 3 2" xfId="514" xr:uid="{6A2E1F03-0FDC-47EE-88B8-44A7FA0F57E6}"/>
    <cellStyle name="Įprastas 4 3 3 4 3 2 2" xfId="1158" xr:uid="{FF108032-906A-455C-99B9-B44CCF78675C}"/>
    <cellStyle name="Įprastas 4 3 3 4 3 2 2 2" xfId="5058" xr:uid="{B02B3A64-C422-4F43-9D20-B910B52357E6}"/>
    <cellStyle name="Įprastas 4 3 3 4 3 2 3" xfId="2124" xr:uid="{53203A55-4346-4A8E-A7D9-C4D39F10018D}"/>
    <cellStyle name="Įprastas 4 3 3 4 3 2 3 2" xfId="6022" xr:uid="{6AD73AA2-8A0A-4D03-8516-13F75FB9279B}"/>
    <cellStyle name="Įprastas 4 3 3 4 3 2 4" xfId="2768" xr:uid="{0EB0CE33-31A1-4C67-99C7-1E4375716D16}"/>
    <cellStyle name="Įprastas 4 3 3 4 3 2 4 2" xfId="6745" xr:uid="{EA6561E2-5F3C-4F11-8B7F-15F1D7FA2B6D}"/>
    <cellStyle name="Įprastas 4 3 3 4 3 2 5" xfId="3412" xr:uid="{D350400A-7CAA-4AA6-9E8F-645CA7BB769A}"/>
    <cellStyle name="Įprastas 4 3 3 4 3 2 6" xfId="4094" xr:uid="{10A2F319-E109-4065-AAFE-073155540816}"/>
    <cellStyle name="Įprastas 4 3 3 4 3 2 7" xfId="7800" xr:uid="{7F7E1035-D81D-4A85-9ACB-B2A256AA504C}"/>
    <cellStyle name="Įprastas 4 3 3 4 3 3" xfId="836" xr:uid="{E8EB5676-5356-45CD-9F6F-C533DDAE6EB9}"/>
    <cellStyle name="Įprastas 4 3 3 4 3 3 2" xfId="5299" xr:uid="{03C1E529-48FB-491F-B619-7CC911327B13}"/>
    <cellStyle name="Įprastas 4 3 3 4 3 3 3" xfId="6263" xr:uid="{CC40E953-FC0A-4AC4-8EA2-F683EC933382}"/>
    <cellStyle name="Įprastas 4 3 3 4 3 3 4" xfId="6986" xr:uid="{1E02CE80-CF26-4605-8378-B90BF254B8C8}"/>
    <cellStyle name="Įprastas 4 3 3 4 3 3 5" xfId="4335" xr:uid="{91A835F9-DA84-4930-8C6C-6824B5FC0AC9}"/>
    <cellStyle name="Įprastas 4 3 3 4 3 4" xfId="1480" xr:uid="{B5B57513-E72A-4FA5-A477-BBE01813E338}"/>
    <cellStyle name="Įprastas 4 3 3 4 3 4 2" xfId="5540" xr:uid="{ED588A45-0C87-4158-8E4B-9461C531D977}"/>
    <cellStyle name="Įprastas 4 3 3 4 3 4 3" xfId="7227" xr:uid="{BD2717A8-2C02-4AC8-AB12-6CF13DE33F34}"/>
    <cellStyle name="Įprastas 4 3 3 4 3 4 4" xfId="4576" xr:uid="{629B1C2B-5CF0-40EB-AE13-AA7509A470DD}"/>
    <cellStyle name="Įprastas 4 3 3 4 3 5" xfId="1802" xr:uid="{6635E2C6-40C1-4FEA-AB36-8F0263ECDD5E}"/>
    <cellStyle name="Įprastas 4 3 3 4 3 5 2" xfId="4817" xr:uid="{6D57B5BB-1D4F-45AE-8F66-0B7E6BE62231}"/>
    <cellStyle name="Įprastas 4 3 3 4 3 6" xfId="2446" xr:uid="{A32916C8-ACC2-4B03-B319-741B83A91F10}"/>
    <cellStyle name="Įprastas 4 3 3 4 3 6 2" xfId="5781" xr:uid="{D5035498-837C-4E05-BB96-3CB90D4BB38B}"/>
    <cellStyle name="Įprastas 4 3 3 4 3 7" xfId="3090" xr:uid="{30C402D3-228E-44D8-A922-8E888BC1D468}"/>
    <cellStyle name="Įprastas 4 3 3 4 3 7 2" xfId="6504" xr:uid="{D496D5A0-4250-4ADF-B6E9-70F31B748425}"/>
    <cellStyle name="Įprastas 4 3 3 4 3 8" xfId="3853" xr:uid="{49F83EE9-6D4C-4277-BE0B-FAD8D2F9CD74}"/>
    <cellStyle name="Įprastas 4 3 3 4 3 9" xfId="7478" xr:uid="{CFD776E5-6525-47CD-80AA-E902D73D457E}"/>
    <cellStyle name="Įprastas 4 3 3 4 4" xfId="321" xr:uid="{C1D1B6AD-082A-4930-967B-814ADBC09F20}"/>
    <cellStyle name="Įprastas 4 3 3 4 4 2" xfId="643" xr:uid="{1CF8C143-AEB7-472F-8650-9220DD6A0F52}"/>
    <cellStyle name="Įprastas 4 3 3 4 4 2 2" xfId="1287" xr:uid="{952217EB-3D83-4FAB-AED9-28840C9829B7}"/>
    <cellStyle name="Įprastas 4 3 3 4 4 2 3" xfId="2253" xr:uid="{9173A10E-10DB-44E2-89AE-4B9E2CD085B7}"/>
    <cellStyle name="Įprastas 4 3 3 4 4 2 4" xfId="2897" xr:uid="{15DA7E28-B2BC-437C-A866-BE6C6565F383}"/>
    <cellStyle name="Įprastas 4 3 3 4 4 2 5" xfId="3541" xr:uid="{488F9F5B-849C-4F90-BC87-6523444AF566}"/>
    <cellStyle name="Įprastas 4 3 3 4 4 2 6" xfId="4938" xr:uid="{37F1B377-6B30-4280-8224-93D48084F43C}"/>
    <cellStyle name="Įprastas 4 3 3 4 4 2 7" xfId="7929" xr:uid="{D5643680-885D-49EC-88B5-05D6B1B80934}"/>
    <cellStyle name="Įprastas 4 3 3 4 4 3" xfId="965" xr:uid="{5EA4A4FF-BF2B-4CA0-8877-AB7C955D8D37}"/>
    <cellStyle name="Įprastas 4 3 3 4 4 3 2" xfId="5902" xr:uid="{C3D3CD23-08C0-4706-843F-EE8C0FB5924F}"/>
    <cellStyle name="Įprastas 4 3 3 4 4 4" xfId="1609" xr:uid="{24298A81-2664-4C72-A4B9-417D4981CDD7}"/>
    <cellStyle name="Įprastas 4 3 3 4 4 4 2" xfId="6625" xr:uid="{31B26415-A8CB-4BCF-880C-64228D659E3A}"/>
    <cellStyle name="Įprastas 4 3 3 4 4 5" xfId="1931" xr:uid="{EB2E0854-29C2-4AA7-871B-0F85FDD93E7E}"/>
    <cellStyle name="Įprastas 4 3 3 4 4 6" xfId="2575" xr:uid="{D6BC1198-2BEC-4910-BBDA-7971D3D1C421}"/>
    <cellStyle name="Įprastas 4 3 3 4 4 7" xfId="3219" xr:uid="{97F0437E-89F0-4298-AB10-17AEBB0580DA}"/>
    <cellStyle name="Įprastas 4 3 3 4 4 8" xfId="3974" xr:uid="{2AB4F98D-E668-4504-8C15-5C0687307F89}"/>
    <cellStyle name="Įprastas 4 3 3 4 4 9" xfId="7607" xr:uid="{8378AFDD-3A1A-400A-9E5B-B8F21DDABA51}"/>
    <cellStyle name="Įprastas 4 3 3 4 5" xfId="384" xr:uid="{C9A92156-FEF9-4497-939F-50316C38BD32}"/>
    <cellStyle name="Įprastas 4 3 3 4 5 2" xfId="1028" xr:uid="{BB562CA1-0DB0-485A-A4A0-0D3C2D588D75}"/>
    <cellStyle name="Įprastas 4 3 3 4 5 2 2" xfId="5179" xr:uid="{C9E82D57-7A64-42E5-910A-36DB09FCE590}"/>
    <cellStyle name="Įprastas 4 3 3 4 5 3" xfId="1994" xr:uid="{ACE8C135-2BD7-4F76-8D46-7A36AC977834}"/>
    <cellStyle name="Įprastas 4 3 3 4 5 3 2" xfId="6143" xr:uid="{6B8CC0F1-A385-4B56-9377-AC19462D3145}"/>
    <cellStyle name="Įprastas 4 3 3 4 5 4" xfId="2638" xr:uid="{EAE3CABA-1441-4A4B-8D6D-31B4DAACBDEA}"/>
    <cellStyle name="Įprastas 4 3 3 4 5 4 2" xfId="6866" xr:uid="{BF26B5B2-5E0D-45F4-9524-6BDD8E780B5C}"/>
    <cellStyle name="Įprastas 4 3 3 4 5 5" xfId="3282" xr:uid="{8F3924C6-E133-4F9C-BFF4-9A7CA45193C7}"/>
    <cellStyle name="Įprastas 4 3 3 4 5 6" xfId="4215" xr:uid="{4AA215F2-A72A-4D46-8BF1-4B8B0AB2FA6B}"/>
    <cellStyle name="Įprastas 4 3 3 4 5 7" xfId="7670" xr:uid="{7082A7F2-57E2-4E17-9A18-C0B40A3C1B78}"/>
    <cellStyle name="Įprastas 4 3 3 4 6" xfId="706" xr:uid="{96B2898B-6210-4725-9BBC-AF0F7887D176}"/>
    <cellStyle name="Įprastas 4 3 3 4 6 2" xfId="5420" xr:uid="{1EF63609-2B90-4BC0-B485-8264B056FA89}"/>
    <cellStyle name="Įprastas 4 3 3 4 6 3" xfId="7107" xr:uid="{12172417-3282-46F7-9DD7-0DD3684FFC09}"/>
    <cellStyle name="Įprastas 4 3 3 4 6 4" xfId="4456" xr:uid="{2EFB02EF-B098-4119-854B-21F36029D84F}"/>
    <cellStyle name="Įprastas 4 3 3 4 7" xfId="1350" xr:uid="{C6C976A5-2941-4195-89E3-35C89156C205}"/>
    <cellStyle name="Įprastas 4 3 3 4 7 2" xfId="4697" xr:uid="{37F586A9-A6AB-447B-A2D0-A24C116F4E9B}"/>
    <cellStyle name="Įprastas 4 3 3 4 8" xfId="1672" xr:uid="{FF995E05-C91A-4C5B-AD24-A74BFF1FF52D}"/>
    <cellStyle name="Įprastas 4 3 3 4 8 2" xfId="5661" xr:uid="{09442211-98EA-4F37-8CC9-A01A0C97827B}"/>
    <cellStyle name="Įprastas 4 3 3 4 9" xfId="2316" xr:uid="{8454068A-EE97-4DB3-A7C6-551220B4E83F}"/>
    <cellStyle name="Įprastas 4 3 3 4 9 2" xfId="6384" xr:uid="{10766269-AE5F-4B74-B207-40C35C4820F4}"/>
    <cellStyle name="Įprastas 4 3 3 5" xfId="87" xr:uid="{F232EB1D-CEF9-4266-BC4F-C46E87D0AEA9}"/>
    <cellStyle name="Įprastas 4 3 3 5 10" xfId="3753" xr:uid="{491CD988-FE88-4FEE-A0A9-2784CA703CA5}"/>
    <cellStyle name="Įprastas 4 3 3 5 11" xfId="7373" xr:uid="{A7320D05-E188-4A1E-9EA0-B7380D11822B}"/>
    <cellStyle name="Įprastas 4 3 3 5 2" xfId="217" xr:uid="{F2AF9A3D-55E6-49E8-9D5D-A79CBBDF0B23}"/>
    <cellStyle name="Įprastas 4 3 3 5 2 2" xfId="539" xr:uid="{0029CEF8-D85E-4E49-AE7B-A10CED202F8B}"/>
    <cellStyle name="Įprastas 4 3 3 5 2 2 2" xfId="1183" xr:uid="{38FC82D6-50CF-4749-9F3D-C9701C55CAD4}"/>
    <cellStyle name="Įprastas 4 3 3 5 2 2 2 2" xfId="5078" xr:uid="{4DBB08C6-E52E-4925-A63B-BAFBEBF2F850}"/>
    <cellStyle name="Įprastas 4 3 3 5 2 2 3" xfId="2149" xr:uid="{112FB43C-BC77-4E45-AC15-5963FA78DEF3}"/>
    <cellStyle name="Įprastas 4 3 3 5 2 2 3 2" xfId="6042" xr:uid="{267580CA-6619-49EF-9D28-2321E52EEE20}"/>
    <cellStyle name="Įprastas 4 3 3 5 2 2 4" xfId="2793" xr:uid="{531312E1-B4D0-4C04-B583-D57D018BB039}"/>
    <cellStyle name="Įprastas 4 3 3 5 2 2 4 2" xfId="6765" xr:uid="{6ACFB4E4-3F68-4BDF-A267-454CDC458441}"/>
    <cellStyle name="Įprastas 4 3 3 5 2 2 5" xfId="3437" xr:uid="{0633B0CE-A8E4-41A0-A42E-00C3804B1464}"/>
    <cellStyle name="Įprastas 4 3 3 5 2 2 6" xfId="4114" xr:uid="{DA2E32E8-251C-41BF-B082-6EC83E6EB820}"/>
    <cellStyle name="Įprastas 4 3 3 5 2 2 7" xfId="7825" xr:uid="{1CB8B81A-2EB7-4CA2-BD26-12C5530B4023}"/>
    <cellStyle name="Įprastas 4 3 3 5 2 3" xfId="861" xr:uid="{5D830621-5F19-49F4-A38C-7F3DE6BB7EE1}"/>
    <cellStyle name="Įprastas 4 3 3 5 2 3 2" xfId="5319" xr:uid="{7CF0D127-0C96-4A79-8F15-1E6F77E61806}"/>
    <cellStyle name="Įprastas 4 3 3 5 2 3 3" xfId="6283" xr:uid="{56F3A114-A174-46A1-84B4-94C640DE6404}"/>
    <cellStyle name="Įprastas 4 3 3 5 2 3 4" xfId="7006" xr:uid="{49FFF3ED-44EB-4E90-BF19-1792262E45C0}"/>
    <cellStyle name="Įprastas 4 3 3 5 2 3 5" xfId="4355" xr:uid="{F103BF4F-52F4-4504-9157-82EBA62155C4}"/>
    <cellStyle name="Įprastas 4 3 3 5 2 4" xfId="1505" xr:uid="{2ED350E4-A011-4593-9734-45B0137226F3}"/>
    <cellStyle name="Įprastas 4 3 3 5 2 4 2" xfId="5560" xr:uid="{E6AFDA51-680E-4087-B440-DBE78A72CF6C}"/>
    <cellStyle name="Įprastas 4 3 3 5 2 4 3" xfId="7247" xr:uid="{83E999AB-B793-49B1-A1FF-41411A496081}"/>
    <cellStyle name="Įprastas 4 3 3 5 2 4 4" xfId="4596" xr:uid="{66251543-7C10-46A6-99F3-D348CABA27F1}"/>
    <cellStyle name="Įprastas 4 3 3 5 2 5" xfId="1827" xr:uid="{1D0B1A9F-39E5-493F-AA69-4B4ABF0374EA}"/>
    <cellStyle name="Įprastas 4 3 3 5 2 5 2" xfId="4837" xr:uid="{8A851582-5432-41BC-9868-5E914AD52533}"/>
    <cellStyle name="Įprastas 4 3 3 5 2 6" xfId="2471" xr:uid="{162FC9A1-CF0E-424C-9F75-6085AA51C6A1}"/>
    <cellStyle name="Įprastas 4 3 3 5 2 6 2" xfId="5801" xr:uid="{3532A686-96E0-4841-B695-1BE500911E4C}"/>
    <cellStyle name="Įprastas 4 3 3 5 2 7" xfId="3115" xr:uid="{201385E7-3BDF-47A6-9D56-4FB06F2413F2}"/>
    <cellStyle name="Įprastas 4 3 3 5 2 7 2" xfId="6524" xr:uid="{6F2D85C5-AB6E-4A33-94A1-E22E4732A53C}"/>
    <cellStyle name="Įprastas 4 3 3 5 2 8" xfId="3873" xr:uid="{F125FBEC-15B7-4FDB-A4EA-22F34AD1768E}"/>
    <cellStyle name="Įprastas 4 3 3 5 2 9" xfId="7503" xr:uid="{4788CFA6-C4D6-40FC-837D-1D921E58891B}"/>
    <cellStyle name="Įprastas 4 3 3 5 3" xfId="409" xr:uid="{69420DC9-6305-4DCA-911E-1DDE1F3077B3}"/>
    <cellStyle name="Įprastas 4 3 3 5 3 2" xfId="1053" xr:uid="{33399728-6855-48AF-95FB-BF49A5513BBB}"/>
    <cellStyle name="Įprastas 4 3 3 5 3 2 2" xfId="4958" xr:uid="{1E4F5B24-2D71-467A-8B09-97D1E3701E18}"/>
    <cellStyle name="Įprastas 4 3 3 5 3 3" xfId="2019" xr:uid="{1660ECDD-56E2-4240-8966-3467BF62229F}"/>
    <cellStyle name="Įprastas 4 3 3 5 3 3 2" xfId="5922" xr:uid="{9FBD41F6-E80B-4A9C-96F2-9FCA8535A790}"/>
    <cellStyle name="Įprastas 4 3 3 5 3 4" xfId="2663" xr:uid="{EE985BEB-742E-4951-82B8-FC163B09898F}"/>
    <cellStyle name="Įprastas 4 3 3 5 3 4 2" xfId="6645" xr:uid="{A2059AA2-7517-4A54-8E56-83621F1DC788}"/>
    <cellStyle name="Įprastas 4 3 3 5 3 5" xfId="3307" xr:uid="{B8D7B531-6E81-45A2-A263-DACAA42F33E6}"/>
    <cellStyle name="Įprastas 4 3 3 5 3 6" xfId="3994" xr:uid="{68DAAE0A-72DB-4FAA-9A50-3D6D8CACAD14}"/>
    <cellStyle name="Įprastas 4 3 3 5 3 7" xfId="7695" xr:uid="{74557169-1E5A-44E6-A2BD-BD487054C200}"/>
    <cellStyle name="Įprastas 4 3 3 5 4" xfId="731" xr:uid="{2D45F5AF-B8B3-4B91-9E36-AEB4284EE51B}"/>
    <cellStyle name="Įprastas 4 3 3 5 4 2" xfId="5199" xr:uid="{15C6632D-358C-4F14-8D9A-0CB7EEEB9516}"/>
    <cellStyle name="Įprastas 4 3 3 5 4 3" xfId="6163" xr:uid="{8A9082B7-B757-45F4-8F56-FF563ACAEBAD}"/>
    <cellStyle name="Įprastas 4 3 3 5 4 4" xfId="6886" xr:uid="{D08AC5F8-2198-4BDE-9353-CA3E8B4DF77F}"/>
    <cellStyle name="Įprastas 4 3 3 5 4 5" xfId="4235" xr:uid="{81D6F6A6-4042-4D73-8F23-952EFED33B9A}"/>
    <cellStyle name="Įprastas 4 3 3 5 5" xfId="1375" xr:uid="{FE5A620A-45B7-4A86-AAB1-B827B122D8FD}"/>
    <cellStyle name="Įprastas 4 3 3 5 5 2" xfId="5440" xr:uid="{EC997A7D-109B-47B6-9468-6130A34C8F41}"/>
    <cellStyle name="Įprastas 4 3 3 5 5 3" xfId="7127" xr:uid="{2221A7E7-9995-44C6-905A-91A57D790210}"/>
    <cellStyle name="Įprastas 4 3 3 5 5 4" xfId="4476" xr:uid="{EEDE80C9-359F-4257-90A2-E5633C591258}"/>
    <cellStyle name="Įprastas 4 3 3 5 6" xfId="1697" xr:uid="{24CABE84-D15A-40F0-A094-966702B6F858}"/>
    <cellStyle name="Įprastas 4 3 3 5 6 2" xfId="4717" xr:uid="{A7FB0776-9207-4CAD-8A4C-D5A1D277F8E7}"/>
    <cellStyle name="Įprastas 4 3 3 5 7" xfId="2341" xr:uid="{A098FFE6-FCA7-4FB6-8F9C-0B42773C6773}"/>
    <cellStyle name="Įprastas 4 3 3 5 7 2" xfId="5681" xr:uid="{8F7134A1-004C-4DC0-BBE0-E05D24D48D17}"/>
    <cellStyle name="Įprastas 4 3 3 5 8" xfId="2985" xr:uid="{69DC0D29-CF96-4ADE-A9C5-D62DA951DD16}"/>
    <cellStyle name="Įprastas 4 3 3 5 8 2" xfId="6404" xr:uid="{880E5E25-2E82-497F-87BE-1E8A71D27F13}"/>
    <cellStyle name="Įprastas 4 3 3 5 9" xfId="3629" xr:uid="{7A557F7F-00C7-4171-A201-136730DF0C0A}"/>
    <cellStyle name="Įprastas 4 3 3 6" xfId="152" xr:uid="{8A4F51DF-5C3E-4CF3-8275-AC9B7DBB4200}"/>
    <cellStyle name="Įprastas 4 3 3 6 2" xfId="474" xr:uid="{BE609FDD-B3B4-4E3E-990A-9BD9C1EDF146}"/>
    <cellStyle name="Įprastas 4 3 3 6 2 2" xfId="1118" xr:uid="{A0692942-0B3A-4755-8395-758C88CCFB42}"/>
    <cellStyle name="Įprastas 4 3 3 6 2 2 2" xfId="5018" xr:uid="{2E69C646-F794-4C6A-BF45-3779A23CCA4B}"/>
    <cellStyle name="Įprastas 4 3 3 6 2 3" xfId="2084" xr:uid="{DA43BFEE-5D43-4728-8E1A-D643C9131D39}"/>
    <cellStyle name="Įprastas 4 3 3 6 2 3 2" xfId="5982" xr:uid="{34B913CA-0C89-41EC-A9C5-CB69BADA2BB8}"/>
    <cellStyle name="Įprastas 4 3 3 6 2 4" xfId="2728" xr:uid="{08297B02-5A5C-4B38-A7F6-8AF44824C4AB}"/>
    <cellStyle name="Įprastas 4 3 3 6 2 4 2" xfId="6705" xr:uid="{818C555B-B987-48A1-83EE-541B372EA0C5}"/>
    <cellStyle name="Įprastas 4 3 3 6 2 5" xfId="3372" xr:uid="{66106F70-70C4-4EBA-A426-10DB32CAB84D}"/>
    <cellStyle name="Įprastas 4 3 3 6 2 6" xfId="4054" xr:uid="{C3E2AA27-0B94-4986-9B88-B84EF47390F4}"/>
    <cellStyle name="Įprastas 4 3 3 6 2 7" xfId="7760" xr:uid="{95E2056D-616E-425F-B318-4818CBB1ECF4}"/>
    <cellStyle name="Įprastas 4 3 3 6 3" xfId="796" xr:uid="{3C430C86-F6DC-4FF7-8E50-64D3D4F6D4A4}"/>
    <cellStyle name="Įprastas 4 3 3 6 3 2" xfId="5259" xr:uid="{ED57C610-B6ED-4DA8-867C-C6D2561852EB}"/>
    <cellStyle name="Įprastas 4 3 3 6 3 3" xfId="6223" xr:uid="{365E5A41-F5D5-40E1-A59F-F5E183D1A868}"/>
    <cellStyle name="Įprastas 4 3 3 6 3 4" xfId="6946" xr:uid="{9FBA5D1F-1C1D-4C12-88D8-8423F1ED6FDB}"/>
    <cellStyle name="Įprastas 4 3 3 6 3 5" xfId="4295" xr:uid="{49B0AA7F-1927-46FE-95AF-EB487E835E4D}"/>
    <cellStyle name="Įprastas 4 3 3 6 4" xfId="1440" xr:uid="{A379B5D2-B9F5-434A-A603-65BE4479B2B7}"/>
    <cellStyle name="Įprastas 4 3 3 6 4 2" xfId="5500" xr:uid="{C2D1A3F2-99C2-4DB7-B616-89227ADA2552}"/>
    <cellStyle name="Įprastas 4 3 3 6 4 3" xfId="7187" xr:uid="{CA6B0312-D50D-402F-8684-2D5805E97090}"/>
    <cellStyle name="Įprastas 4 3 3 6 4 4" xfId="4536" xr:uid="{89F686D0-2945-40F8-A05F-DB3A6845A716}"/>
    <cellStyle name="Įprastas 4 3 3 6 5" xfId="1762" xr:uid="{E34C38B8-0964-4237-90BB-876C8D6BF68F}"/>
    <cellStyle name="Įprastas 4 3 3 6 5 2" xfId="4777" xr:uid="{A53BED1F-FC35-4DBD-B532-CF3D5826E35F}"/>
    <cellStyle name="Įprastas 4 3 3 6 6" xfId="2406" xr:uid="{4FE09E18-B2A9-4673-8443-E41B57F02A10}"/>
    <cellStyle name="Įprastas 4 3 3 6 6 2" xfId="5741" xr:uid="{34A81A11-869F-4B10-BAA3-E89C619B85A9}"/>
    <cellStyle name="Įprastas 4 3 3 6 7" xfId="3050" xr:uid="{CB5C81DF-0047-4BEE-BC93-1C1F02D50176}"/>
    <cellStyle name="Įprastas 4 3 3 6 7 2" xfId="6464" xr:uid="{FC594DB4-3560-4AA3-85C2-16428A477223}"/>
    <cellStyle name="Įprastas 4 3 3 6 8" xfId="3813" xr:uid="{7E4B46E0-25BC-4534-AF00-9D13F277F494}"/>
    <cellStyle name="Įprastas 4 3 3 6 9" xfId="7438" xr:uid="{3F7FDEA5-7CA6-4768-8A80-54877B20A47F}"/>
    <cellStyle name="Įprastas 4 3 3 7" xfId="281" xr:uid="{7EDB3FBF-07F9-478F-AA60-6DC4E0014783}"/>
    <cellStyle name="Įprastas 4 3 3 7 2" xfId="603" xr:uid="{98B95646-FA40-4CC0-8722-26E63870BDE7}"/>
    <cellStyle name="Įprastas 4 3 3 7 2 2" xfId="1247" xr:uid="{C5EAAC75-DAD2-467F-8CBB-08E7E83E7DC6}"/>
    <cellStyle name="Įprastas 4 3 3 7 2 3" xfId="2213" xr:uid="{1480F745-05A8-4D40-9C55-F597275D6A66}"/>
    <cellStyle name="Įprastas 4 3 3 7 2 4" xfId="2857" xr:uid="{EAEB181A-14FF-4819-A591-5AF2174AC1F1}"/>
    <cellStyle name="Įprastas 4 3 3 7 2 5" xfId="3501" xr:uid="{FC0E6453-0229-481A-9384-467B849DBF05}"/>
    <cellStyle name="Įprastas 4 3 3 7 2 6" xfId="4898" xr:uid="{36D88920-DF51-415B-9972-EF505124D8BE}"/>
    <cellStyle name="Įprastas 4 3 3 7 2 7" xfId="7889" xr:uid="{AEDCF4D0-0C4A-47B7-88FB-B7397961B56A}"/>
    <cellStyle name="Įprastas 4 3 3 7 3" xfId="925" xr:uid="{25A6436A-732B-42C9-9A50-879D0D2DB7CE}"/>
    <cellStyle name="Įprastas 4 3 3 7 3 2" xfId="5862" xr:uid="{E33CE0B3-40B2-4ACD-BDB2-63A666E0EE38}"/>
    <cellStyle name="Įprastas 4 3 3 7 4" xfId="1569" xr:uid="{AC5F14EE-4FD3-476F-A934-388982F32FF7}"/>
    <cellStyle name="Įprastas 4 3 3 7 4 2" xfId="6585" xr:uid="{C0E71BBA-906C-4A8F-AC09-3A01BD5C29C7}"/>
    <cellStyle name="Įprastas 4 3 3 7 5" xfId="1891" xr:uid="{78554B36-56F1-40D7-A3BD-77EE444CF469}"/>
    <cellStyle name="Įprastas 4 3 3 7 6" xfId="2535" xr:uid="{4ECBDB92-86E5-4883-88EB-A098C3E2FC0D}"/>
    <cellStyle name="Įprastas 4 3 3 7 7" xfId="3179" xr:uid="{9C28F861-0E25-481B-825E-FF42E3B27C45}"/>
    <cellStyle name="Įprastas 4 3 3 7 8" xfId="3934" xr:uid="{46FD0D75-4D7B-4A4B-91FD-7420EDEF43D1}"/>
    <cellStyle name="Įprastas 4 3 3 7 9" xfId="7567" xr:uid="{18F16F23-63A8-4649-8379-FDD97F1336BA}"/>
    <cellStyle name="Įprastas 4 3 3 8" xfId="344" xr:uid="{989BFE5E-8F96-4255-BFBA-90B802584517}"/>
    <cellStyle name="Įprastas 4 3 3 8 2" xfId="988" xr:uid="{A8542006-94B1-47CB-8D60-91C798AAB0BA}"/>
    <cellStyle name="Įprastas 4 3 3 8 2 2" xfId="5139" xr:uid="{380ADADB-C2D9-4C30-BBF9-212A90753495}"/>
    <cellStyle name="Įprastas 4 3 3 8 3" xfId="1954" xr:uid="{98438A77-01B2-4A43-B101-897B364BE79C}"/>
    <cellStyle name="Įprastas 4 3 3 8 3 2" xfId="6103" xr:uid="{928D322A-3681-4EA0-AFD5-F31D75D87B82}"/>
    <cellStyle name="Įprastas 4 3 3 8 4" xfId="2598" xr:uid="{2715BA9E-874B-4612-A5C5-072DDF810CE9}"/>
    <cellStyle name="Įprastas 4 3 3 8 4 2" xfId="6826" xr:uid="{1F6EAF4C-9C04-4EE7-A783-491D68C8357F}"/>
    <cellStyle name="Įprastas 4 3 3 8 5" xfId="3242" xr:uid="{E9EC65F4-9DCF-45D3-AD90-37EB6F4217D4}"/>
    <cellStyle name="Įprastas 4 3 3 8 6" xfId="4175" xr:uid="{E2BEC3B5-220F-4F2C-9467-5B44F4625A13}"/>
    <cellStyle name="Įprastas 4 3 3 8 7" xfId="7630" xr:uid="{79442C3E-ED0F-47E2-AAC6-A0012BAA3124}"/>
    <cellStyle name="Įprastas 4 3 3 9" xfId="666" xr:uid="{817C5BB1-6E73-4B39-A6D9-ABCA80DC5489}"/>
    <cellStyle name="Įprastas 4 3 3 9 2" xfId="5380" xr:uid="{96B42D54-7676-4766-AEEC-6639453D5108}"/>
    <cellStyle name="Įprastas 4 3 3 9 3" xfId="7067" xr:uid="{D8E61248-7C81-470C-ACC4-EBB7D6EEE5F1}"/>
    <cellStyle name="Įprastas 4 3 3 9 4" xfId="4416" xr:uid="{13D559A9-A936-4FA4-8612-AB0E6EB91B45}"/>
    <cellStyle name="Įprastas 4 3 4" xfId="24" xr:uid="{51B25949-976B-48E7-865D-A152C6330E95}"/>
    <cellStyle name="Įprastas 4 3 4 10" xfId="1635" xr:uid="{9D3EB10B-5851-4F66-8FE7-FF9EB7FCAAED}"/>
    <cellStyle name="Įprastas 4 3 4 10 2" xfId="5624" xr:uid="{3CA882B1-07ED-4684-BCA7-F005BAA6219B}"/>
    <cellStyle name="Įprastas 4 3 4 11" xfId="2279" xr:uid="{A323ADE3-9761-4D4B-B489-D2390A85CA16}"/>
    <cellStyle name="Įprastas 4 3 4 11 2" xfId="6347" xr:uid="{3795A6FF-43E5-46E6-86FF-65DF4AB938A8}"/>
    <cellStyle name="Įprastas 4 3 4 12" xfId="2923" xr:uid="{C1972F45-8251-4BB0-BD3C-334EA0AA2838}"/>
    <cellStyle name="Įprastas 4 3 4 13" xfId="3567" xr:uid="{34145731-7851-46BA-BBE0-3E9BC381D991}"/>
    <cellStyle name="Įprastas 4 3 4 14" xfId="3696" xr:uid="{3E66EA95-CD79-4DAB-B2A8-A76B551307F0}"/>
    <cellStyle name="Įprastas 4 3 4 15" xfId="7311" xr:uid="{AFF583B0-80CC-4F6E-9BE6-27263CE9204D}"/>
    <cellStyle name="Įprastas 4 3 4 2" xfId="44" xr:uid="{2431F5CF-FC25-43D4-B458-7FD2C92F1E6D}"/>
    <cellStyle name="Įprastas 4 3 4 2 10" xfId="2943" xr:uid="{BABC5A11-F021-4D18-937B-4A22FD0CFC40}"/>
    <cellStyle name="Įprastas 4 3 4 2 11" xfId="3587" xr:uid="{06670EE0-F374-4041-AC24-5C0F1CF5EF99}"/>
    <cellStyle name="Įprastas 4 3 4 2 12" xfId="3716" xr:uid="{AC4AFC5F-C9F6-4D72-9D34-194F4468C2CB}"/>
    <cellStyle name="Įprastas 4 3 4 2 13" xfId="7331" xr:uid="{95396A69-9DF1-4B1F-9009-17483961E2AF}"/>
    <cellStyle name="Įprastas 4 3 4 2 2" xfId="110" xr:uid="{6D795971-A858-460F-BB94-FCDED14B93F8}"/>
    <cellStyle name="Įprastas 4 3 4 2 2 10" xfId="3776" xr:uid="{8D9F7731-631E-458E-BBD0-A07A615A5AA3}"/>
    <cellStyle name="Įprastas 4 3 4 2 2 11" xfId="7396" xr:uid="{83EB3BC0-D1B0-4BC8-9C84-C8B1F4F2E9BE}"/>
    <cellStyle name="Įprastas 4 3 4 2 2 2" xfId="240" xr:uid="{682CBE35-97BA-4AA4-A68C-EE3C634AEB6A}"/>
    <cellStyle name="Įprastas 4 3 4 2 2 2 2" xfId="562" xr:uid="{6B99D6EC-17D8-4298-B8C4-45A4590BB8EE}"/>
    <cellStyle name="Įprastas 4 3 4 2 2 2 2 2" xfId="1206" xr:uid="{FD71F1E4-0085-43E7-9795-1D05FCC7A0C1}"/>
    <cellStyle name="Įprastas 4 3 4 2 2 2 2 2 2" xfId="5101" xr:uid="{64C965AF-4861-45C0-B7E9-5956FB9896DA}"/>
    <cellStyle name="Įprastas 4 3 4 2 2 2 2 3" xfId="2172" xr:uid="{97F4BDE8-7DAC-4401-9FAE-1DAAF537D643}"/>
    <cellStyle name="Įprastas 4 3 4 2 2 2 2 3 2" xfId="6065" xr:uid="{D1D010C0-15B0-4720-922D-9FEA8026E1DA}"/>
    <cellStyle name="Įprastas 4 3 4 2 2 2 2 4" xfId="2816" xr:uid="{CEA0C277-26A4-405B-937B-1ADFF9848BD5}"/>
    <cellStyle name="Įprastas 4 3 4 2 2 2 2 4 2" xfId="6788" xr:uid="{B4E9C398-2308-44A8-81B9-FBC41511D4C7}"/>
    <cellStyle name="Įprastas 4 3 4 2 2 2 2 5" xfId="3460" xr:uid="{C8D411BD-844B-4A5B-9856-FCBFA8999EDD}"/>
    <cellStyle name="Įprastas 4 3 4 2 2 2 2 6" xfId="4137" xr:uid="{DBFB2BC2-4F44-43E7-90B7-D02CF01C5A28}"/>
    <cellStyle name="Įprastas 4 3 4 2 2 2 2 7" xfId="7848" xr:uid="{9BD55DF7-30C3-4E5F-A0F7-07BDF234D773}"/>
    <cellStyle name="Įprastas 4 3 4 2 2 2 3" xfId="884" xr:uid="{4DA188DA-0A12-403D-80C3-1C6577BAF2D8}"/>
    <cellStyle name="Įprastas 4 3 4 2 2 2 3 2" xfId="5342" xr:uid="{D261CE8C-3F39-4411-A9A2-187935502C70}"/>
    <cellStyle name="Įprastas 4 3 4 2 2 2 3 3" xfId="6306" xr:uid="{9C4B8D0E-7585-4C6E-85D8-441025940400}"/>
    <cellStyle name="Įprastas 4 3 4 2 2 2 3 4" xfId="7029" xr:uid="{7CA01EC3-6A11-414D-8E44-1D77EC40A7EA}"/>
    <cellStyle name="Įprastas 4 3 4 2 2 2 3 5" xfId="4378" xr:uid="{EA245BC6-101F-430A-8C3B-F80F2E59D7E0}"/>
    <cellStyle name="Įprastas 4 3 4 2 2 2 4" xfId="1528" xr:uid="{FC901733-C645-44CC-8C11-C58061C02FD9}"/>
    <cellStyle name="Įprastas 4 3 4 2 2 2 4 2" xfId="5583" xr:uid="{6BE049D8-BAD8-4C7B-9227-A60214593FDF}"/>
    <cellStyle name="Įprastas 4 3 4 2 2 2 4 3" xfId="7270" xr:uid="{162E30C6-55C1-43DF-A29C-A22CE20243E7}"/>
    <cellStyle name="Įprastas 4 3 4 2 2 2 4 4" xfId="4619" xr:uid="{179DB574-4B4C-4EF7-B439-96243E0130BF}"/>
    <cellStyle name="Įprastas 4 3 4 2 2 2 5" xfId="1850" xr:uid="{D74EC9FD-D0CD-4D1C-B2CB-87CB74737D83}"/>
    <cellStyle name="Įprastas 4 3 4 2 2 2 5 2" xfId="4860" xr:uid="{37E4CC56-B6BD-441A-BB8A-7067B135C98E}"/>
    <cellStyle name="Įprastas 4 3 4 2 2 2 6" xfId="2494" xr:uid="{53662DBF-0331-4E56-A33A-AAE1A06EFF79}"/>
    <cellStyle name="Įprastas 4 3 4 2 2 2 6 2" xfId="5824" xr:uid="{A4149830-12DD-4A34-89DC-A613444FBD4D}"/>
    <cellStyle name="Įprastas 4 3 4 2 2 2 7" xfId="3138" xr:uid="{5F60589B-AA7F-405F-9284-39A58D610B20}"/>
    <cellStyle name="Įprastas 4 3 4 2 2 2 7 2" xfId="6547" xr:uid="{EE129AA9-A8E9-4775-AAA3-FD78C690EFDA}"/>
    <cellStyle name="Įprastas 4 3 4 2 2 2 8" xfId="3896" xr:uid="{EEFB34D3-911F-4405-BD32-C64E19B0F5C3}"/>
    <cellStyle name="Įprastas 4 3 4 2 2 2 9" xfId="7526" xr:uid="{DFCB83D0-0453-4F99-AFEC-516EA1F24462}"/>
    <cellStyle name="Įprastas 4 3 4 2 2 3" xfId="432" xr:uid="{C1D38D8D-C53E-48B6-AD4F-CE1F7F0FC701}"/>
    <cellStyle name="Įprastas 4 3 4 2 2 3 2" xfId="1076" xr:uid="{1F1AA77F-28EF-4EF1-A42C-AE588D80D114}"/>
    <cellStyle name="Įprastas 4 3 4 2 2 3 2 2" xfId="4981" xr:uid="{5615291D-DA32-4ECB-BAFD-4787AF44CF16}"/>
    <cellStyle name="Įprastas 4 3 4 2 2 3 3" xfId="2042" xr:uid="{319D5098-DD3C-4C15-93C4-65FED0122DAB}"/>
    <cellStyle name="Įprastas 4 3 4 2 2 3 3 2" xfId="5945" xr:uid="{7608E321-136C-4FBF-A2A0-B391FB15147C}"/>
    <cellStyle name="Įprastas 4 3 4 2 2 3 4" xfId="2686" xr:uid="{29831E39-2F4F-4996-9CF8-2E71E57847B2}"/>
    <cellStyle name="Įprastas 4 3 4 2 2 3 4 2" xfId="6668" xr:uid="{69172115-4CF9-4863-9AF5-B4CC34EB325D}"/>
    <cellStyle name="Įprastas 4 3 4 2 2 3 5" xfId="3330" xr:uid="{D38E5076-312D-4CE9-9D5C-80606FF274D2}"/>
    <cellStyle name="Įprastas 4 3 4 2 2 3 6" xfId="4017" xr:uid="{E80CD1C7-819E-4C6E-A75F-CFB8D5DFEE35}"/>
    <cellStyle name="Įprastas 4 3 4 2 2 3 7" xfId="7718" xr:uid="{585A2483-B659-4FF6-838C-12651BC37DBF}"/>
    <cellStyle name="Įprastas 4 3 4 2 2 4" xfId="754" xr:uid="{6BE0CFC9-EC09-4849-8EA2-C203E2DA3AEA}"/>
    <cellStyle name="Įprastas 4 3 4 2 2 4 2" xfId="5222" xr:uid="{A9A86C52-5916-4D83-B57C-D0BCE3D36604}"/>
    <cellStyle name="Įprastas 4 3 4 2 2 4 3" xfId="6186" xr:uid="{8B7EEE68-E44F-4AD9-A678-EE0202C39E1A}"/>
    <cellStyle name="Įprastas 4 3 4 2 2 4 4" xfId="6909" xr:uid="{51970696-75EF-417D-9A86-86097999C7DD}"/>
    <cellStyle name="Įprastas 4 3 4 2 2 4 5" xfId="4258" xr:uid="{2656D82C-DABA-4F40-8AE3-8A542F5A6566}"/>
    <cellStyle name="Įprastas 4 3 4 2 2 5" xfId="1398" xr:uid="{939F2A98-F806-42B1-84CB-54AAFFF6B1C7}"/>
    <cellStyle name="Įprastas 4 3 4 2 2 5 2" xfId="5463" xr:uid="{F40B4488-C5A4-467F-B28C-CE643106777C}"/>
    <cellStyle name="Įprastas 4 3 4 2 2 5 3" xfId="7150" xr:uid="{6D2C7C48-CCF1-4780-9F1E-4F223EFB0B01}"/>
    <cellStyle name="Įprastas 4 3 4 2 2 5 4" xfId="4499" xr:uid="{7ABB9844-AA15-41B1-911D-473B67795766}"/>
    <cellStyle name="Įprastas 4 3 4 2 2 6" xfId="1720" xr:uid="{67EF17B4-E7A7-4E05-9FA6-B6B7DAE9C445}"/>
    <cellStyle name="Įprastas 4 3 4 2 2 6 2" xfId="4740" xr:uid="{DD256EFA-4055-416C-88B1-6EA4C472274F}"/>
    <cellStyle name="Įprastas 4 3 4 2 2 7" xfId="2364" xr:uid="{26CB486C-FDC9-4B9B-8C60-AAD5752436E1}"/>
    <cellStyle name="Įprastas 4 3 4 2 2 7 2" xfId="5704" xr:uid="{7E831352-91DC-4C99-AEBC-FA1AC15A24C7}"/>
    <cellStyle name="Įprastas 4 3 4 2 2 8" xfId="3008" xr:uid="{5119BF8D-0E3A-4065-AEED-79B8D93D101D}"/>
    <cellStyle name="Įprastas 4 3 4 2 2 8 2" xfId="6427" xr:uid="{86394E20-2FA3-4B43-933C-6FE497894FB4}"/>
    <cellStyle name="Įprastas 4 3 4 2 2 9" xfId="3652" xr:uid="{35811CCD-0E8F-42CF-8E71-930974734D75}"/>
    <cellStyle name="Įprastas 4 3 4 2 3" xfId="175" xr:uid="{5063CB79-7615-4301-A19B-0930347B2280}"/>
    <cellStyle name="Įprastas 4 3 4 2 3 2" xfId="497" xr:uid="{C64B5D54-BA5B-43ED-BA2A-88C70BF71480}"/>
    <cellStyle name="Įprastas 4 3 4 2 3 2 2" xfId="1141" xr:uid="{DF8732FF-0EF5-43FA-9ABC-7A6A009AE6FF}"/>
    <cellStyle name="Įprastas 4 3 4 2 3 2 2 2" xfId="5041" xr:uid="{01AF96D1-70D2-4C26-A726-8DDB3296A228}"/>
    <cellStyle name="Įprastas 4 3 4 2 3 2 3" xfId="2107" xr:uid="{5A1CFC66-F629-4EE3-A676-BD289221F4E2}"/>
    <cellStyle name="Įprastas 4 3 4 2 3 2 3 2" xfId="6005" xr:uid="{2C10560B-2075-42D7-9B27-0A9E1006F83C}"/>
    <cellStyle name="Įprastas 4 3 4 2 3 2 4" xfId="2751" xr:uid="{CEFDF057-B528-4E2A-BD52-BF56221DF764}"/>
    <cellStyle name="Įprastas 4 3 4 2 3 2 4 2" xfId="6728" xr:uid="{DEE9E564-4088-40A5-8801-E73FC47173ED}"/>
    <cellStyle name="Įprastas 4 3 4 2 3 2 5" xfId="3395" xr:uid="{D19E1271-36AC-4A1C-904B-A4B699F0EA8D}"/>
    <cellStyle name="Įprastas 4 3 4 2 3 2 6" xfId="4077" xr:uid="{7D731593-7239-4B91-BA26-AE5BD3007F7C}"/>
    <cellStyle name="Įprastas 4 3 4 2 3 2 7" xfId="7783" xr:uid="{9417B6AA-3CDF-44D7-B36A-54506C3B9E36}"/>
    <cellStyle name="Įprastas 4 3 4 2 3 3" xfId="819" xr:uid="{7A37FCED-731D-4BAC-B2AD-DB9260C07AB3}"/>
    <cellStyle name="Įprastas 4 3 4 2 3 3 2" xfId="5282" xr:uid="{1A7D4801-1194-409D-9870-41F779C98EFB}"/>
    <cellStyle name="Įprastas 4 3 4 2 3 3 3" xfId="6246" xr:uid="{093C2FF1-E9EC-427E-A00E-FD22B5F06644}"/>
    <cellStyle name="Įprastas 4 3 4 2 3 3 4" xfId="6969" xr:uid="{7BCFBF8D-D505-48C1-B8A5-EEC1C3DE1B02}"/>
    <cellStyle name="Įprastas 4 3 4 2 3 3 5" xfId="4318" xr:uid="{452D1C7D-5C44-4A9A-8189-5B9DD698B55C}"/>
    <cellStyle name="Įprastas 4 3 4 2 3 4" xfId="1463" xr:uid="{2BE64D67-2FD1-421B-A213-A641607F0506}"/>
    <cellStyle name="Įprastas 4 3 4 2 3 4 2" xfId="5523" xr:uid="{01FB7EF3-FEF9-4EFC-B431-5FF31FDE873A}"/>
    <cellStyle name="Įprastas 4 3 4 2 3 4 3" xfId="7210" xr:uid="{4F6CACAF-5206-4686-8557-C70E6F6F8A6A}"/>
    <cellStyle name="Įprastas 4 3 4 2 3 4 4" xfId="4559" xr:uid="{BAD5F1EA-5243-4950-8830-F8E640345B1A}"/>
    <cellStyle name="Įprastas 4 3 4 2 3 5" xfId="1785" xr:uid="{5A6138B5-04DE-4B4E-A8A9-1B698476504B}"/>
    <cellStyle name="Įprastas 4 3 4 2 3 5 2" xfId="4800" xr:uid="{E408B04C-FBD3-4D78-A5A4-4E533456B2BB}"/>
    <cellStyle name="Įprastas 4 3 4 2 3 6" xfId="2429" xr:uid="{A4EEB8B8-D5BA-4D10-A20E-B11AB2EF567B}"/>
    <cellStyle name="Įprastas 4 3 4 2 3 6 2" xfId="5764" xr:uid="{7253730D-7602-4096-A7FA-9E447522F9EA}"/>
    <cellStyle name="Įprastas 4 3 4 2 3 7" xfId="3073" xr:uid="{A57979D5-534E-4960-9D27-B288E91DDA95}"/>
    <cellStyle name="Įprastas 4 3 4 2 3 7 2" xfId="6487" xr:uid="{BF2A5226-E9BC-47C0-B8B8-F8773A266EA8}"/>
    <cellStyle name="Įprastas 4 3 4 2 3 8" xfId="3836" xr:uid="{8811FC48-DE70-4765-82B9-AB59007FAAB3}"/>
    <cellStyle name="Įprastas 4 3 4 2 3 9" xfId="7461" xr:uid="{92A6F637-CF7B-40D8-BE0A-21E8F4F0ACFF}"/>
    <cellStyle name="Įprastas 4 3 4 2 4" xfId="304" xr:uid="{E7E1B076-912C-4C40-8AB2-6DDCA30AE44A}"/>
    <cellStyle name="Įprastas 4 3 4 2 4 2" xfId="626" xr:uid="{4007C848-171C-4FAB-AA34-9195F7052F85}"/>
    <cellStyle name="Įprastas 4 3 4 2 4 2 2" xfId="1270" xr:uid="{6765928B-137A-4B93-85A7-507058A645C9}"/>
    <cellStyle name="Įprastas 4 3 4 2 4 2 3" xfId="2236" xr:uid="{87A7F55C-49EA-422F-9902-9B66144773AA}"/>
    <cellStyle name="Įprastas 4 3 4 2 4 2 4" xfId="2880" xr:uid="{B08F8458-7073-4BEC-B2A5-06C95C85029E}"/>
    <cellStyle name="Įprastas 4 3 4 2 4 2 5" xfId="3524" xr:uid="{2C5C6B15-8DEA-4C7D-A64C-3D727BAC1BDB}"/>
    <cellStyle name="Įprastas 4 3 4 2 4 2 6" xfId="4921" xr:uid="{4551BD5C-F1FA-4BBF-AF56-9A164011B7B9}"/>
    <cellStyle name="Įprastas 4 3 4 2 4 2 7" xfId="7912" xr:uid="{E71832A2-760A-4238-A8BE-2D42F1543029}"/>
    <cellStyle name="Įprastas 4 3 4 2 4 3" xfId="948" xr:uid="{1571F710-48C0-41BA-98C7-B100AAA842A5}"/>
    <cellStyle name="Įprastas 4 3 4 2 4 3 2" xfId="5885" xr:uid="{551856F9-C7CB-431B-8057-EEDEE49CE64D}"/>
    <cellStyle name="Įprastas 4 3 4 2 4 4" xfId="1592" xr:uid="{DCCEB5F9-BEC9-4E14-9727-6D579CFEBCDB}"/>
    <cellStyle name="Įprastas 4 3 4 2 4 4 2" xfId="6608" xr:uid="{50A8CAD8-9DC1-40FC-92B9-7149895101CD}"/>
    <cellStyle name="Įprastas 4 3 4 2 4 5" xfId="1914" xr:uid="{8E0A18D9-3325-4CEF-AFC2-C53C7018686D}"/>
    <cellStyle name="Įprastas 4 3 4 2 4 6" xfId="2558" xr:uid="{DA6CB675-123D-4BCC-A78C-288C5ED21D8E}"/>
    <cellStyle name="Įprastas 4 3 4 2 4 7" xfId="3202" xr:uid="{E28A084B-216A-4043-A768-20C18A333ACA}"/>
    <cellStyle name="Įprastas 4 3 4 2 4 8" xfId="3957" xr:uid="{AD416E4F-6372-40DE-865E-B43B4BF02653}"/>
    <cellStyle name="Įprastas 4 3 4 2 4 9" xfId="7590" xr:uid="{07EF7621-2D37-46E3-9159-D707A8C618E1}"/>
    <cellStyle name="Įprastas 4 3 4 2 5" xfId="367" xr:uid="{CF8EA262-86A9-4E41-9E38-76D86936BF05}"/>
    <cellStyle name="Įprastas 4 3 4 2 5 2" xfId="1011" xr:uid="{E077AF12-9193-4B4C-81A3-4DF40A79C498}"/>
    <cellStyle name="Įprastas 4 3 4 2 5 2 2" xfId="5162" xr:uid="{D50956B5-8964-4562-B034-572E99096C41}"/>
    <cellStyle name="Įprastas 4 3 4 2 5 3" xfId="1977" xr:uid="{F0063521-FA80-4832-8E03-B1945F268FB4}"/>
    <cellStyle name="Įprastas 4 3 4 2 5 3 2" xfId="6126" xr:uid="{B529048E-037A-4BE4-A3BE-24049E12599C}"/>
    <cellStyle name="Įprastas 4 3 4 2 5 4" xfId="2621" xr:uid="{71C9F12F-A462-42EA-956E-BBC999E9BC47}"/>
    <cellStyle name="Įprastas 4 3 4 2 5 4 2" xfId="6849" xr:uid="{F7EED11C-0C51-48A6-9D24-BA74575B2F9F}"/>
    <cellStyle name="Įprastas 4 3 4 2 5 5" xfId="3265" xr:uid="{B1DDF433-4126-4B4C-BD3A-7F53CD1AD9F2}"/>
    <cellStyle name="Įprastas 4 3 4 2 5 6" xfId="4198" xr:uid="{B70B1B0B-2471-45E5-9FC3-83C60584484C}"/>
    <cellStyle name="Įprastas 4 3 4 2 5 7" xfId="7653" xr:uid="{59D83847-83C0-4F1C-91A3-D67D7360B5EB}"/>
    <cellStyle name="Įprastas 4 3 4 2 6" xfId="689" xr:uid="{6B4A7DF3-2E76-4600-8310-AAA659C07E66}"/>
    <cellStyle name="Įprastas 4 3 4 2 6 2" xfId="5403" xr:uid="{C0A3860A-92C6-4289-AD4D-9236469756D4}"/>
    <cellStyle name="Įprastas 4 3 4 2 6 3" xfId="7090" xr:uid="{5F382312-946B-4D34-BC21-9EA6BFC30F66}"/>
    <cellStyle name="Įprastas 4 3 4 2 6 4" xfId="4439" xr:uid="{D0682EA7-7407-4488-ADDF-A3B423030E19}"/>
    <cellStyle name="Įprastas 4 3 4 2 7" xfId="1333" xr:uid="{BBE2DF4D-A7AC-4AA9-96C3-5F0008EB3288}"/>
    <cellStyle name="Įprastas 4 3 4 2 7 2" xfId="4680" xr:uid="{EB7042F8-D4ED-4C68-B9C0-3FE6158F51BD}"/>
    <cellStyle name="Įprastas 4 3 4 2 8" xfId="1655" xr:uid="{DB860B89-A69B-4FE1-B3F2-07F071D902FD}"/>
    <cellStyle name="Įprastas 4 3 4 2 8 2" xfId="5644" xr:uid="{5D73136B-7454-4B30-B8B5-8DBC4130A3BA}"/>
    <cellStyle name="Įprastas 4 3 4 2 9" xfId="2299" xr:uid="{65B8BB81-5E23-4F6F-B72A-8EAD31DAE740}"/>
    <cellStyle name="Įprastas 4 3 4 2 9 2" xfId="6367" xr:uid="{9BB86CDD-893C-4DB8-AC56-423B1B8847E5}"/>
    <cellStyle name="Įprastas 4 3 4 3" xfId="64" xr:uid="{4966DBE8-33B6-4FB1-9A6A-297798A538D5}"/>
    <cellStyle name="Įprastas 4 3 4 3 10" xfId="2963" xr:uid="{A9B5BC1B-87D7-457F-B095-FBE49E8FFA41}"/>
    <cellStyle name="Įprastas 4 3 4 3 11" xfId="3607" xr:uid="{F500F87B-F77C-4563-A04F-BCF622312C70}"/>
    <cellStyle name="Įprastas 4 3 4 3 12" xfId="3736" xr:uid="{BDBCC626-5F67-4808-ACB6-6CF3E0016EFA}"/>
    <cellStyle name="Įprastas 4 3 4 3 13" xfId="7351" xr:uid="{413CA9E2-683B-4F02-AF08-6739C167517D}"/>
    <cellStyle name="Įprastas 4 3 4 3 2" xfId="130" xr:uid="{2C4FEA35-9BBB-41D5-A9D9-D48449D7DE4A}"/>
    <cellStyle name="Įprastas 4 3 4 3 2 10" xfId="3796" xr:uid="{0C7C3827-6082-40C1-B980-5F7632AC84EA}"/>
    <cellStyle name="Įprastas 4 3 4 3 2 11" xfId="7416" xr:uid="{3F21E3C9-18FD-4B5D-8079-EF1EBF1E2DEA}"/>
    <cellStyle name="Įprastas 4 3 4 3 2 2" xfId="260" xr:uid="{95C6E0A2-40DB-4213-B4E0-F5A227C70642}"/>
    <cellStyle name="Įprastas 4 3 4 3 2 2 2" xfId="582" xr:uid="{329854D7-CB1A-43CF-BB76-548BCEBB42DF}"/>
    <cellStyle name="Įprastas 4 3 4 3 2 2 2 2" xfId="1226" xr:uid="{E5816949-D218-474D-9FF1-79A74533DC1F}"/>
    <cellStyle name="Įprastas 4 3 4 3 2 2 2 2 2" xfId="5121" xr:uid="{50DDE730-D279-4010-8E87-9ABEEDEC7187}"/>
    <cellStyle name="Įprastas 4 3 4 3 2 2 2 3" xfId="2192" xr:uid="{4D4DCC8F-0D60-4879-8B2A-33957EADD3E2}"/>
    <cellStyle name="Įprastas 4 3 4 3 2 2 2 3 2" xfId="6085" xr:uid="{18783F71-A221-4DBC-B0A6-835893E6BB8C}"/>
    <cellStyle name="Įprastas 4 3 4 3 2 2 2 4" xfId="2836" xr:uid="{9B6B33B5-AE63-4276-A3BA-F03B56F7AFA8}"/>
    <cellStyle name="Įprastas 4 3 4 3 2 2 2 4 2" xfId="6808" xr:uid="{40B6ED5C-BC80-4295-99D7-85CAAA0DCE41}"/>
    <cellStyle name="Įprastas 4 3 4 3 2 2 2 5" xfId="3480" xr:uid="{0E17579E-5C1F-4197-9DBD-98F612E412AA}"/>
    <cellStyle name="Įprastas 4 3 4 3 2 2 2 6" xfId="4157" xr:uid="{A7B214E0-DF6A-4624-AF81-0171261664AE}"/>
    <cellStyle name="Įprastas 4 3 4 3 2 2 2 7" xfId="7868" xr:uid="{643F3515-0DAE-48BC-91C0-BD67F2D85FFA}"/>
    <cellStyle name="Įprastas 4 3 4 3 2 2 3" xfId="904" xr:uid="{FD6EBDCD-F85D-4A68-8122-508D3EDCA539}"/>
    <cellStyle name="Įprastas 4 3 4 3 2 2 3 2" xfId="5362" xr:uid="{32CF5687-4813-4B65-8FAD-159E16BB0CEF}"/>
    <cellStyle name="Įprastas 4 3 4 3 2 2 3 3" xfId="6326" xr:uid="{FC494113-3426-48A2-81A6-E1FFD0F215F3}"/>
    <cellStyle name="Įprastas 4 3 4 3 2 2 3 4" xfId="7049" xr:uid="{B7EA15C7-8C7A-4EEF-80EC-04A45ADE4AFE}"/>
    <cellStyle name="Įprastas 4 3 4 3 2 2 3 5" xfId="4398" xr:uid="{6AB46C39-1432-432C-AEBD-9C00F6FD3901}"/>
    <cellStyle name="Įprastas 4 3 4 3 2 2 4" xfId="1548" xr:uid="{73385B97-5E12-451C-8F3F-36754DAE0EC1}"/>
    <cellStyle name="Įprastas 4 3 4 3 2 2 4 2" xfId="5603" xr:uid="{177296F2-D512-4768-A869-39E6542E58D6}"/>
    <cellStyle name="Įprastas 4 3 4 3 2 2 4 3" xfId="7290" xr:uid="{EA9F8994-4145-43DF-9E7D-2DB9226E6344}"/>
    <cellStyle name="Įprastas 4 3 4 3 2 2 4 4" xfId="4639" xr:uid="{5E093689-E286-41C0-8761-B0554E302898}"/>
    <cellStyle name="Įprastas 4 3 4 3 2 2 5" xfId="1870" xr:uid="{5FC7B11A-72D1-49E4-94DE-AB04E514D2CD}"/>
    <cellStyle name="Įprastas 4 3 4 3 2 2 5 2" xfId="4880" xr:uid="{A675A542-3A56-4A2F-AD47-869D8DA663C5}"/>
    <cellStyle name="Įprastas 4 3 4 3 2 2 6" xfId="2514" xr:uid="{B7475669-8B15-40A8-8DE9-50F4FA80F408}"/>
    <cellStyle name="Įprastas 4 3 4 3 2 2 6 2" xfId="5844" xr:uid="{54840266-7F12-4A8B-AACA-A704B1E67B2D}"/>
    <cellStyle name="Įprastas 4 3 4 3 2 2 7" xfId="3158" xr:uid="{95A59FF0-E119-409A-B9F0-75F1F7D8C036}"/>
    <cellStyle name="Įprastas 4 3 4 3 2 2 7 2" xfId="6567" xr:uid="{34F26478-8E82-4197-8143-BB0D4D0C468E}"/>
    <cellStyle name="Įprastas 4 3 4 3 2 2 8" xfId="3916" xr:uid="{39ABEFB1-FBD9-492C-808E-EC0E9C110464}"/>
    <cellStyle name="Įprastas 4 3 4 3 2 2 9" xfId="7546" xr:uid="{06D5B209-FA4B-42E2-A944-349DF64951DA}"/>
    <cellStyle name="Įprastas 4 3 4 3 2 3" xfId="452" xr:uid="{B28FA592-D8E4-4D2A-900F-1082B843F80D}"/>
    <cellStyle name="Įprastas 4 3 4 3 2 3 2" xfId="1096" xr:uid="{1C4E81AA-EE4D-4AC1-8ACB-00A594A3D47B}"/>
    <cellStyle name="Įprastas 4 3 4 3 2 3 2 2" xfId="5001" xr:uid="{CC59CA98-430A-4FC4-9640-B1B9A75BF615}"/>
    <cellStyle name="Įprastas 4 3 4 3 2 3 3" xfId="2062" xr:uid="{FA5310B7-6F76-4036-BE91-D9A6D8A61394}"/>
    <cellStyle name="Įprastas 4 3 4 3 2 3 3 2" xfId="5965" xr:uid="{1E4D796C-57FB-4CEC-9428-60AFF1243850}"/>
    <cellStyle name="Įprastas 4 3 4 3 2 3 4" xfId="2706" xr:uid="{65B91F70-5FAD-458B-AF24-58F32467D937}"/>
    <cellStyle name="Įprastas 4 3 4 3 2 3 4 2" xfId="6688" xr:uid="{2B667D62-43E6-4273-BB5D-FC52CDD79A31}"/>
    <cellStyle name="Įprastas 4 3 4 3 2 3 5" xfId="3350" xr:uid="{32A90068-CE32-4044-9CB3-52F50B9ED39E}"/>
    <cellStyle name="Įprastas 4 3 4 3 2 3 6" xfId="4037" xr:uid="{053F0722-913E-42A9-A94B-4E190FA74967}"/>
    <cellStyle name="Įprastas 4 3 4 3 2 3 7" xfId="7738" xr:uid="{BB2C6DD9-956A-486C-B841-1631B7E7B37B}"/>
    <cellStyle name="Įprastas 4 3 4 3 2 4" xfId="774" xr:uid="{75977665-367E-4A6F-8008-95CFD4A543C6}"/>
    <cellStyle name="Įprastas 4 3 4 3 2 4 2" xfId="5242" xr:uid="{A527EAF5-7E31-44E5-B1AD-70C97C67BD6F}"/>
    <cellStyle name="Įprastas 4 3 4 3 2 4 3" xfId="6206" xr:uid="{08891285-A322-43E1-A61F-ABD7F3ADD7A2}"/>
    <cellStyle name="Įprastas 4 3 4 3 2 4 4" xfId="6929" xr:uid="{96F5A7BB-F376-48EB-87F3-12066DCD0B57}"/>
    <cellStyle name="Įprastas 4 3 4 3 2 4 5" xfId="4278" xr:uid="{61649A80-7288-4C05-A8B7-2CD3CA6E47A8}"/>
    <cellStyle name="Įprastas 4 3 4 3 2 5" xfId="1418" xr:uid="{886E4466-FFDB-43D8-9869-1C0B8791BC29}"/>
    <cellStyle name="Įprastas 4 3 4 3 2 5 2" xfId="5483" xr:uid="{D9780592-FA3B-427F-AC9E-443F7851E282}"/>
    <cellStyle name="Įprastas 4 3 4 3 2 5 3" xfId="7170" xr:uid="{2BFF49DC-D10B-48B3-8727-1F7976ABCF43}"/>
    <cellStyle name="Įprastas 4 3 4 3 2 5 4" xfId="4519" xr:uid="{69E79385-9429-4B0D-BA4C-9E0E5CE02F6B}"/>
    <cellStyle name="Įprastas 4 3 4 3 2 6" xfId="1740" xr:uid="{352E7C02-0BDB-45B9-81CE-F0507B5CD039}"/>
    <cellStyle name="Įprastas 4 3 4 3 2 6 2" xfId="4760" xr:uid="{C0B194F6-D5E2-4F69-AFC9-BCC50D362D88}"/>
    <cellStyle name="Įprastas 4 3 4 3 2 7" xfId="2384" xr:uid="{F352EFA7-E675-4769-9F57-C84A0CBDA5BB}"/>
    <cellStyle name="Įprastas 4 3 4 3 2 7 2" xfId="5724" xr:uid="{FA53B21D-1625-43AC-B431-4463EB2C1744}"/>
    <cellStyle name="Įprastas 4 3 4 3 2 8" xfId="3028" xr:uid="{20E19EF1-AEC0-435E-B4C5-DED0EA3BAA30}"/>
    <cellStyle name="Įprastas 4 3 4 3 2 8 2" xfId="6447" xr:uid="{292C6921-463F-4182-8244-49641434FCD9}"/>
    <cellStyle name="Įprastas 4 3 4 3 2 9" xfId="3672" xr:uid="{C09BFF5A-8AF8-44B3-BC12-5209A01F4D74}"/>
    <cellStyle name="Įprastas 4 3 4 3 3" xfId="195" xr:uid="{16B3AA3E-0BA2-49E8-A8DF-8B5F7D3046C9}"/>
    <cellStyle name="Įprastas 4 3 4 3 3 2" xfId="517" xr:uid="{194BBC50-3DCF-4349-B1C1-520BC0A4D574}"/>
    <cellStyle name="Įprastas 4 3 4 3 3 2 2" xfId="1161" xr:uid="{23B1427E-B54B-4F6C-8E03-866AA4F63792}"/>
    <cellStyle name="Įprastas 4 3 4 3 3 2 2 2" xfId="5061" xr:uid="{744A3645-7D06-4489-A664-3333C81FE5C6}"/>
    <cellStyle name="Įprastas 4 3 4 3 3 2 3" xfId="2127" xr:uid="{B74FB76E-76B1-4FBC-99A8-6340E2D6DC15}"/>
    <cellStyle name="Įprastas 4 3 4 3 3 2 3 2" xfId="6025" xr:uid="{F2190DB7-D7D3-4B0D-99F6-0408FA931257}"/>
    <cellStyle name="Įprastas 4 3 4 3 3 2 4" xfId="2771" xr:uid="{D8FFB2D5-A36D-4CA6-8988-7911770F621C}"/>
    <cellStyle name="Įprastas 4 3 4 3 3 2 4 2" xfId="6748" xr:uid="{07130464-8F20-4F28-BF7C-4BDF638454B3}"/>
    <cellStyle name="Įprastas 4 3 4 3 3 2 5" xfId="3415" xr:uid="{29A2C897-27EA-4BDE-8512-A660BEC3593E}"/>
    <cellStyle name="Įprastas 4 3 4 3 3 2 6" xfId="4097" xr:uid="{A3B647F3-D4E9-4B99-9C12-E8D84072EB8A}"/>
    <cellStyle name="Įprastas 4 3 4 3 3 2 7" xfId="7803" xr:uid="{45FA32E5-657B-4629-B425-49E755485889}"/>
    <cellStyle name="Įprastas 4 3 4 3 3 3" xfId="839" xr:uid="{39259EF5-74B5-4725-B1CF-CD89E996C837}"/>
    <cellStyle name="Įprastas 4 3 4 3 3 3 2" xfId="5302" xr:uid="{2CA72F96-0C43-4116-8419-739AF768C877}"/>
    <cellStyle name="Įprastas 4 3 4 3 3 3 3" xfId="6266" xr:uid="{289176E5-45FC-4CB7-897D-1A00EF050F25}"/>
    <cellStyle name="Įprastas 4 3 4 3 3 3 4" xfId="6989" xr:uid="{E300245D-102E-4AA2-9BA5-480130564AB0}"/>
    <cellStyle name="Įprastas 4 3 4 3 3 3 5" xfId="4338" xr:uid="{175C76CD-402F-4DD5-9589-F56C29FBDDA1}"/>
    <cellStyle name="Įprastas 4 3 4 3 3 4" xfId="1483" xr:uid="{7B41618E-2B4E-4D59-8255-8F60A2BE1DF7}"/>
    <cellStyle name="Įprastas 4 3 4 3 3 4 2" xfId="5543" xr:uid="{30C7EA33-DBC5-4326-8310-AEA59106BC10}"/>
    <cellStyle name="Įprastas 4 3 4 3 3 4 3" xfId="7230" xr:uid="{0F38F079-2344-4C0F-AEC6-3673BCEF4B5E}"/>
    <cellStyle name="Įprastas 4 3 4 3 3 4 4" xfId="4579" xr:uid="{E87B9C88-0963-4747-B47C-C2FBF374C2BD}"/>
    <cellStyle name="Įprastas 4 3 4 3 3 5" xfId="1805" xr:uid="{6E53CA64-6D65-478C-8A46-1C1EA758EF53}"/>
    <cellStyle name="Įprastas 4 3 4 3 3 5 2" xfId="4820" xr:uid="{FAEA021D-A6F0-48A7-B1D7-69CB14A12B52}"/>
    <cellStyle name="Įprastas 4 3 4 3 3 6" xfId="2449" xr:uid="{13B878AC-0DC2-4608-AAFB-D2D60B786192}"/>
    <cellStyle name="Įprastas 4 3 4 3 3 6 2" xfId="5784" xr:uid="{8AE4E2B8-3ADE-4300-BBA4-991B6BFDAF9D}"/>
    <cellStyle name="Įprastas 4 3 4 3 3 7" xfId="3093" xr:uid="{964F82E3-390C-4CE6-9E76-C643EB075D36}"/>
    <cellStyle name="Įprastas 4 3 4 3 3 7 2" xfId="6507" xr:uid="{E30F8521-7F2D-4717-86BF-0765D3E3D4B8}"/>
    <cellStyle name="Įprastas 4 3 4 3 3 8" xfId="3856" xr:uid="{5E9DE225-4FAE-48CC-A858-0484CD9534B0}"/>
    <cellStyle name="Įprastas 4 3 4 3 3 9" xfId="7481" xr:uid="{2AA76DAD-C673-4E3F-A099-645AA48339A0}"/>
    <cellStyle name="Įprastas 4 3 4 3 4" xfId="324" xr:uid="{CF6C17A4-661E-4044-A947-065282CD5D5D}"/>
    <cellStyle name="Įprastas 4 3 4 3 4 2" xfId="646" xr:uid="{CDF152A8-77A1-4804-8805-5E55DA67BA59}"/>
    <cellStyle name="Įprastas 4 3 4 3 4 2 2" xfId="1290" xr:uid="{2E82B274-D065-41DC-99B8-EE23080B8007}"/>
    <cellStyle name="Įprastas 4 3 4 3 4 2 3" xfId="2256" xr:uid="{0E97322B-5BA2-44D9-AC28-1BA64717F179}"/>
    <cellStyle name="Įprastas 4 3 4 3 4 2 4" xfId="2900" xr:uid="{E76A0D7B-FD67-45BA-AF56-98588FCD9ED4}"/>
    <cellStyle name="Įprastas 4 3 4 3 4 2 5" xfId="3544" xr:uid="{2055ABEA-0457-44F0-BD3C-1E9A98A2C9FF}"/>
    <cellStyle name="Įprastas 4 3 4 3 4 2 6" xfId="4941" xr:uid="{083A88B8-1DD2-4084-9742-6B6B81CD5CD3}"/>
    <cellStyle name="Įprastas 4 3 4 3 4 2 7" xfId="7932" xr:uid="{B23161B2-BF12-4239-A1C6-B783BB055CAB}"/>
    <cellStyle name="Įprastas 4 3 4 3 4 3" xfId="968" xr:uid="{74A487BB-EE3D-4D51-8BC7-FEA66856A957}"/>
    <cellStyle name="Įprastas 4 3 4 3 4 3 2" xfId="5905" xr:uid="{21C589C1-E561-4894-BE96-D9692744C6AF}"/>
    <cellStyle name="Įprastas 4 3 4 3 4 4" xfId="1612" xr:uid="{E7570F83-B805-410D-843D-6FE69728B289}"/>
    <cellStyle name="Įprastas 4 3 4 3 4 4 2" xfId="6628" xr:uid="{542745B3-8A97-4031-9779-3FDF418D1B4B}"/>
    <cellStyle name="Įprastas 4 3 4 3 4 5" xfId="1934" xr:uid="{9E60E4FF-904F-47A4-A4F0-6578D3265832}"/>
    <cellStyle name="Įprastas 4 3 4 3 4 6" xfId="2578" xr:uid="{7052F6BE-C057-4BB9-82CA-E1284112AD25}"/>
    <cellStyle name="Įprastas 4 3 4 3 4 7" xfId="3222" xr:uid="{7391144C-1CF4-4D64-BC96-8175DDD1BC26}"/>
    <cellStyle name="Įprastas 4 3 4 3 4 8" xfId="3977" xr:uid="{BA51A5E6-7100-4BFC-A6D2-7C616E4D990A}"/>
    <cellStyle name="Įprastas 4 3 4 3 4 9" xfId="7610" xr:uid="{9C486034-E978-4BD6-8E39-3F51916209AE}"/>
    <cellStyle name="Įprastas 4 3 4 3 5" xfId="387" xr:uid="{A3C7F5A2-C018-4B6F-8ACB-1B6EE2B098B8}"/>
    <cellStyle name="Įprastas 4 3 4 3 5 2" xfId="1031" xr:uid="{13D359F4-21B2-4922-82A0-264C1A4F1D43}"/>
    <cellStyle name="Įprastas 4 3 4 3 5 2 2" xfId="5182" xr:uid="{6284B3DF-38DE-4BB9-864A-5AA33FA743CA}"/>
    <cellStyle name="Įprastas 4 3 4 3 5 3" xfId="1997" xr:uid="{CFBE0FBE-10A4-4BCE-961B-4E2AEC5E108E}"/>
    <cellStyle name="Įprastas 4 3 4 3 5 3 2" xfId="6146" xr:uid="{28C3B955-4550-4924-B9F9-AFA36AA626DD}"/>
    <cellStyle name="Įprastas 4 3 4 3 5 4" xfId="2641" xr:uid="{591EE16B-5838-43E0-BFBA-B3FB2DCFF86A}"/>
    <cellStyle name="Įprastas 4 3 4 3 5 4 2" xfId="6869" xr:uid="{D50AF1C3-BBA9-4A90-8009-6C524BF821D5}"/>
    <cellStyle name="Įprastas 4 3 4 3 5 5" xfId="3285" xr:uid="{C11B5B12-5B59-4B07-BA94-623420C076AF}"/>
    <cellStyle name="Įprastas 4 3 4 3 5 6" xfId="4218" xr:uid="{75929AE5-C103-4EF6-966D-72EE22436CDF}"/>
    <cellStyle name="Įprastas 4 3 4 3 5 7" xfId="7673" xr:uid="{33CDB966-FDE3-42DB-9397-3533E2216F18}"/>
    <cellStyle name="Įprastas 4 3 4 3 6" xfId="709" xr:uid="{F2A3A076-8A99-49A7-81B3-A5B88EA54ADB}"/>
    <cellStyle name="Įprastas 4 3 4 3 6 2" xfId="5423" xr:uid="{6B49F54D-B7B7-46A5-BBB3-F0EF39292A25}"/>
    <cellStyle name="Įprastas 4 3 4 3 6 3" xfId="7110" xr:uid="{40E6E3EB-F986-44D9-98FB-7B845E0E2154}"/>
    <cellStyle name="Įprastas 4 3 4 3 6 4" xfId="4459" xr:uid="{305BCB02-2F83-42BC-ABCB-94EDC49DD97B}"/>
    <cellStyle name="Įprastas 4 3 4 3 7" xfId="1353" xr:uid="{B22D925A-3E5E-421F-82BE-B1E5724D32E3}"/>
    <cellStyle name="Įprastas 4 3 4 3 7 2" xfId="4700" xr:uid="{DCB5880B-E1AE-403C-8B16-4F5181078C53}"/>
    <cellStyle name="Įprastas 4 3 4 3 8" xfId="1675" xr:uid="{78E8A96D-A723-4A42-BA92-D33CBD7594F5}"/>
    <cellStyle name="Įprastas 4 3 4 3 8 2" xfId="5664" xr:uid="{BB1C10D2-FE26-45DB-BDA2-CBE7F7F86535}"/>
    <cellStyle name="Įprastas 4 3 4 3 9" xfId="2319" xr:uid="{6B11134B-515B-4C8C-9D95-473E3421BC9E}"/>
    <cellStyle name="Įprastas 4 3 4 3 9 2" xfId="6387" xr:uid="{F8085A8B-961A-40FD-89AF-7DDA86CBAD90}"/>
    <cellStyle name="Įprastas 4 3 4 4" xfId="90" xr:uid="{BB167BFD-8DB5-44C5-8C02-FDF51B338C60}"/>
    <cellStyle name="Įprastas 4 3 4 4 10" xfId="3756" xr:uid="{4CAB5D8E-12ED-4A8A-A2B1-FC8626AB58BF}"/>
    <cellStyle name="Įprastas 4 3 4 4 11" xfId="7376" xr:uid="{040F51DB-9BB9-4131-974C-31853AAA0B8A}"/>
    <cellStyle name="Įprastas 4 3 4 4 2" xfId="220" xr:uid="{A99843DF-B6E8-4DA4-990B-41D1F04D9836}"/>
    <cellStyle name="Įprastas 4 3 4 4 2 2" xfId="542" xr:uid="{9912CF1D-A8E8-41FC-9133-92E75E8B0C75}"/>
    <cellStyle name="Įprastas 4 3 4 4 2 2 2" xfId="1186" xr:uid="{A6C69592-4C52-43F8-AC6F-028D26552082}"/>
    <cellStyle name="Įprastas 4 3 4 4 2 2 2 2" xfId="5081" xr:uid="{A90C291E-E342-41E5-8062-C3FCE1688962}"/>
    <cellStyle name="Įprastas 4 3 4 4 2 2 3" xfId="2152" xr:uid="{2B7193C6-CF57-4A90-8443-303C12D15638}"/>
    <cellStyle name="Įprastas 4 3 4 4 2 2 3 2" xfId="6045" xr:uid="{4C010C57-8FB3-4919-B7AF-844CE9335FF0}"/>
    <cellStyle name="Įprastas 4 3 4 4 2 2 4" xfId="2796" xr:uid="{37429151-E1F6-4916-BFA8-E68BDA66B8A1}"/>
    <cellStyle name="Įprastas 4 3 4 4 2 2 4 2" xfId="6768" xr:uid="{E7B5A557-8D53-4CD1-8CD2-40EA4FE1EF8C}"/>
    <cellStyle name="Įprastas 4 3 4 4 2 2 5" xfId="3440" xr:uid="{703703A2-D9BC-4BF5-85F9-01E0BDFA051C}"/>
    <cellStyle name="Įprastas 4 3 4 4 2 2 6" xfId="4117" xr:uid="{0B4184F1-AFEA-4F8B-96E7-F5CE18747BB8}"/>
    <cellStyle name="Įprastas 4 3 4 4 2 2 7" xfId="7828" xr:uid="{18642441-0966-43E4-ACB2-D2DA30B7CC79}"/>
    <cellStyle name="Įprastas 4 3 4 4 2 3" xfId="864" xr:uid="{1EAC7985-8973-4843-8E45-AD7CD861DD3E}"/>
    <cellStyle name="Įprastas 4 3 4 4 2 3 2" xfId="5322" xr:uid="{CC2E1789-9DC2-4893-AF25-5864AA4CD116}"/>
    <cellStyle name="Įprastas 4 3 4 4 2 3 3" xfId="6286" xr:uid="{08C818DE-D0FF-4564-A273-C2647740F00C}"/>
    <cellStyle name="Įprastas 4 3 4 4 2 3 4" xfId="7009" xr:uid="{FDEE8328-C1DB-42A8-84E3-BB506ECF4E3C}"/>
    <cellStyle name="Įprastas 4 3 4 4 2 3 5" xfId="4358" xr:uid="{C9EDB1F9-C335-42D1-8108-5B3A43BDD95B}"/>
    <cellStyle name="Įprastas 4 3 4 4 2 4" xfId="1508" xr:uid="{B61229E7-5652-4E1B-9BCE-30C70CE583A8}"/>
    <cellStyle name="Įprastas 4 3 4 4 2 4 2" xfId="5563" xr:uid="{1A5CF637-3C46-4402-9DC4-76639A6917B0}"/>
    <cellStyle name="Įprastas 4 3 4 4 2 4 3" xfId="7250" xr:uid="{AAE7769E-3FD7-4D6D-80F4-3A61078FF5BC}"/>
    <cellStyle name="Įprastas 4 3 4 4 2 4 4" xfId="4599" xr:uid="{F1CD2B1D-3989-4AD2-A76D-E1FA3D105711}"/>
    <cellStyle name="Įprastas 4 3 4 4 2 5" xfId="1830" xr:uid="{D02E7E7C-2C76-4495-880A-9581EFD7F10E}"/>
    <cellStyle name="Įprastas 4 3 4 4 2 5 2" xfId="4840" xr:uid="{A6FF2F4D-8537-4A46-A24C-39F44C70F3F0}"/>
    <cellStyle name="Įprastas 4 3 4 4 2 6" xfId="2474" xr:uid="{DDF68B92-9FE1-4302-ADA5-5740B043E07F}"/>
    <cellStyle name="Įprastas 4 3 4 4 2 6 2" xfId="5804" xr:uid="{479B186F-85E9-4B35-B844-443A7B599774}"/>
    <cellStyle name="Įprastas 4 3 4 4 2 7" xfId="3118" xr:uid="{8A557996-60BE-461E-89C1-31C0E20EAC0B}"/>
    <cellStyle name="Įprastas 4 3 4 4 2 7 2" xfId="6527" xr:uid="{0AC96A3C-75F1-46F7-82C7-7CC37B886217}"/>
    <cellStyle name="Įprastas 4 3 4 4 2 8" xfId="3876" xr:uid="{B800FB7C-D48E-47F2-8B71-08974ADB5F8B}"/>
    <cellStyle name="Įprastas 4 3 4 4 2 9" xfId="7506" xr:uid="{E5B61228-D940-46D4-ABC3-F4692997790B}"/>
    <cellStyle name="Įprastas 4 3 4 4 3" xfId="412" xr:uid="{BBF526BD-4173-401A-89FF-67C5008F7566}"/>
    <cellStyle name="Įprastas 4 3 4 4 3 2" xfId="1056" xr:uid="{02AAD2CD-4C2B-4F5C-83FC-2BD5BCE0B5C3}"/>
    <cellStyle name="Įprastas 4 3 4 4 3 2 2" xfId="4961" xr:uid="{A2031F23-078B-407E-A9A8-176D0E512690}"/>
    <cellStyle name="Įprastas 4 3 4 4 3 3" xfId="2022" xr:uid="{28CBC630-DA38-4719-93A9-B720E32E6719}"/>
    <cellStyle name="Įprastas 4 3 4 4 3 3 2" xfId="5925" xr:uid="{F6C4E727-86D1-4516-A2F6-CA5E448A5008}"/>
    <cellStyle name="Įprastas 4 3 4 4 3 4" xfId="2666" xr:uid="{0CA44DF7-38BF-48A7-BF37-3325B8832A48}"/>
    <cellStyle name="Įprastas 4 3 4 4 3 4 2" xfId="6648" xr:uid="{AC32A568-663A-4A79-AB39-D3B4BAE243D6}"/>
    <cellStyle name="Įprastas 4 3 4 4 3 5" xfId="3310" xr:uid="{E50C686C-5F01-4516-AA4E-C6CECFE1CB4C}"/>
    <cellStyle name="Įprastas 4 3 4 4 3 6" xfId="3997" xr:uid="{8F1BED64-1038-42A4-AC66-C768B4991E7C}"/>
    <cellStyle name="Įprastas 4 3 4 4 3 7" xfId="7698" xr:uid="{47DE9903-88BF-4DF8-9EF9-162825B52B9C}"/>
    <cellStyle name="Įprastas 4 3 4 4 4" xfId="734" xr:uid="{25C95769-4D3B-468F-9150-A880650E3F1E}"/>
    <cellStyle name="Įprastas 4 3 4 4 4 2" xfId="5202" xr:uid="{0BF50464-0527-4DF4-A5F1-0B7E2551093F}"/>
    <cellStyle name="Įprastas 4 3 4 4 4 3" xfId="6166" xr:uid="{C6D33EB4-6061-4924-96C8-1E3E048D9160}"/>
    <cellStyle name="Įprastas 4 3 4 4 4 4" xfId="6889" xr:uid="{F5F14E32-3BD4-4D28-9B48-DE7BDB05AF72}"/>
    <cellStyle name="Įprastas 4 3 4 4 4 5" xfId="4238" xr:uid="{6BB34013-E81E-4EDC-AB63-5B21674E7E71}"/>
    <cellStyle name="Įprastas 4 3 4 4 5" xfId="1378" xr:uid="{40593583-A140-43A4-AF43-A555DBBD0C5E}"/>
    <cellStyle name="Įprastas 4 3 4 4 5 2" xfId="5443" xr:uid="{2D88A467-C3F7-43B1-86BF-175DBEC91163}"/>
    <cellStyle name="Įprastas 4 3 4 4 5 3" xfId="7130" xr:uid="{BF5FB461-61FC-4320-B9FB-DE075D89D1ED}"/>
    <cellStyle name="Įprastas 4 3 4 4 5 4" xfId="4479" xr:uid="{116405C5-EA37-4B7C-8D93-C0ACAE095A07}"/>
    <cellStyle name="Įprastas 4 3 4 4 6" xfId="1700" xr:uid="{7DFA88C0-909E-4CF2-A72C-5D07C5ECD36A}"/>
    <cellStyle name="Įprastas 4 3 4 4 6 2" xfId="4720" xr:uid="{C343CE2A-CAD0-4879-9656-68351442D28E}"/>
    <cellStyle name="Įprastas 4 3 4 4 7" xfId="2344" xr:uid="{0117E737-30D5-4CF5-B106-A1D933C1943E}"/>
    <cellStyle name="Įprastas 4 3 4 4 7 2" xfId="5684" xr:uid="{86A896F1-21D4-4692-A3D2-D76C45DB5805}"/>
    <cellStyle name="Įprastas 4 3 4 4 8" xfId="2988" xr:uid="{24E0C03D-5BA2-495C-938C-5952CB073FFF}"/>
    <cellStyle name="Įprastas 4 3 4 4 8 2" xfId="6407" xr:uid="{54FB192C-0590-4031-8080-FD7502AFC9D5}"/>
    <cellStyle name="Įprastas 4 3 4 4 9" xfId="3632" xr:uid="{0C194614-E9D9-48F5-B41B-4A4A6500AAD0}"/>
    <cellStyle name="Įprastas 4 3 4 5" xfId="155" xr:uid="{C5F476FA-F00E-40A8-BCE7-AFC91823D0F3}"/>
    <cellStyle name="Įprastas 4 3 4 5 2" xfId="477" xr:uid="{0F3187EA-98AB-40CD-BFA4-425931B4302F}"/>
    <cellStyle name="Įprastas 4 3 4 5 2 2" xfId="1121" xr:uid="{1B374346-D152-4775-99EE-3DA21B39B6C1}"/>
    <cellStyle name="Įprastas 4 3 4 5 2 2 2" xfId="5021" xr:uid="{4BDB430D-48AB-4CEF-89F6-1C0001CB188B}"/>
    <cellStyle name="Įprastas 4 3 4 5 2 3" xfId="2087" xr:uid="{86CB052A-FE4C-46E5-A8CB-F67D67962F4F}"/>
    <cellStyle name="Įprastas 4 3 4 5 2 3 2" xfId="5985" xr:uid="{714E34F9-23C0-46BA-B0A9-A43EC5C27274}"/>
    <cellStyle name="Įprastas 4 3 4 5 2 4" xfId="2731" xr:uid="{D590261A-82B9-4B7D-8399-EB6F3526C2BE}"/>
    <cellStyle name="Įprastas 4 3 4 5 2 4 2" xfId="6708" xr:uid="{9B9A5058-6954-48BD-AE0E-80214C67BEF7}"/>
    <cellStyle name="Įprastas 4 3 4 5 2 5" xfId="3375" xr:uid="{0B45FC89-8A44-4827-A227-67030D95F752}"/>
    <cellStyle name="Įprastas 4 3 4 5 2 6" xfId="4057" xr:uid="{96295E1C-36EA-4B17-8C9A-E4856A83A75F}"/>
    <cellStyle name="Įprastas 4 3 4 5 2 7" xfId="7763" xr:uid="{4EBEAADB-497F-46FB-B58E-04DC9E7C2370}"/>
    <cellStyle name="Įprastas 4 3 4 5 3" xfId="799" xr:uid="{E4623176-98CF-44B8-9BDA-120FC5D0644C}"/>
    <cellStyle name="Įprastas 4 3 4 5 3 2" xfId="5262" xr:uid="{E733DA70-4A4E-4296-809B-93C792D28909}"/>
    <cellStyle name="Įprastas 4 3 4 5 3 3" xfId="6226" xr:uid="{D0C59C96-0571-48F8-9A63-4B62D485F5D7}"/>
    <cellStyle name="Įprastas 4 3 4 5 3 4" xfId="6949" xr:uid="{1B585594-1BE3-4CB8-9140-77E1CC04D350}"/>
    <cellStyle name="Įprastas 4 3 4 5 3 5" xfId="4298" xr:uid="{E7703713-D10F-4877-89FB-86AA53B6FF63}"/>
    <cellStyle name="Įprastas 4 3 4 5 4" xfId="1443" xr:uid="{2CCD9A91-F508-4828-A3CB-F3B8069CFF1B}"/>
    <cellStyle name="Įprastas 4 3 4 5 4 2" xfId="5503" xr:uid="{1ED74EB9-B146-445B-8E31-8359355C2A83}"/>
    <cellStyle name="Įprastas 4 3 4 5 4 3" xfId="7190" xr:uid="{50E51C10-5EB2-4EB9-AF3A-96639D592C5D}"/>
    <cellStyle name="Įprastas 4 3 4 5 4 4" xfId="4539" xr:uid="{E0BE229B-F64A-491A-A156-53C952C7CA5B}"/>
    <cellStyle name="Įprastas 4 3 4 5 5" xfId="1765" xr:uid="{029AFCE5-3E1F-44BE-9DBA-46C07883A574}"/>
    <cellStyle name="Įprastas 4 3 4 5 5 2" xfId="4780" xr:uid="{E0B19FEC-A934-4C5D-BB02-3A58A795D728}"/>
    <cellStyle name="Įprastas 4 3 4 5 6" xfId="2409" xr:uid="{F6B7777D-A33F-41D1-9992-ABED057ED4D7}"/>
    <cellStyle name="Įprastas 4 3 4 5 6 2" xfId="5744" xr:uid="{29757503-0A66-440E-98CB-9F74EF6DE812}"/>
    <cellStyle name="Įprastas 4 3 4 5 7" xfId="3053" xr:uid="{3DAB49C0-ECCE-457E-8568-A26B1D37EC72}"/>
    <cellStyle name="Įprastas 4 3 4 5 7 2" xfId="6467" xr:uid="{C4EC5726-F71A-48D4-8D69-6DA40F5F33E9}"/>
    <cellStyle name="Įprastas 4 3 4 5 8" xfId="3816" xr:uid="{F35AA593-3E19-4CB4-A5A3-20BFDD23D354}"/>
    <cellStyle name="Įprastas 4 3 4 5 9" xfId="7441" xr:uid="{C7A0081D-5CCF-4E6A-B8AA-726F3C0E134B}"/>
    <cellStyle name="Įprastas 4 3 4 6" xfId="284" xr:uid="{480405DF-2789-471D-9E53-57587B0A443D}"/>
    <cellStyle name="Įprastas 4 3 4 6 2" xfId="606" xr:uid="{E92632CD-7EDD-422D-95D3-EB3B60E9BFB5}"/>
    <cellStyle name="Įprastas 4 3 4 6 2 2" xfId="1250" xr:uid="{127B9BDA-DA70-49B3-BE00-BAA73B28BE72}"/>
    <cellStyle name="Įprastas 4 3 4 6 2 3" xfId="2216" xr:uid="{A613ECFB-A120-4006-8B66-607ED483FC11}"/>
    <cellStyle name="Įprastas 4 3 4 6 2 4" xfId="2860" xr:uid="{9CE2EA17-B09F-4D60-BE65-D0362D7E2BEE}"/>
    <cellStyle name="Įprastas 4 3 4 6 2 5" xfId="3504" xr:uid="{31C33D36-11FE-4524-B7FE-8A14923D8877}"/>
    <cellStyle name="Įprastas 4 3 4 6 2 6" xfId="4901" xr:uid="{C2BAF74A-5758-41A1-89BC-23FD19E8E14D}"/>
    <cellStyle name="Įprastas 4 3 4 6 2 7" xfId="7892" xr:uid="{B43B5160-CD7E-486D-A7B5-FDF448AE381D}"/>
    <cellStyle name="Įprastas 4 3 4 6 3" xfId="928" xr:uid="{782E5506-3486-4DB6-8F51-8733B4677558}"/>
    <cellStyle name="Įprastas 4 3 4 6 3 2" xfId="5865" xr:uid="{31F54746-E8E6-4EDB-B12A-A00FCD12E2AF}"/>
    <cellStyle name="Įprastas 4 3 4 6 4" xfId="1572" xr:uid="{6B615C52-F088-4991-B8D4-1FC571B6C7C8}"/>
    <cellStyle name="Įprastas 4 3 4 6 4 2" xfId="6588" xr:uid="{D25B9BD5-90B6-4B5C-AF13-BF14F2F378E2}"/>
    <cellStyle name="Įprastas 4 3 4 6 5" xfId="1894" xr:uid="{46659975-9120-402E-80C5-C75FA451C5E2}"/>
    <cellStyle name="Įprastas 4 3 4 6 6" xfId="2538" xr:uid="{16D9DEB9-72A9-410F-A111-C4D5C739C277}"/>
    <cellStyle name="Įprastas 4 3 4 6 7" xfId="3182" xr:uid="{DC3C74F1-6241-4304-8553-9C6F12FCF67C}"/>
    <cellStyle name="Įprastas 4 3 4 6 8" xfId="3937" xr:uid="{9F214DAA-C330-41DE-8C9F-E1F1EAD4D24F}"/>
    <cellStyle name="Įprastas 4 3 4 6 9" xfId="7570" xr:uid="{FC74FF61-9F70-4328-8343-540A12042F7F}"/>
    <cellStyle name="Įprastas 4 3 4 7" xfId="347" xr:uid="{31317FBD-E475-49BB-BCA5-50A6B82EADF4}"/>
    <cellStyle name="Įprastas 4 3 4 7 2" xfId="991" xr:uid="{5BC24C78-E4E6-49C0-BE10-D0ED8365F4F2}"/>
    <cellStyle name="Įprastas 4 3 4 7 2 2" xfId="5142" xr:uid="{68778148-B30F-48C9-88AE-4D1C29138CFC}"/>
    <cellStyle name="Įprastas 4 3 4 7 3" xfId="1957" xr:uid="{6AD0BEA2-6491-48DA-8CF9-7B62B9570857}"/>
    <cellStyle name="Įprastas 4 3 4 7 3 2" xfId="6106" xr:uid="{AB7A6C08-380E-4559-870D-157BB1C37EEF}"/>
    <cellStyle name="Įprastas 4 3 4 7 4" xfId="2601" xr:uid="{4F48EBD7-5DE5-4D7D-8C55-08CF124FA2ED}"/>
    <cellStyle name="Įprastas 4 3 4 7 4 2" xfId="6829" xr:uid="{20AD072E-C4E9-4F56-9355-586647760A86}"/>
    <cellStyle name="Įprastas 4 3 4 7 5" xfId="3245" xr:uid="{4912B59C-8364-4D7F-A071-621719277911}"/>
    <cellStyle name="Įprastas 4 3 4 7 6" xfId="4178" xr:uid="{ADFE8933-F0A2-4E52-BDE6-13906F7B2044}"/>
    <cellStyle name="Įprastas 4 3 4 7 7" xfId="7633" xr:uid="{9FE13746-5D53-45F9-924A-13016C54B59E}"/>
    <cellStyle name="Įprastas 4 3 4 8" xfId="669" xr:uid="{6FDF81F1-D931-426C-94CC-62ACDAB7210F}"/>
    <cellStyle name="Įprastas 4 3 4 8 2" xfId="5383" xr:uid="{8B834517-F79E-4EEF-9665-A2B434FB160D}"/>
    <cellStyle name="Įprastas 4 3 4 8 3" xfId="7070" xr:uid="{61B58A56-578F-42EF-893C-7AEF6648A9F0}"/>
    <cellStyle name="Įprastas 4 3 4 8 4" xfId="4419" xr:uid="{879C389D-BDD9-40CE-83AB-917492871099}"/>
    <cellStyle name="Įprastas 4 3 4 9" xfId="1313" xr:uid="{A3B3A676-153D-4955-92EF-4C1A0265AE68}"/>
    <cellStyle name="Įprastas 4 3 4 9 2" xfId="4660" xr:uid="{94162B02-6FA6-4ECB-A8C1-4E1BF52B82DE}"/>
    <cellStyle name="Įprastas 4 3 5" xfId="34" xr:uid="{5D3F0245-AD17-4DF4-BE80-39797CBAE3F0}"/>
    <cellStyle name="Įprastas 4 3 5 10" xfId="2933" xr:uid="{2365C6BA-E827-4E3B-88C0-1C5899F35295}"/>
    <cellStyle name="Įprastas 4 3 5 11" xfId="3577" xr:uid="{A7993B87-EA18-4FC9-8EC2-903D52291852}"/>
    <cellStyle name="Įprastas 4 3 5 12" xfId="3706" xr:uid="{DE661A84-5DB5-4402-8DE2-3BDC8CA8E304}"/>
    <cellStyle name="Įprastas 4 3 5 13" xfId="7321" xr:uid="{DEBEE59C-D15A-4FED-9F64-CE6196737AED}"/>
    <cellStyle name="Įprastas 4 3 5 2" xfId="100" xr:uid="{5154AC1F-A214-4732-A17E-16C8B37D1A4B}"/>
    <cellStyle name="Įprastas 4 3 5 2 10" xfId="3766" xr:uid="{6E1363F3-D9C5-44CB-9AF9-C2C363040BB5}"/>
    <cellStyle name="Įprastas 4 3 5 2 11" xfId="7386" xr:uid="{E48F4BC2-75DE-42B5-942B-BC43C33332B0}"/>
    <cellStyle name="Įprastas 4 3 5 2 2" xfId="230" xr:uid="{604688BA-21A7-4BA3-A9B6-67E5A4804BFF}"/>
    <cellStyle name="Įprastas 4 3 5 2 2 2" xfId="552" xr:uid="{39858F4A-1D7D-4AEB-884B-546EF62B5133}"/>
    <cellStyle name="Įprastas 4 3 5 2 2 2 2" xfId="1196" xr:uid="{18C22957-E66D-4D3C-AA51-5B5F5EC20CC8}"/>
    <cellStyle name="Įprastas 4 3 5 2 2 2 2 2" xfId="5091" xr:uid="{527518EB-97AB-4B18-8428-6D7A44961AD0}"/>
    <cellStyle name="Įprastas 4 3 5 2 2 2 3" xfId="2162" xr:uid="{EAC8C47F-7849-41FE-8158-E381ABD6B80A}"/>
    <cellStyle name="Įprastas 4 3 5 2 2 2 3 2" xfId="6055" xr:uid="{970F2D73-F26A-4735-8E0E-A7A494C28FF8}"/>
    <cellStyle name="Įprastas 4 3 5 2 2 2 4" xfId="2806" xr:uid="{032016C2-6C19-433B-B8D6-03127522425D}"/>
    <cellStyle name="Įprastas 4 3 5 2 2 2 4 2" xfId="6778" xr:uid="{F1435D0D-2672-4004-8190-9E4B81403F45}"/>
    <cellStyle name="Įprastas 4 3 5 2 2 2 5" xfId="3450" xr:uid="{521D85C2-F84D-4F02-AD69-EC6A914BD0F8}"/>
    <cellStyle name="Įprastas 4 3 5 2 2 2 6" xfId="4127" xr:uid="{6CA3890A-2FEE-4E1D-ABB6-FE8FB9E817AA}"/>
    <cellStyle name="Įprastas 4 3 5 2 2 2 7" xfId="7838" xr:uid="{70659113-C4FB-46B2-B567-EA2C16AAC327}"/>
    <cellStyle name="Įprastas 4 3 5 2 2 3" xfId="874" xr:uid="{5B7F91FA-870F-4335-9387-E49222624A7A}"/>
    <cellStyle name="Įprastas 4 3 5 2 2 3 2" xfId="5332" xr:uid="{D486F633-6904-48DA-A03B-748834DE1041}"/>
    <cellStyle name="Įprastas 4 3 5 2 2 3 3" xfId="6296" xr:uid="{C041D121-74B2-4B29-BEF7-03F90D9CB46B}"/>
    <cellStyle name="Įprastas 4 3 5 2 2 3 4" xfId="7019" xr:uid="{7A2281E2-B81D-4024-BA21-3E69840D24FE}"/>
    <cellStyle name="Įprastas 4 3 5 2 2 3 5" xfId="4368" xr:uid="{1A0B0341-59E7-4CA4-9C41-71C668B525B6}"/>
    <cellStyle name="Įprastas 4 3 5 2 2 4" xfId="1518" xr:uid="{A1CDF993-21DF-4910-8689-61AF75B87364}"/>
    <cellStyle name="Įprastas 4 3 5 2 2 4 2" xfId="5573" xr:uid="{190C4088-F28E-4B04-8FB4-CF221095E1B7}"/>
    <cellStyle name="Įprastas 4 3 5 2 2 4 3" xfId="7260" xr:uid="{8A8E00EF-3BE5-45D2-95BC-D68F9A712F1C}"/>
    <cellStyle name="Įprastas 4 3 5 2 2 4 4" xfId="4609" xr:uid="{1E2A3C2C-79D3-4CF8-9BF9-8C18E41E2ACB}"/>
    <cellStyle name="Įprastas 4 3 5 2 2 5" xfId="1840" xr:uid="{527C169F-9566-43E9-A1FB-2C01D6DF6680}"/>
    <cellStyle name="Įprastas 4 3 5 2 2 5 2" xfId="4850" xr:uid="{7316827A-E9C0-4D3A-9629-6DDC5FB56FBD}"/>
    <cellStyle name="Įprastas 4 3 5 2 2 6" xfId="2484" xr:uid="{6CB33CE1-052F-48D1-BCFE-D7787D423B02}"/>
    <cellStyle name="Įprastas 4 3 5 2 2 6 2" xfId="5814" xr:uid="{7062EA96-C241-4946-B033-52E3620DFC09}"/>
    <cellStyle name="Įprastas 4 3 5 2 2 7" xfId="3128" xr:uid="{B0A3AA7B-46B9-46FB-B07E-CD3731645289}"/>
    <cellStyle name="Įprastas 4 3 5 2 2 7 2" xfId="6537" xr:uid="{77DB46CB-33A6-4EEB-9C96-8746C689FC11}"/>
    <cellStyle name="Įprastas 4 3 5 2 2 8" xfId="3886" xr:uid="{9D2D4B10-A87B-45A2-81FA-CD2C0C8B6B0A}"/>
    <cellStyle name="Įprastas 4 3 5 2 2 9" xfId="7516" xr:uid="{DBFE0A17-3016-48C1-B1DA-8899F9F79E98}"/>
    <cellStyle name="Įprastas 4 3 5 2 3" xfId="422" xr:uid="{4646A254-F408-4079-B1FB-C193FBFACC4C}"/>
    <cellStyle name="Įprastas 4 3 5 2 3 2" xfId="1066" xr:uid="{584ED466-4779-4640-B07C-457A83A48464}"/>
    <cellStyle name="Įprastas 4 3 5 2 3 2 2" xfId="4971" xr:uid="{6C3C7B70-8238-4377-8158-0274BF3E4E8A}"/>
    <cellStyle name="Įprastas 4 3 5 2 3 3" xfId="2032" xr:uid="{2F97BB3F-A756-45AA-B6AF-B736CFD9905F}"/>
    <cellStyle name="Įprastas 4 3 5 2 3 3 2" xfId="5935" xr:uid="{A2F583BE-E0E2-4201-9C0A-510D37928CB9}"/>
    <cellStyle name="Įprastas 4 3 5 2 3 4" xfId="2676" xr:uid="{073A6B3C-61B3-4440-AA79-B69A58B019AD}"/>
    <cellStyle name="Įprastas 4 3 5 2 3 4 2" xfId="6658" xr:uid="{73B9C260-01D0-45F2-936B-B53C87130F82}"/>
    <cellStyle name="Įprastas 4 3 5 2 3 5" xfId="3320" xr:uid="{45C68356-145D-4A52-B8D3-CFA6B1D55841}"/>
    <cellStyle name="Įprastas 4 3 5 2 3 6" xfId="4007" xr:uid="{34498D72-48A3-45C2-83E7-6C8E93D920A8}"/>
    <cellStyle name="Įprastas 4 3 5 2 3 7" xfId="7708" xr:uid="{B9E9A8F3-703D-4F8A-8E84-59B9BD81AB0F}"/>
    <cellStyle name="Įprastas 4 3 5 2 4" xfId="744" xr:uid="{218AF0F3-30EE-45E7-A95F-8969C90A538D}"/>
    <cellStyle name="Įprastas 4 3 5 2 4 2" xfId="5212" xr:uid="{18B4297D-A3AD-46D7-BE95-67CDF19FB628}"/>
    <cellStyle name="Įprastas 4 3 5 2 4 3" xfId="6176" xr:uid="{B20F7624-B053-43FE-8EEF-6C23BEAC24C6}"/>
    <cellStyle name="Įprastas 4 3 5 2 4 4" xfId="6899" xr:uid="{0B11A7AD-2277-42A5-8A6E-9135B6FD55B2}"/>
    <cellStyle name="Įprastas 4 3 5 2 4 5" xfId="4248" xr:uid="{04DABF4C-49DD-4588-8AA0-47580D32A155}"/>
    <cellStyle name="Įprastas 4 3 5 2 5" xfId="1388" xr:uid="{23A1461F-13DE-4322-AD01-114C75DC41CF}"/>
    <cellStyle name="Įprastas 4 3 5 2 5 2" xfId="5453" xr:uid="{88E2D5AC-BF98-4DBA-8A48-2C1C16304627}"/>
    <cellStyle name="Įprastas 4 3 5 2 5 3" xfId="7140" xr:uid="{A27D550D-80ED-43F8-ABD8-DEC93CDC6505}"/>
    <cellStyle name="Įprastas 4 3 5 2 5 4" xfId="4489" xr:uid="{1A457A6B-D7D0-46A9-847B-6236957F3CBE}"/>
    <cellStyle name="Įprastas 4 3 5 2 6" xfId="1710" xr:uid="{437DCBEF-FE3E-48C7-B500-036DBCD0D51D}"/>
    <cellStyle name="Įprastas 4 3 5 2 6 2" xfId="4730" xr:uid="{9B613D10-93D5-4348-838D-8D153ABC4438}"/>
    <cellStyle name="Įprastas 4 3 5 2 7" xfId="2354" xr:uid="{66F02C15-0DC8-4F5B-A433-6F9410D958F3}"/>
    <cellStyle name="Įprastas 4 3 5 2 7 2" xfId="5694" xr:uid="{81B6EB62-8045-4030-9F30-C84ED425486B}"/>
    <cellStyle name="Įprastas 4 3 5 2 8" xfId="2998" xr:uid="{89F0D5B9-5C6B-430A-8878-5AC2E8BDD949}"/>
    <cellStyle name="Įprastas 4 3 5 2 8 2" xfId="6417" xr:uid="{03776017-756F-4824-A69A-EC91648BE430}"/>
    <cellStyle name="Įprastas 4 3 5 2 9" xfId="3642" xr:uid="{C82141CB-1877-4010-9F14-0685057CCEFC}"/>
    <cellStyle name="Įprastas 4 3 5 3" xfId="165" xr:uid="{D495E9E5-2364-48CF-93BE-492E23AF218B}"/>
    <cellStyle name="Įprastas 4 3 5 3 2" xfId="487" xr:uid="{7FB70B6D-CB46-431D-A9DC-71C74640DDFD}"/>
    <cellStyle name="Įprastas 4 3 5 3 2 2" xfId="1131" xr:uid="{D0B15494-9CE3-423F-B3E9-F49231670460}"/>
    <cellStyle name="Įprastas 4 3 5 3 2 2 2" xfId="5031" xr:uid="{15A5178B-8886-417E-BF8F-C75A9A4EE1CE}"/>
    <cellStyle name="Įprastas 4 3 5 3 2 3" xfId="2097" xr:uid="{B1D7198F-BF63-4E34-9CDB-5B83A7445B68}"/>
    <cellStyle name="Įprastas 4 3 5 3 2 3 2" xfId="5995" xr:uid="{EFA67978-C63B-43AB-AAB7-A2F6E411AD8E}"/>
    <cellStyle name="Įprastas 4 3 5 3 2 4" xfId="2741" xr:uid="{43C2DD69-F2B6-435A-B4FF-D920469E5EB7}"/>
    <cellStyle name="Įprastas 4 3 5 3 2 4 2" xfId="6718" xr:uid="{1F28AB9A-BC75-4DC9-886D-4140397A4A73}"/>
    <cellStyle name="Įprastas 4 3 5 3 2 5" xfId="3385" xr:uid="{7BFEA922-64BF-4E4E-B4D7-9EA592D06AEE}"/>
    <cellStyle name="Įprastas 4 3 5 3 2 6" xfId="4067" xr:uid="{08AFF4EC-CD89-46ED-BA53-F8B7DEE930F4}"/>
    <cellStyle name="Įprastas 4 3 5 3 2 7" xfId="7773" xr:uid="{4DA9C645-F57D-4B31-8C73-3F2A84234F53}"/>
    <cellStyle name="Įprastas 4 3 5 3 3" xfId="809" xr:uid="{04B01044-5452-4FFB-8E6B-0CB6F3F74FCE}"/>
    <cellStyle name="Įprastas 4 3 5 3 3 2" xfId="5272" xr:uid="{19494B58-6F13-4041-9A3B-2098C85AF2EE}"/>
    <cellStyle name="Įprastas 4 3 5 3 3 3" xfId="6236" xr:uid="{6DC173E0-ECAE-4BC5-8A0F-BAF45FA483C7}"/>
    <cellStyle name="Įprastas 4 3 5 3 3 4" xfId="6959" xr:uid="{1995A651-8A1A-4E49-9522-C760D63FA406}"/>
    <cellStyle name="Įprastas 4 3 5 3 3 5" xfId="4308" xr:uid="{324CD09C-7418-4998-82FE-01DB70DDE502}"/>
    <cellStyle name="Įprastas 4 3 5 3 4" xfId="1453" xr:uid="{42903CA3-F884-46B6-BAAD-EB9000B936B2}"/>
    <cellStyle name="Įprastas 4 3 5 3 4 2" xfId="5513" xr:uid="{68DF2822-7633-4485-89A3-65E0967FEB80}"/>
    <cellStyle name="Įprastas 4 3 5 3 4 3" xfId="7200" xr:uid="{9DAB4EB0-3BB0-490D-AFFB-AF543509661C}"/>
    <cellStyle name="Įprastas 4 3 5 3 4 4" xfId="4549" xr:uid="{33E83923-AFE7-421A-92C2-BAFE92ABFC00}"/>
    <cellStyle name="Įprastas 4 3 5 3 5" xfId="1775" xr:uid="{63F1A992-08BE-4DD0-AFBA-88DDC4B211FC}"/>
    <cellStyle name="Įprastas 4 3 5 3 5 2" xfId="4790" xr:uid="{DD460246-5D4F-46AC-A703-22F8C617A8C0}"/>
    <cellStyle name="Įprastas 4 3 5 3 6" xfId="2419" xr:uid="{E86203C9-618A-42E9-AF28-7731FA8AA6E5}"/>
    <cellStyle name="Įprastas 4 3 5 3 6 2" xfId="5754" xr:uid="{31FA7D3B-5813-4DF4-8BF6-D3B18D136451}"/>
    <cellStyle name="Įprastas 4 3 5 3 7" xfId="3063" xr:uid="{29E9FB0B-1F99-4029-9A8E-F2228A745542}"/>
    <cellStyle name="Įprastas 4 3 5 3 7 2" xfId="6477" xr:uid="{203D44CD-9271-4E8C-88B6-24DE838CFF59}"/>
    <cellStyle name="Įprastas 4 3 5 3 8" xfId="3826" xr:uid="{1C1721EC-3E04-4651-84D4-02DF8E32541A}"/>
    <cellStyle name="Įprastas 4 3 5 3 9" xfId="7451" xr:uid="{2D597BEC-6985-4BB3-AE7F-905B7D1E8FA9}"/>
    <cellStyle name="Įprastas 4 3 5 4" xfId="294" xr:uid="{6CC26E39-C460-45A2-82C2-EC2F6726F523}"/>
    <cellStyle name="Įprastas 4 3 5 4 2" xfId="616" xr:uid="{208C8B04-5132-4C51-9E3A-247DE1F583EC}"/>
    <cellStyle name="Įprastas 4 3 5 4 2 2" xfId="1260" xr:uid="{BA2B324F-5BB9-437B-8B8E-626DA3EFE178}"/>
    <cellStyle name="Įprastas 4 3 5 4 2 3" xfId="2226" xr:uid="{C9727185-F800-4527-A0EC-CFC60124EDEC}"/>
    <cellStyle name="Įprastas 4 3 5 4 2 4" xfId="2870" xr:uid="{003CD6EB-55D7-4265-9924-A29A6E2B975E}"/>
    <cellStyle name="Įprastas 4 3 5 4 2 5" xfId="3514" xr:uid="{3603EB6F-57F4-4518-9707-170C182F82FD}"/>
    <cellStyle name="Įprastas 4 3 5 4 2 6" xfId="4911" xr:uid="{5148E0E8-DFAD-4CEE-8B90-471848A568AF}"/>
    <cellStyle name="Įprastas 4 3 5 4 2 7" xfId="7902" xr:uid="{B761B320-D6BC-43F9-B346-FEA6EF0844F7}"/>
    <cellStyle name="Įprastas 4 3 5 4 3" xfId="938" xr:uid="{DD91BEA5-6651-4E43-9084-0FA489695618}"/>
    <cellStyle name="Įprastas 4 3 5 4 3 2" xfId="5875" xr:uid="{5C621DA4-F841-4DDA-A0D3-DB15C7B9A7F5}"/>
    <cellStyle name="Įprastas 4 3 5 4 4" xfId="1582" xr:uid="{593AFA4C-12C1-4E53-BC22-3E4A7ABB7A8F}"/>
    <cellStyle name="Įprastas 4 3 5 4 4 2" xfId="6598" xr:uid="{3023C88C-7BD7-4BC3-9B05-6C410B4AC2A8}"/>
    <cellStyle name="Įprastas 4 3 5 4 5" xfId="1904" xr:uid="{B7FA45E3-3413-4A1D-BB16-D185E53587B7}"/>
    <cellStyle name="Įprastas 4 3 5 4 6" xfId="2548" xr:uid="{070F93B6-AE22-4DEF-BC87-A6F63C108651}"/>
    <cellStyle name="Įprastas 4 3 5 4 7" xfId="3192" xr:uid="{44CDDEDC-D37C-4660-971B-26D10AB0B7D8}"/>
    <cellStyle name="Įprastas 4 3 5 4 8" xfId="3947" xr:uid="{4DDF2981-F0CF-4FDA-ABAF-CFB74BCA6C62}"/>
    <cellStyle name="Įprastas 4 3 5 4 9" xfId="7580" xr:uid="{F319BA5D-07F5-4AB2-8C34-39BDD3A2B335}"/>
    <cellStyle name="Įprastas 4 3 5 5" xfId="357" xr:uid="{DD674131-6DEF-4377-BAAF-623E6F97AD14}"/>
    <cellStyle name="Įprastas 4 3 5 5 2" xfId="1001" xr:uid="{062E6A72-5B21-4283-86B3-6E5DE8136666}"/>
    <cellStyle name="Įprastas 4 3 5 5 2 2" xfId="5152" xr:uid="{F5F7ABD6-1DE2-4254-8D2A-C0F0E496AB56}"/>
    <cellStyle name="Įprastas 4 3 5 5 3" xfId="1967" xr:uid="{428258EF-0BB8-4985-B641-61B11644AFD6}"/>
    <cellStyle name="Įprastas 4 3 5 5 3 2" xfId="6116" xr:uid="{8B70DD81-1C26-4665-979F-7C781550696C}"/>
    <cellStyle name="Įprastas 4 3 5 5 4" xfId="2611" xr:uid="{4F047574-AB0F-4EAD-9018-4A8786C3132C}"/>
    <cellStyle name="Įprastas 4 3 5 5 4 2" xfId="6839" xr:uid="{537C3107-5A6E-4966-8AA3-1FBF81C6433E}"/>
    <cellStyle name="Įprastas 4 3 5 5 5" xfId="3255" xr:uid="{940EB2DB-9DD5-41A7-B0ED-7651B4092796}"/>
    <cellStyle name="Įprastas 4 3 5 5 6" xfId="4188" xr:uid="{31EB8FFA-13C7-4992-94D8-CE955499BDC5}"/>
    <cellStyle name="Įprastas 4 3 5 5 7" xfId="7643" xr:uid="{87744917-99B3-423D-9EF8-270686192E35}"/>
    <cellStyle name="Įprastas 4 3 5 6" xfId="679" xr:uid="{6309B7F0-BCB4-41C1-9FA7-F5345110B98E}"/>
    <cellStyle name="Įprastas 4 3 5 6 2" xfId="5393" xr:uid="{88FDFCD1-45B7-44B3-BFE3-86CD81242DE6}"/>
    <cellStyle name="Įprastas 4 3 5 6 3" xfId="7080" xr:uid="{CE2E5A60-3C9A-4700-91DE-7A36F166B765}"/>
    <cellStyle name="Įprastas 4 3 5 6 4" xfId="4429" xr:uid="{CBBBC549-41C0-4D3D-B83D-88DA652C10C4}"/>
    <cellStyle name="Įprastas 4 3 5 7" xfId="1323" xr:uid="{E0587744-1489-4AE8-831D-1319E4E2081B}"/>
    <cellStyle name="Įprastas 4 3 5 7 2" xfId="4670" xr:uid="{59E0B549-FA29-412F-B6AB-BE7E277A8A77}"/>
    <cellStyle name="Įprastas 4 3 5 8" xfId="1645" xr:uid="{3DF7F1CD-46FF-48C1-B0A1-9157976FBFED}"/>
    <cellStyle name="Įprastas 4 3 5 8 2" xfId="5634" xr:uid="{BD5CFE44-DDDF-49D7-9405-E56058B26954}"/>
    <cellStyle name="Įprastas 4 3 5 9" xfId="2289" xr:uid="{D2986AE7-DDD1-450E-B415-B4075B04866D}"/>
    <cellStyle name="Įprastas 4 3 5 9 2" xfId="6357" xr:uid="{B65BC683-3B5D-4B29-8E35-5B70A346C389}"/>
    <cellStyle name="Įprastas 4 3 6" xfId="54" xr:uid="{F8BC6742-95E8-4F24-9CBF-8251D5E139D1}"/>
    <cellStyle name="Įprastas 4 3 6 10" xfId="2953" xr:uid="{18FDE974-271B-410B-882E-BE190953EE0A}"/>
    <cellStyle name="Įprastas 4 3 6 11" xfId="3597" xr:uid="{A4034F65-4F46-4CC7-8C61-4DF3EB440231}"/>
    <cellStyle name="Įprastas 4 3 6 12" xfId="3726" xr:uid="{AB6BC4ED-49AF-4132-A506-8D75684BB197}"/>
    <cellStyle name="Įprastas 4 3 6 13" xfId="7341" xr:uid="{503E27D2-6158-4C35-B41D-16FF203DBBCA}"/>
    <cellStyle name="Įprastas 4 3 6 2" xfId="120" xr:uid="{21D79CD2-147B-4F11-B405-F19CA0971F68}"/>
    <cellStyle name="Įprastas 4 3 6 2 10" xfId="3786" xr:uid="{F7C69DB1-A887-47EC-BBBF-91C95B59F8D3}"/>
    <cellStyle name="Įprastas 4 3 6 2 11" xfId="7406" xr:uid="{E058DC0A-2E01-44C4-851A-2739240D9543}"/>
    <cellStyle name="Įprastas 4 3 6 2 2" xfId="250" xr:uid="{4C54CFA3-C413-4729-9D47-2E764B43ACD0}"/>
    <cellStyle name="Įprastas 4 3 6 2 2 2" xfId="572" xr:uid="{2DD951BC-A1CD-4A61-B422-07AC52FB89DB}"/>
    <cellStyle name="Įprastas 4 3 6 2 2 2 2" xfId="1216" xr:uid="{4DF6DEFA-F73A-45C6-BA1F-1D10A936699F}"/>
    <cellStyle name="Įprastas 4 3 6 2 2 2 2 2" xfId="5111" xr:uid="{135C2477-B92C-484A-BD0F-31C3C45F7FF6}"/>
    <cellStyle name="Įprastas 4 3 6 2 2 2 3" xfId="2182" xr:uid="{97278FFD-22BA-4E4F-95AD-A91DF3BEB1C9}"/>
    <cellStyle name="Įprastas 4 3 6 2 2 2 3 2" xfId="6075" xr:uid="{8F877C67-640F-4AEC-97C1-EDEA2BA4D741}"/>
    <cellStyle name="Įprastas 4 3 6 2 2 2 4" xfId="2826" xr:uid="{FA15F7C0-6EA2-46B5-B319-6C28A53E6472}"/>
    <cellStyle name="Įprastas 4 3 6 2 2 2 4 2" xfId="6798" xr:uid="{7556DA8B-772A-4321-B182-0FE6FC007B66}"/>
    <cellStyle name="Įprastas 4 3 6 2 2 2 5" xfId="3470" xr:uid="{39BC444F-A9EF-4FF3-A430-D9A3983820E4}"/>
    <cellStyle name="Įprastas 4 3 6 2 2 2 6" xfId="4147" xr:uid="{91FAEFC7-6EA1-4B61-9413-FE0B5BB4D798}"/>
    <cellStyle name="Įprastas 4 3 6 2 2 2 7" xfId="7858" xr:uid="{B5F26BBE-9508-426D-BF18-634A92616F0F}"/>
    <cellStyle name="Įprastas 4 3 6 2 2 3" xfId="894" xr:uid="{2F4B243A-DF1D-403B-AC47-BBFDC9FCAA64}"/>
    <cellStyle name="Įprastas 4 3 6 2 2 3 2" xfId="5352" xr:uid="{62036A90-EB08-474F-8590-664C3BFE75FA}"/>
    <cellStyle name="Įprastas 4 3 6 2 2 3 3" xfId="6316" xr:uid="{54630418-CF6A-4500-BCFA-E04728A001AC}"/>
    <cellStyle name="Įprastas 4 3 6 2 2 3 4" xfId="7039" xr:uid="{A24C13B9-FDF3-4E7C-BE92-270621E77ABD}"/>
    <cellStyle name="Įprastas 4 3 6 2 2 3 5" xfId="4388" xr:uid="{3B6C9EB9-14D4-4B53-B31A-DD4D61E67C87}"/>
    <cellStyle name="Įprastas 4 3 6 2 2 4" xfId="1538" xr:uid="{C0E742C5-499E-47C4-8565-41EB61BF7DB4}"/>
    <cellStyle name="Įprastas 4 3 6 2 2 4 2" xfId="5593" xr:uid="{88717EC3-B739-4AD1-AE94-506F5930E14E}"/>
    <cellStyle name="Įprastas 4 3 6 2 2 4 3" xfId="7280" xr:uid="{02B8D12A-55AA-461A-A03D-7950958B3CC4}"/>
    <cellStyle name="Įprastas 4 3 6 2 2 4 4" xfId="4629" xr:uid="{BAC7377D-A1C4-4210-A2B7-EBF68F9F4117}"/>
    <cellStyle name="Įprastas 4 3 6 2 2 5" xfId="1860" xr:uid="{5300CF23-48CD-4FD4-940C-BC8673023F43}"/>
    <cellStyle name="Įprastas 4 3 6 2 2 5 2" xfId="4870" xr:uid="{B4B14C22-93D9-47F7-A30C-771E7BBF145E}"/>
    <cellStyle name="Įprastas 4 3 6 2 2 6" xfId="2504" xr:uid="{074F2C55-3188-471A-B138-7B944CE5167B}"/>
    <cellStyle name="Įprastas 4 3 6 2 2 6 2" xfId="5834" xr:uid="{C5DE3E07-7F5A-4A91-8E30-C71E6FEBE0AC}"/>
    <cellStyle name="Įprastas 4 3 6 2 2 7" xfId="3148" xr:uid="{54CAAD6A-7DB6-430A-BB82-C9685A165188}"/>
    <cellStyle name="Įprastas 4 3 6 2 2 7 2" xfId="6557" xr:uid="{64389AB1-0783-41AD-A0E2-38AB8D1B0AB1}"/>
    <cellStyle name="Įprastas 4 3 6 2 2 8" xfId="3906" xr:uid="{5869ED40-90A9-44E9-BA84-75F6D8226AFF}"/>
    <cellStyle name="Įprastas 4 3 6 2 2 9" xfId="7536" xr:uid="{F9FD71BC-B1C1-4305-B62C-21C3E62394DC}"/>
    <cellStyle name="Įprastas 4 3 6 2 3" xfId="442" xr:uid="{D9FBB7A1-C863-4E2D-A1E5-78AB0BEB0EA4}"/>
    <cellStyle name="Įprastas 4 3 6 2 3 2" xfId="1086" xr:uid="{F4187224-AE87-48DF-B796-E1E477C4BA62}"/>
    <cellStyle name="Įprastas 4 3 6 2 3 2 2" xfId="4991" xr:uid="{D20BE296-6EF6-42E4-A3F1-EBF66B2E9DF5}"/>
    <cellStyle name="Įprastas 4 3 6 2 3 3" xfId="2052" xr:uid="{F66BA9EB-E9B7-47D5-8C61-76084B6326FC}"/>
    <cellStyle name="Įprastas 4 3 6 2 3 3 2" xfId="5955" xr:uid="{C0850F47-6AA9-4B79-BE53-56B5B9CC4AC9}"/>
    <cellStyle name="Įprastas 4 3 6 2 3 4" xfId="2696" xr:uid="{AC8B7FA6-3C8E-4ACA-A09E-9D5DF750F0A0}"/>
    <cellStyle name="Įprastas 4 3 6 2 3 4 2" xfId="6678" xr:uid="{0DAD4412-4575-4C91-ABB3-592F3252712D}"/>
    <cellStyle name="Įprastas 4 3 6 2 3 5" xfId="3340" xr:uid="{29BA24ED-7246-44D1-804E-502664129235}"/>
    <cellStyle name="Įprastas 4 3 6 2 3 6" xfId="4027" xr:uid="{855175F2-6DAC-4012-879B-900D7F6C88C3}"/>
    <cellStyle name="Įprastas 4 3 6 2 3 7" xfId="7728" xr:uid="{C0445775-9C53-4817-AB9D-7391B68BC759}"/>
    <cellStyle name="Įprastas 4 3 6 2 4" xfId="764" xr:uid="{8D84ADDE-2CDF-4C54-8092-847D85D9B47C}"/>
    <cellStyle name="Įprastas 4 3 6 2 4 2" xfId="5232" xr:uid="{8178A8BB-7776-4454-8695-99CC88648549}"/>
    <cellStyle name="Įprastas 4 3 6 2 4 3" xfId="6196" xr:uid="{4A864FE4-8809-43C6-9C79-6000C755A1A3}"/>
    <cellStyle name="Įprastas 4 3 6 2 4 4" xfId="6919" xr:uid="{D131F754-E29E-4259-B877-6BE457849228}"/>
    <cellStyle name="Įprastas 4 3 6 2 4 5" xfId="4268" xr:uid="{B73EFF90-94A7-4454-BD83-7EB80C4229E8}"/>
    <cellStyle name="Įprastas 4 3 6 2 5" xfId="1408" xr:uid="{135B7CD0-FD64-4ED1-A805-0779F6ED0AE0}"/>
    <cellStyle name="Įprastas 4 3 6 2 5 2" xfId="5473" xr:uid="{536AFF14-A790-489C-902A-0C70C6D54A63}"/>
    <cellStyle name="Įprastas 4 3 6 2 5 3" xfId="7160" xr:uid="{B491164F-6014-4813-B190-D2BBA8D485FA}"/>
    <cellStyle name="Įprastas 4 3 6 2 5 4" xfId="4509" xr:uid="{71CC3D1E-A1FA-4714-98EA-790B2752D918}"/>
    <cellStyle name="Įprastas 4 3 6 2 6" xfId="1730" xr:uid="{9942A640-C81D-4DCD-93A9-2DDA55CFD1CF}"/>
    <cellStyle name="Įprastas 4 3 6 2 6 2" xfId="4750" xr:uid="{F8BDF998-B1A1-4D1D-AC25-F22922AE6F7B}"/>
    <cellStyle name="Įprastas 4 3 6 2 7" xfId="2374" xr:uid="{BC37216D-11C6-4FB3-A84C-8C1E9D480EC8}"/>
    <cellStyle name="Įprastas 4 3 6 2 7 2" xfId="5714" xr:uid="{1417BA44-D560-4027-8407-3738FE2652FC}"/>
    <cellStyle name="Įprastas 4 3 6 2 8" xfId="3018" xr:uid="{DBFD7F80-93B6-4299-8C91-DDC2D6A32A64}"/>
    <cellStyle name="Įprastas 4 3 6 2 8 2" xfId="6437" xr:uid="{5BF2CCFB-7E37-4D60-BCCB-A199C3E86D7C}"/>
    <cellStyle name="Įprastas 4 3 6 2 9" xfId="3662" xr:uid="{23367226-D0BE-49E0-86E6-66BEA19C0324}"/>
    <cellStyle name="Įprastas 4 3 6 3" xfId="185" xr:uid="{AA89D6BE-7EC0-4AED-BB1A-7AD395632D4E}"/>
    <cellStyle name="Įprastas 4 3 6 3 2" xfId="507" xr:uid="{CA219E5F-FEAE-46FE-BA25-42BAA264F40E}"/>
    <cellStyle name="Įprastas 4 3 6 3 2 2" xfId="1151" xr:uid="{7DF800EB-33FF-44DF-A39A-5D3FC06945A2}"/>
    <cellStyle name="Įprastas 4 3 6 3 2 2 2" xfId="5051" xr:uid="{2A07B711-7AF2-45BB-A762-939CE7D63C03}"/>
    <cellStyle name="Įprastas 4 3 6 3 2 3" xfId="2117" xr:uid="{AF237918-6F6E-43A6-9815-E434CFBA83E2}"/>
    <cellStyle name="Įprastas 4 3 6 3 2 3 2" xfId="6015" xr:uid="{9EFEF07D-BFF1-45F5-A3D9-348315BD8750}"/>
    <cellStyle name="Įprastas 4 3 6 3 2 4" xfId="2761" xr:uid="{63B47374-E17B-43A1-BF1D-1E29F15F92A7}"/>
    <cellStyle name="Įprastas 4 3 6 3 2 4 2" xfId="6738" xr:uid="{28FEBB9E-A151-453E-933A-F761AB1D8B47}"/>
    <cellStyle name="Įprastas 4 3 6 3 2 5" xfId="3405" xr:uid="{21E6053E-1C6F-416A-AAFF-9A3791CAF5C8}"/>
    <cellStyle name="Įprastas 4 3 6 3 2 6" xfId="4087" xr:uid="{4AD87748-E118-4285-8F6F-84F779B39942}"/>
    <cellStyle name="Įprastas 4 3 6 3 2 7" xfId="7793" xr:uid="{53039505-8FD9-4669-8A90-5376392A1678}"/>
    <cellStyle name="Įprastas 4 3 6 3 3" xfId="829" xr:uid="{EAB0D0CB-B9CB-4E5B-AEEE-D344E97A2DC7}"/>
    <cellStyle name="Įprastas 4 3 6 3 3 2" xfId="5292" xr:uid="{09E0D53C-8333-4C5D-BD12-BE8ECECC4701}"/>
    <cellStyle name="Įprastas 4 3 6 3 3 3" xfId="6256" xr:uid="{1BD28E1E-C2BC-4CCC-867D-FB61FF1238AD}"/>
    <cellStyle name="Įprastas 4 3 6 3 3 4" xfId="6979" xr:uid="{3EA5165A-88AD-4128-8FDC-F36AA86354BF}"/>
    <cellStyle name="Įprastas 4 3 6 3 3 5" xfId="4328" xr:uid="{4421D9CA-B0B9-4FA3-9C93-B442A527FD4B}"/>
    <cellStyle name="Įprastas 4 3 6 3 4" xfId="1473" xr:uid="{15C7815C-7730-4241-99B6-34CBE0EBC946}"/>
    <cellStyle name="Įprastas 4 3 6 3 4 2" xfId="5533" xr:uid="{C0F12E27-FCD4-46EB-9662-8D64E2245A92}"/>
    <cellStyle name="Įprastas 4 3 6 3 4 3" xfId="7220" xr:uid="{35C2EB6C-B2F4-45EB-85A0-8DE3D439FD7D}"/>
    <cellStyle name="Įprastas 4 3 6 3 4 4" xfId="4569" xr:uid="{3F9F5305-3D16-4C73-B95C-F1FEAB909FEE}"/>
    <cellStyle name="Įprastas 4 3 6 3 5" xfId="1795" xr:uid="{27CB158D-590F-4A62-B3A0-03919617628C}"/>
    <cellStyle name="Įprastas 4 3 6 3 5 2" xfId="4810" xr:uid="{2DB42C53-5ABE-41FA-B083-8EF1805F974D}"/>
    <cellStyle name="Įprastas 4 3 6 3 6" xfId="2439" xr:uid="{EBF2B992-D312-4C7A-B368-B5705D0CE1CB}"/>
    <cellStyle name="Įprastas 4 3 6 3 6 2" xfId="5774" xr:uid="{4CC03148-9812-400E-898E-A162240E5509}"/>
    <cellStyle name="Įprastas 4 3 6 3 7" xfId="3083" xr:uid="{02272DA0-CBA1-4C2C-A6A2-7FBB5C812E3C}"/>
    <cellStyle name="Įprastas 4 3 6 3 7 2" xfId="6497" xr:uid="{92B5E2DE-46AB-431D-98E0-8DBB22D6A12E}"/>
    <cellStyle name="Įprastas 4 3 6 3 8" xfId="3846" xr:uid="{D7A5FB70-0ACA-4ADC-AF96-DDD86102FB2C}"/>
    <cellStyle name="Įprastas 4 3 6 3 9" xfId="7471" xr:uid="{01CC7B70-5C6A-4BCA-8235-8D7843A9D640}"/>
    <cellStyle name="Įprastas 4 3 6 4" xfId="314" xr:uid="{078352C9-5002-4A23-BFC2-1CAE047929BD}"/>
    <cellStyle name="Įprastas 4 3 6 4 2" xfId="636" xr:uid="{4C6C2AA1-E0F3-4D56-987B-B867E0E5AE49}"/>
    <cellStyle name="Įprastas 4 3 6 4 2 2" xfId="1280" xr:uid="{768049D8-EB9C-4ACD-984F-9AF2A75FD867}"/>
    <cellStyle name="Įprastas 4 3 6 4 2 3" xfId="2246" xr:uid="{AD75CF1A-2398-4442-9B28-3B6C11C586B6}"/>
    <cellStyle name="Įprastas 4 3 6 4 2 4" xfId="2890" xr:uid="{3C34FDC3-D8FC-45ED-ACE6-67567A366830}"/>
    <cellStyle name="Įprastas 4 3 6 4 2 5" xfId="3534" xr:uid="{3B5F3B30-42E2-4006-866B-C7F6C7E04B4F}"/>
    <cellStyle name="Įprastas 4 3 6 4 2 6" xfId="4931" xr:uid="{FF3ECE44-CFE8-4DA6-B409-83D88596FE01}"/>
    <cellStyle name="Įprastas 4 3 6 4 2 7" xfId="7922" xr:uid="{058583E5-0E7E-4B62-B09C-9469C28EBE4B}"/>
    <cellStyle name="Įprastas 4 3 6 4 3" xfId="958" xr:uid="{E0E225E9-CDB3-4165-9DF6-032A18E5FA0D}"/>
    <cellStyle name="Įprastas 4 3 6 4 3 2" xfId="5895" xr:uid="{4545B8AF-EB47-4E60-B578-F754AC7AEC36}"/>
    <cellStyle name="Įprastas 4 3 6 4 4" xfId="1602" xr:uid="{8EACDE7F-A107-4441-8F72-781988CFCDF6}"/>
    <cellStyle name="Įprastas 4 3 6 4 4 2" xfId="6618" xr:uid="{67D78A7F-A49B-4E43-BB68-F5EBFF0BCD39}"/>
    <cellStyle name="Įprastas 4 3 6 4 5" xfId="1924" xr:uid="{4F746DFF-8361-4BF6-8170-D7E6B73A4C00}"/>
    <cellStyle name="Įprastas 4 3 6 4 6" xfId="2568" xr:uid="{EB04878D-E9F4-4586-A55E-A7D257A29853}"/>
    <cellStyle name="Įprastas 4 3 6 4 7" xfId="3212" xr:uid="{204C487D-DF2A-44C5-91E6-2E534DA3A993}"/>
    <cellStyle name="Įprastas 4 3 6 4 8" xfId="3967" xr:uid="{C0AA08F6-595B-4CA8-9038-824388087874}"/>
    <cellStyle name="Įprastas 4 3 6 4 9" xfId="7600" xr:uid="{6D88AE08-E45A-4079-87A9-D6FF27FC93E9}"/>
    <cellStyle name="Įprastas 4 3 6 5" xfId="377" xr:uid="{00448728-0FE3-4FAB-9854-B2F83ED0F217}"/>
    <cellStyle name="Įprastas 4 3 6 5 2" xfId="1021" xr:uid="{53D1A1D7-DAD4-4C64-BEE8-F4058B34EC3E}"/>
    <cellStyle name="Įprastas 4 3 6 5 2 2" xfId="5172" xr:uid="{242BFD2C-8FAC-439E-82F8-E1424D8777C9}"/>
    <cellStyle name="Įprastas 4 3 6 5 3" xfId="1987" xr:uid="{69372CC3-E2FD-46C5-9263-3451E0F5EC59}"/>
    <cellStyle name="Įprastas 4 3 6 5 3 2" xfId="6136" xr:uid="{AF7AC857-9491-4936-A22A-E03ED9745D4A}"/>
    <cellStyle name="Įprastas 4 3 6 5 4" xfId="2631" xr:uid="{DFA8BE70-07E2-4744-9734-B7EBB422F509}"/>
    <cellStyle name="Įprastas 4 3 6 5 4 2" xfId="6859" xr:uid="{1855AD93-A6F1-42E5-8F9F-24A8C447B489}"/>
    <cellStyle name="Įprastas 4 3 6 5 5" xfId="3275" xr:uid="{801B11E2-16EB-45BC-9150-E20D13E0BE6B}"/>
    <cellStyle name="Įprastas 4 3 6 5 6" xfId="4208" xr:uid="{977F3DE1-0C1B-4347-9B8A-D25E20F7E0C3}"/>
    <cellStyle name="Įprastas 4 3 6 5 7" xfId="7663" xr:uid="{F264132C-F6F1-4CB6-B7FF-9AF446C86788}"/>
    <cellStyle name="Įprastas 4 3 6 6" xfId="699" xr:uid="{41911F2A-09CD-428B-9031-CFD46226E0F7}"/>
    <cellStyle name="Įprastas 4 3 6 6 2" xfId="5413" xr:uid="{8541F705-0410-4380-920E-5E94BBED768A}"/>
    <cellStyle name="Įprastas 4 3 6 6 3" xfId="7100" xr:uid="{B1C290AB-EC67-4773-8956-081C5039E412}"/>
    <cellStyle name="Įprastas 4 3 6 6 4" xfId="4449" xr:uid="{98F734AA-F39C-4898-92FC-F63144DEE7C9}"/>
    <cellStyle name="Įprastas 4 3 6 7" xfId="1343" xr:uid="{8D7FD961-99CE-4636-ADCB-F2E0EE8872BC}"/>
    <cellStyle name="Įprastas 4 3 6 7 2" xfId="4690" xr:uid="{68682423-0973-43C3-AE82-D5111EFC2A32}"/>
    <cellStyle name="Įprastas 4 3 6 8" xfId="1665" xr:uid="{3DF6E50D-2935-4864-BD6A-60556D4459FC}"/>
    <cellStyle name="Įprastas 4 3 6 8 2" xfId="5654" xr:uid="{A46033AB-3CE5-42AF-B4DC-739CABE41C15}"/>
    <cellStyle name="Įprastas 4 3 6 9" xfId="2309" xr:uid="{ECB64096-94DF-410C-8693-5271D7AA139D}"/>
    <cellStyle name="Įprastas 4 3 6 9 2" xfId="6377" xr:uid="{8DB43D94-A00A-491F-9F65-000EBF37E45C}"/>
    <cellStyle name="Įprastas 4 3 7" xfId="80" xr:uid="{B1A1CC47-EA7F-49C9-8B30-86F50CF68B4A}"/>
    <cellStyle name="Įprastas 4 3 7 10" xfId="3746" xr:uid="{C724CF19-858B-47F7-BE2E-4FD4AC7426FE}"/>
    <cellStyle name="Įprastas 4 3 7 11" xfId="7366" xr:uid="{941A4D7A-301D-4B24-9DAB-A919991529C8}"/>
    <cellStyle name="Įprastas 4 3 7 2" xfId="210" xr:uid="{FAD4363B-8ABE-4C9F-A04E-9ED1D8647BE8}"/>
    <cellStyle name="Įprastas 4 3 7 2 2" xfId="532" xr:uid="{94A1B515-68B3-41BB-9AAA-967C89C34DA2}"/>
    <cellStyle name="Įprastas 4 3 7 2 2 2" xfId="1176" xr:uid="{F0880413-2E11-4952-B4D0-D733F2213193}"/>
    <cellStyle name="Įprastas 4 3 7 2 2 2 2" xfId="5071" xr:uid="{51321F4C-F06B-4CFC-A1CF-485FCCBE1646}"/>
    <cellStyle name="Įprastas 4 3 7 2 2 3" xfId="2142" xr:uid="{DB3DD6FE-E3F2-469D-957C-1F557179FAC7}"/>
    <cellStyle name="Įprastas 4 3 7 2 2 3 2" xfId="6035" xr:uid="{D1F43BE8-1166-406F-A494-2AF46121FD2C}"/>
    <cellStyle name="Įprastas 4 3 7 2 2 4" xfId="2786" xr:uid="{5DFC30AB-0529-4FCA-8469-9E7FA5CD2261}"/>
    <cellStyle name="Įprastas 4 3 7 2 2 4 2" xfId="6758" xr:uid="{8D688F4C-B05D-461D-84E5-DA1B77C8A8E4}"/>
    <cellStyle name="Įprastas 4 3 7 2 2 5" xfId="3430" xr:uid="{486C0845-1598-4639-970F-9FCDF629A93F}"/>
    <cellStyle name="Įprastas 4 3 7 2 2 6" xfId="4107" xr:uid="{DFB595F6-5510-4330-8B69-3E5A492C3D59}"/>
    <cellStyle name="Įprastas 4 3 7 2 2 7" xfId="7818" xr:uid="{E356D882-07B3-440A-84D7-040E7F1F417A}"/>
    <cellStyle name="Įprastas 4 3 7 2 3" xfId="854" xr:uid="{13D88F3B-F7FA-41A3-913C-615A8899BF6B}"/>
    <cellStyle name="Įprastas 4 3 7 2 3 2" xfId="5312" xr:uid="{375B21CA-864A-400E-A061-12A36BD16CB3}"/>
    <cellStyle name="Įprastas 4 3 7 2 3 3" xfId="6276" xr:uid="{389EE97F-EFD3-44FE-8D1D-B32448F913A0}"/>
    <cellStyle name="Įprastas 4 3 7 2 3 4" xfId="6999" xr:uid="{A56F8D4F-6C0A-40A5-87BF-A4F7ADEE829C}"/>
    <cellStyle name="Įprastas 4 3 7 2 3 5" xfId="4348" xr:uid="{A9D4F5E5-09F5-4AAA-9096-9A9ECA7B4C68}"/>
    <cellStyle name="Įprastas 4 3 7 2 4" xfId="1498" xr:uid="{4868B48A-07D7-4233-A87A-36FF5B356C3D}"/>
    <cellStyle name="Įprastas 4 3 7 2 4 2" xfId="5553" xr:uid="{741C99F9-A0D8-41B4-8E72-E49DA8A50535}"/>
    <cellStyle name="Įprastas 4 3 7 2 4 3" xfId="7240" xr:uid="{99838783-1F39-45B0-B7FF-AF88854E906B}"/>
    <cellStyle name="Įprastas 4 3 7 2 4 4" xfId="4589" xr:uid="{BF8F54F9-44A0-4D5C-B1E9-383BB8DA1F7D}"/>
    <cellStyle name="Įprastas 4 3 7 2 5" xfId="1820" xr:uid="{96BF811D-311C-4F2A-B135-A065DCED538E}"/>
    <cellStyle name="Įprastas 4 3 7 2 5 2" xfId="4830" xr:uid="{9500CC77-5213-4D28-BA57-3748D6AA4C01}"/>
    <cellStyle name="Įprastas 4 3 7 2 6" xfId="2464" xr:uid="{FC98A056-3609-48BD-8F9D-B23D5BF8602D}"/>
    <cellStyle name="Įprastas 4 3 7 2 6 2" xfId="5794" xr:uid="{F2EA1DD0-3C1D-4684-8538-99D29149D9AB}"/>
    <cellStyle name="Įprastas 4 3 7 2 7" xfId="3108" xr:uid="{0F62E7AB-96DC-4FD7-858B-4B3F00ADFA3B}"/>
    <cellStyle name="Įprastas 4 3 7 2 7 2" xfId="6517" xr:uid="{0A8FF3D8-F411-49D2-B128-E1ECDAB6C121}"/>
    <cellStyle name="Įprastas 4 3 7 2 8" xfId="3866" xr:uid="{17D0AD5B-FAF3-4641-952F-B95E732B1B79}"/>
    <cellStyle name="Įprastas 4 3 7 2 9" xfId="7496" xr:uid="{BE7FA246-7B4A-45ED-A2EC-08F3CC546271}"/>
    <cellStyle name="Įprastas 4 3 7 3" xfId="402" xr:uid="{B284B3BC-D0C8-4EF8-90F3-9E7225ED88F4}"/>
    <cellStyle name="Įprastas 4 3 7 3 2" xfId="1046" xr:uid="{697ACD7D-5FD3-497C-80CD-6FD6CC1F0C0C}"/>
    <cellStyle name="Įprastas 4 3 7 3 2 2" xfId="4951" xr:uid="{12708EAB-1D80-4939-9D95-43F35B318F59}"/>
    <cellStyle name="Įprastas 4 3 7 3 3" xfId="2012" xr:uid="{1160DBD5-FD4E-4013-83CE-31B1304080F7}"/>
    <cellStyle name="Įprastas 4 3 7 3 3 2" xfId="5915" xr:uid="{85A90D8D-2B33-4199-B665-9F551445F956}"/>
    <cellStyle name="Įprastas 4 3 7 3 4" xfId="2656" xr:uid="{82CF6FC4-A059-4377-BA5C-D24A1358DA71}"/>
    <cellStyle name="Įprastas 4 3 7 3 4 2" xfId="6638" xr:uid="{7342BA7E-99A4-4E23-B827-7AB0B749D553}"/>
    <cellStyle name="Įprastas 4 3 7 3 5" xfId="3300" xr:uid="{330CA8F4-A6F7-411F-B810-7A3E183F7721}"/>
    <cellStyle name="Įprastas 4 3 7 3 6" xfId="3987" xr:uid="{64D2785B-0E6A-47E1-B345-2ED073B6A040}"/>
    <cellStyle name="Įprastas 4 3 7 3 7" xfId="7688" xr:uid="{0A51B800-DBF1-4F6D-AFA9-F8203B79CDE8}"/>
    <cellStyle name="Įprastas 4 3 7 4" xfId="724" xr:uid="{E77A9DBB-48E5-44C0-BF3F-EC1362CB6783}"/>
    <cellStyle name="Įprastas 4 3 7 4 2" xfId="5192" xr:uid="{B8F349B9-0957-446C-A2C5-433CA8CBB6BF}"/>
    <cellStyle name="Įprastas 4 3 7 4 3" xfId="6156" xr:uid="{164B9EFC-1F3B-46A3-B08F-BC203BC8370A}"/>
    <cellStyle name="Įprastas 4 3 7 4 4" xfId="6879" xr:uid="{85C1B51E-86C3-4393-AA2A-99EC3BEDE706}"/>
    <cellStyle name="Įprastas 4 3 7 4 5" xfId="4228" xr:uid="{BC939C08-195F-4F5D-BE24-506307CC7FF9}"/>
    <cellStyle name="Įprastas 4 3 7 5" xfId="1368" xr:uid="{C2CF2030-BF8E-48CE-9E5B-3EF75019FD95}"/>
    <cellStyle name="Įprastas 4 3 7 5 2" xfId="5433" xr:uid="{7B719828-C628-4D29-857D-4AE4937A2FF5}"/>
    <cellStyle name="Įprastas 4 3 7 5 3" xfId="7120" xr:uid="{1A656815-6D16-44EE-8336-4681B8AA1777}"/>
    <cellStyle name="Įprastas 4 3 7 5 4" xfId="4469" xr:uid="{DB393309-8D44-4F44-A594-9D57A97E468D}"/>
    <cellStyle name="Įprastas 4 3 7 6" xfId="1690" xr:uid="{9C79E149-41F6-4258-96CA-836A3D4E139D}"/>
    <cellStyle name="Įprastas 4 3 7 6 2" xfId="4710" xr:uid="{532B0202-FC96-4DF8-A20F-B9D307A820A0}"/>
    <cellStyle name="Įprastas 4 3 7 7" xfId="2334" xr:uid="{0A348F24-50F5-4667-8421-AE27E3DAB63E}"/>
    <cellStyle name="Įprastas 4 3 7 7 2" xfId="5674" xr:uid="{FCBCFA57-1DAE-43DD-912B-42C5FC94CEE8}"/>
    <cellStyle name="Įprastas 4 3 7 8" xfId="2978" xr:uid="{4CD42CC2-BC5F-40D7-B8ED-596EDEFD9F56}"/>
    <cellStyle name="Įprastas 4 3 7 8 2" xfId="6397" xr:uid="{EFB37FB1-A5EE-4906-9DA4-A8BF4CEDD030}"/>
    <cellStyle name="Įprastas 4 3 7 9" xfId="3622" xr:uid="{8FD295CF-4BA7-45E1-A877-2065D8314F10}"/>
    <cellStyle name="Įprastas 4 3 8" xfId="145" xr:uid="{D0F164FD-F2CA-4D2B-95F7-8EDC077FC2CB}"/>
    <cellStyle name="Įprastas 4 3 8 2" xfId="467" xr:uid="{D7DF117F-3B18-4D38-8DBC-C8722AB1727E}"/>
    <cellStyle name="Įprastas 4 3 8 2 2" xfId="1111" xr:uid="{69664BCA-0C2A-4CE2-A4D6-ED4C238E6AC4}"/>
    <cellStyle name="Įprastas 4 3 8 2 2 2" xfId="5011" xr:uid="{C65D3098-74F0-4C0A-89DB-DA7BFA78E901}"/>
    <cellStyle name="Įprastas 4 3 8 2 3" xfId="2077" xr:uid="{8E204909-12D8-4F3B-A0CF-E9F40EA86DB5}"/>
    <cellStyle name="Įprastas 4 3 8 2 3 2" xfId="5975" xr:uid="{C72D4728-9327-450B-B781-4AF7BE443843}"/>
    <cellStyle name="Įprastas 4 3 8 2 4" xfId="2721" xr:uid="{EFD089BE-92CC-4AF0-80A7-9E97BDBF7161}"/>
    <cellStyle name="Įprastas 4 3 8 2 4 2" xfId="6698" xr:uid="{15306E53-7F5E-455C-AE69-8EB26F9C8CFD}"/>
    <cellStyle name="Įprastas 4 3 8 2 5" xfId="3365" xr:uid="{C45AEB2B-E69F-4B02-AFFD-2780029993A4}"/>
    <cellStyle name="Įprastas 4 3 8 2 6" xfId="4047" xr:uid="{FE460ECF-23CF-49FB-A0E0-1BF3C01B00BE}"/>
    <cellStyle name="Įprastas 4 3 8 2 7" xfId="7753" xr:uid="{A66992FD-1D54-4ECA-AB0F-230842244164}"/>
    <cellStyle name="Įprastas 4 3 8 3" xfId="789" xr:uid="{7B5FA37D-5590-437D-8022-0C409DD2B099}"/>
    <cellStyle name="Įprastas 4 3 8 3 2" xfId="5252" xr:uid="{D24F8656-A30C-47FD-85D2-E6277785918B}"/>
    <cellStyle name="Įprastas 4 3 8 3 3" xfId="6216" xr:uid="{DFD96ACF-CD64-466A-8B6B-7F8DDF2D22AE}"/>
    <cellStyle name="Įprastas 4 3 8 3 4" xfId="6939" xr:uid="{8F1AE756-1FED-443F-A18A-B010054D9335}"/>
    <cellStyle name="Įprastas 4 3 8 3 5" xfId="4288" xr:uid="{8AF1EAD6-4E94-4A84-8DFB-23D9AE1A808A}"/>
    <cellStyle name="Įprastas 4 3 8 4" xfId="1433" xr:uid="{788899CD-9ADF-4397-BA8D-0AC5B2C1F5C4}"/>
    <cellStyle name="Įprastas 4 3 8 4 2" xfId="5493" xr:uid="{7E1E9F5F-72BF-4D1D-9DAC-36A767628658}"/>
    <cellStyle name="Įprastas 4 3 8 4 3" xfId="7180" xr:uid="{74A43C3C-EF5A-462D-933C-19236EFA6487}"/>
    <cellStyle name="Įprastas 4 3 8 4 4" xfId="4529" xr:uid="{104D61E6-94F2-4945-B064-C37946078F63}"/>
    <cellStyle name="Įprastas 4 3 8 5" xfId="1755" xr:uid="{B1A822B3-48AE-44F6-8651-2FA11563FB92}"/>
    <cellStyle name="Įprastas 4 3 8 5 2" xfId="4770" xr:uid="{DF86F023-F503-42E7-9092-234731FB3FDB}"/>
    <cellStyle name="Įprastas 4 3 8 6" xfId="2399" xr:uid="{37A078B4-CFED-476D-B253-D457B9389A12}"/>
    <cellStyle name="Įprastas 4 3 8 6 2" xfId="5734" xr:uid="{869D83E3-FE8D-400C-8E95-604FAC06106F}"/>
    <cellStyle name="Įprastas 4 3 8 7" xfId="3043" xr:uid="{176F0C06-0F2D-462D-861B-A1DF6D34109D}"/>
    <cellStyle name="Įprastas 4 3 8 7 2" xfId="6457" xr:uid="{60640811-1657-4CF8-B44C-C2EE5A719623}"/>
    <cellStyle name="Įprastas 4 3 8 8" xfId="3806" xr:uid="{5FC92145-1246-4CD6-BEF1-AC7226E97FDA}"/>
    <cellStyle name="Įprastas 4 3 8 9" xfId="7431" xr:uid="{A53E1982-DF77-448F-BEF7-6A3E23748C0B}"/>
    <cellStyle name="Įprastas 4 3 9" xfId="274" xr:uid="{F727D354-9BF1-409F-AC41-02B6BDF61C8F}"/>
    <cellStyle name="Įprastas 4 3 9 2" xfId="596" xr:uid="{155DC07E-04E4-49D9-ABC7-901C7297C461}"/>
    <cellStyle name="Įprastas 4 3 9 2 2" xfId="1240" xr:uid="{85F33E56-3B89-44E2-9A67-737B571BDC4E}"/>
    <cellStyle name="Įprastas 4 3 9 2 3" xfId="2206" xr:uid="{78715924-5A33-4545-B093-78C76E60780B}"/>
    <cellStyle name="Įprastas 4 3 9 2 4" xfId="2850" xr:uid="{2073E94E-3F36-4DA3-B27C-D4C43DAB18DB}"/>
    <cellStyle name="Įprastas 4 3 9 2 5" xfId="3494" xr:uid="{353EDA64-298C-4F22-83B1-B654C0EE7300}"/>
    <cellStyle name="Įprastas 4 3 9 2 6" xfId="4891" xr:uid="{A929AA9D-2354-4120-9C30-0195AF6652DD}"/>
    <cellStyle name="Įprastas 4 3 9 2 7" xfId="7882" xr:uid="{25E1366B-DE5D-4D7F-B059-6E7A80E4B7A3}"/>
    <cellStyle name="Įprastas 4 3 9 3" xfId="918" xr:uid="{EFE9410F-53A5-42F0-AD21-F0AD00A84BB2}"/>
    <cellStyle name="Įprastas 4 3 9 3 2" xfId="5855" xr:uid="{3DB96AFB-101A-4A7E-B84D-822D83120BB5}"/>
    <cellStyle name="Įprastas 4 3 9 4" xfId="1562" xr:uid="{1FFC00A9-0081-401F-9F8F-24BFA7DD04A0}"/>
    <cellStyle name="Įprastas 4 3 9 4 2" xfId="6578" xr:uid="{733E24C5-8C6D-44B6-85EA-6A2BBF929C2B}"/>
    <cellStyle name="Įprastas 4 3 9 5" xfId="1884" xr:uid="{D44D5604-209D-4CB8-B1F9-3B3128360E7C}"/>
    <cellStyle name="Įprastas 4 3 9 6" xfId="2528" xr:uid="{7E297F01-6239-47D0-840E-7C5387BF212B}"/>
    <cellStyle name="Įprastas 4 3 9 7" xfId="3172" xr:uid="{91F49E7C-2AB4-4EC9-8263-CD5685783DCD}"/>
    <cellStyle name="Įprastas 4 3 9 8" xfId="3927" xr:uid="{46C4115D-1776-4659-B088-C910A329752C}"/>
    <cellStyle name="Įprastas 4 3 9 9" xfId="7560" xr:uid="{124DF88D-F45D-4F6D-8E88-8AF96E7EDEBD}"/>
    <cellStyle name="Įprastas 4 4" xfId="14" xr:uid="{A029A208-C477-4D6A-9C5B-6CBA46CC5C17}"/>
    <cellStyle name="Įprastas 4 4 10" xfId="1304" xr:uid="{4C54641F-B0A5-40E5-9714-97CE9510D528}"/>
    <cellStyle name="Įprastas 4 4 10 2" xfId="4651" xr:uid="{4B46EF36-CB78-4BEB-A7C5-CAD9CD34A2E6}"/>
    <cellStyle name="Įprastas 4 4 11" xfId="1626" xr:uid="{E42C3A78-3239-4A1D-B237-AC48BBBA0E0F}"/>
    <cellStyle name="Įprastas 4 4 11 2" xfId="5615" xr:uid="{81E63501-DFC3-4895-A43B-79454BC45F24}"/>
    <cellStyle name="Įprastas 4 4 12" xfId="2270" xr:uid="{DC14B42C-C8E8-4409-8F34-10B98C251EAA}"/>
    <cellStyle name="Įprastas 4 4 12 2" xfId="6338" xr:uid="{13A96753-8A21-4739-A4C4-3039BE197F92}"/>
    <cellStyle name="Įprastas 4 4 13" xfId="2914" xr:uid="{50E9E60F-594B-4A1D-AB60-E372708D8656}"/>
    <cellStyle name="Įprastas 4 4 14" xfId="3558" xr:uid="{3A68D363-9376-4EA5-B8DA-A35EBF35ADB7}"/>
    <cellStyle name="Įprastas 4 4 15" xfId="3687" xr:uid="{7BB3ADF9-92E9-4052-B796-63ED1090F38C}"/>
    <cellStyle name="Įprastas 4 4 16" xfId="7302" xr:uid="{7250DD67-DE32-46E9-9646-88C114471F31}"/>
    <cellStyle name="Įprastas 4 4 2" xfId="25" xr:uid="{8E30884A-FAEA-4D93-8C32-9C21E092EFE7}"/>
    <cellStyle name="Įprastas 4 4 2 10" xfId="1636" xr:uid="{E1C058D6-1A78-4C22-92E8-8A000AAC974D}"/>
    <cellStyle name="Įprastas 4 4 2 10 2" xfId="5625" xr:uid="{F6BA297B-BFEE-4309-B1D0-B30C43EF057C}"/>
    <cellStyle name="Įprastas 4 4 2 11" xfId="2280" xr:uid="{2132F7DE-6E5F-4256-A39F-C3EAA1DE4606}"/>
    <cellStyle name="Įprastas 4 4 2 11 2" xfId="6348" xr:uid="{31F2AC02-3033-477E-8DA5-362898275814}"/>
    <cellStyle name="Įprastas 4 4 2 12" xfId="2924" xr:uid="{FEFDBD15-BD1F-4EDD-BCB0-3E846B6E424C}"/>
    <cellStyle name="Įprastas 4 4 2 13" xfId="3568" xr:uid="{C61077E6-84E2-4A6F-9337-61D22182DF8F}"/>
    <cellStyle name="Įprastas 4 4 2 14" xfId="3697" xr:uid="{E9843C36-2FF8-4AE9-8690-3E9A5AD928CB}"/>
    <cellStyle name="Įprastas 4 4 2 15" xfId="7312" xr:uid="{397CF6B6-D824-4FE6-A336-AF4E12B04D03}"/>
    <cellStyle name="Įprastas 4 4 2 2" xfId="45" xr:uid="{4E4DF879-AFDA-4379-9E75-0994F449F617}"/>
    <cellStyle name="Įprastas 4 4 2 2 10" xfId="2944" xr:uid="{6A86A756-5BE7-405C-8EFE-378DDA4D1BFE}"/>
    <cellStyle name="Įprastas 4 4 2 2 11" xfId="3588" xr:uid="{CC9F5D99-7A59-447B-B288-BD602AD817B3}"/>
    <cellStyle name="Įprastas 4 4 2 2 12" xfId="3717" xr:uid="{2D1A7A01-BB35-4A1B-A946-BEFD92CF4231}"/>
    <cellStyle name="Įprastas 4 4 2 2 13" xfId="7332" xr:uid="{56F45057-FA88-4C49-B2DD-F2E43CD231B5}"/>
    <cellStyle name="Įprastas 4 4 2 2 2" xfId="111" xr:uid="{C43E8A56-258E-49BA-97F0-5FA7904FF472}"/>
    <cellStyle name="Įprastas 4 4 2 2 2 10" xfId="3777" xr:uid="{63F742AB-CFDA-447C-A537-112EBB1FA43D}"/>
    <cellStyle name="Įprastas 4 4 2 2 2 11" xfId="7397" xr:uid="{4C0995E0-5BA1-49A0-BE35-FCD952C28FF7}"/>
    <cellStyle name="Įprastas 4 4 2 2 2 2" xfId="241" xr:uid="{9AF111B5-8D26-4EBE-BE49-ADA51FC87924}"/>
    <cellStyle name="Įprastas 4 4 2 2 2 2 2" xfId="563" xr:uid="{1BEFB852-9E7E-4323-97B8-6289BC4EB3CF}"/>
    <cellStyle name="Įprastas 4 4 2 2 2 2 2 2" xfId="1207" xr:uid="{DE308965-BB7A-46FA-BC19-DBB6FB41FCEE}"/>
    <cellStyle name="Įprastas 4 4 2 2 2 2 2 2 2" xfId="5102" xr:uid="{0202DEF7-7D65-4BCB-BD47-88B83824D192}"/>
    <cellStyle name="Įprastas 4 4 2 2 2 2 2 3" xfId="2173" xr:uid="{58A2D22E-5284-4DD7-A05C-8C60707B6103}"/>
    <cellStyle name="Įprastas 4 4 2 2 2 2 2 3 2" xfId="6066" xr:uid="{13400F00-6155-4157-BE50-3A686CD33443}"/>
    <cellStyle name="Įprastas 4 4 2 2 2 2 2 4" xfId="2817" xr:uid="{B8C91446-F287-4A94-B0EB-8A0F1A4205EE}"/>
    <cellStyle name="Įprastas 4 4 2 2 2 2 2 4 2" xfId="6789" xr:uid="{85815133-B119-40C3-824A-A21F42F60917}"/>
    <cellStyle name="Įprastas 4 4 2 2 2 2 2 5" xfId="3461" xr:uid="{62FCC842-0924-481D-9A74-0512C2F05EE2}"/>
    <cellStyle name="Įprastas 4 4 2 2 2 2 2 6" xfId="4138" xr:uid="{044403F7-8CD5-4A44-9E8F-A555379FBF50}"/>
    <cellStyle name="Įprastas 4 4 2 2 2 2 2 7" xfId="7849" xr:uid="{CE8F3F6B-48CC-4030-A333-21B61773AE45}"/>
    <cellStyle name="Įprastas 4 4 2 2 2 2 3" xfId="885" xr:uid="{F32E90B3-97D7-4631-9F13-DE3E3F845E27}"/>
    <cellStyle name="Įprastas 4 4 2 2 2 2 3 2" xfId="5343" xr:uid="{D94AA7A2-6F0D-484C-ACA7-B2B1B85DAE6A}"/>
    <cellStyle name="Įprastas 4 4 2 2 2 2 3 3" xfId="6307" xr:uid="{700CACE0-70F8-4DB9-B518-F967D0520C95}"/>
    <cellStyle name="Įprastas 4 4 2 2 2 2 3 4" xfId="7030" xr:uid="{B4CF3A9B-C47A-4538-A4F1-6CB8BAED00F0}"/>
    <cellStyle name="Įprastas 4 4 2 2 2 2 3 5" xfId="4379" xr:uid="{A9DCCCD4-BDD2-44E9-BEA3-AC2081BFA846}"/>
    <cellStyle name="Įprastas 4 4 2 2 2 2 4" xfId="1529" xr:uid="{502AAD01-6BF2-4328-9F9B-70734AD1D448}"/>
    <cellStyle name="Įprastas 4 4 2 2 2 2 4 2" xfId="5584" xr:uid="{11F7CBB3-7F55-49A6-9145-B176925C2832}"/>
    <cellStyle name="Įprastas 4 4 2 2 2 2 4 3" xfId="7271" xr:uid="{7220BCB9-5E6F-43D1-89BC-4070CE42D4C5}"/>
    <cellStyle name="Įprastas 4 4 2 2 2 2 4 4" xfId="4620" xr:uid="{7CD9FF5D-0C91-4FFB-B3B4-BE324F8BFA5D}"/>
    <cellStyle name="Įprastas 4 4 2 2 2 2 5" xfId="1851" xr:uid="{297BFDB0-5501-4301-9C5A-FF723CD91AFE}"/>
    <cellStyle name="Įprastas 4 4 2 2 2 2 5 2" xfId="4861" xr:uid="{6F1BC872-F56D-4A6B-AFD7-A94CD10AD0E0}"/>
    <cellStyle name="Įprastas 4 4 2 2 2 2 6" xfId="2495" xr:uid="{ED064833-ABBD-46D8-9495-A2D3479D2899}"/>
    <cellStyle name="Įprastas 4 4 2 2 2 2 6 2" xfId="5825" xr:uid="{9A3BBE4B-6662-4146-88AB-351987A93D21}"/>
    <cellStyle name="Įprastas 4 4 2 2 2 2 7" xfId="3139" xr:uid="{F57F9A51-445D-47A7-9D48-D973D1F7EBB6}"/>
    <cellStyle name="Įprastas 4 4 2 2 2 2 7 2" xfId="6548" xr:uid="{948A9717-F3A4-4275-B0B1-D2D4F33E975B}"/>
    <cellStyle name="Įprastas 4 4 2 2 2 2 8" xfId="3897" xr:uid="{B37773B2-8FB2-4CE2-92CF-C6CD606477E9}"/>
    <cellStyle name="Įprastas 4 4 2 2 2 2 9" xfId="7527" xr:uid="{C4CA2C27-CA33-4ED7-A156-EB650526E670}"/>
    <cellStyle name="Įprastas 4 4 2 2 2 3" xfId="433" xr:uid="{50965313-868D-4C22-B10D-F0B0AE37716D}"/>
    <cellStyle name="Įprastas 4 4 2 2 2 3 2" xfId="1077" xr:uid="{D1DC7CEB-5B61-4690-88B8-2713BDF3117A}"/>
    <cellStyle name="Įprastas 4 4 2 2 2 3 2 2" xfId="4982" xr:uid="{7CE524E1-E374-4B97-BA2E-66BF2828B4B8}"/>
    <cellStyle name="Įprastas 4 4 2 2 2 3 3" xfId="2043" xr:uid="{10527537-59C4-4429-8269-F2BEED870FB3}"/>
    <cellStyle name="Įprastas 4 4 2 2 2 3 3 2" xfId="5946" xr:uid="{9321A233-DB20-4317-9E64-F4569AA52701}"/>
    <cellStyle name="Įprastas 4 4 2 2 2 3 4" xfId="2687" xr:uid="{02602FEA-24A5-43FD-ABDB-765386811D64}"/>
    <cellStyle name="Įprastas 4 4 2 2 2 3 4 2" xfId="6669" xr:uid="{9E3FDCD5-4262-4C8A-B139-BC0211BDC482}"/>
    <cellStyle name="Įprastas 4 4 2 2 2 3 5" xfId="3331" xr:uid="{01C9DB3A-2157-4F8F-980F-DDDA1E1D960A}"/>
    <cellStyle name="Įprastas 4 4 2 2 2 3 6" xfId="4018" xr:uid="{6475EAD7-A797-4CC5-9781-8ADA58C424AC}"/>
    <cellStyle name="Įprastas 4 4 2 2 2 3 7" xfId="7719" xr:uid="{E273C35E-CC9B-43BC-8BAC-0D8C6CA6CFF5}"/>
    <cellStyle name="Įprastas 4 4 2 2 2 4" xfId="755" xr:uid="{09F933B7-A7AB-4B1E-8561-9FD98DAD615E}"/>
    <cellStyle name="Įprastas 4 4 2 2 2 4 2" xfId="5223" xr:uid="{48B9C793-ECDF-4167-9E64-720E2D78AF93}"/>
    <cellStyle name="Įprastas 4 4 2 2 2 4 3" xfId="6187" xr:uid="{8B61BC55-9AB4-4B35-8C20-75D13A9924F9}"/>
    <cellStyle name="Įprastas 4 4 2 2 2 4 4" xfId="6910" xr:uid="{2FDF5BBC-9A4E-4493-8604-18726D4631B9}"/>
    <cellStyle name="Įprastas 4 4 2 2 2 4 5" xfId="4259" xr:uid="{DFDBA354-0714-4697-85BD-51CC611F658A}"/>
    <cellStyle name="Įprastas 4 4 2 2 2 5" xfId="1399" xr:uid="{7F7B2ABC-BF53-4C91-BD23-44CFE85BC907}"/>
    <cellStyle name="Įprastas 4 4 2 2 2 5 2" xfId="5464" xr:uid="{00378252-23E7-4345-9B70-1C0CC94ACFD9}"/>
    <cellStyle name="Įprastas 4 4 2 2 2 5 3" xfId="7151" xr:uid="{26466F35-D584-4265-8BA4-F0BE6857D1A5}"/>
    <cellStyle name="Įprastas 4 4 2 2 2 5 4" xfId="4500" xr:uid="{58AF19CA-377F-4408-A21A-0AD68A56590D}"/>
    <cellStyle name="Įprastas 4 4 2 2 2 6" xfId="1721" xr:uid="{34F2F658-21AA-4A62-8D54-9CFA8BAA7863}"/>
    <cellStyle name="Įprastas 4 4 2 2 2 6 2" xfId="4741" xr:uid="{A29D54AE-4761-4321-A747-B9506DFC15A6}"/>
    <cellStyle name="Įprastas 4 4 2 2 2 7" xfId="2365" xr:uid="{2A5416D0-8B2A-4545-9A40-076AEF7C292C}"/>
    <cellStyle name="Įprastas 4 4 2 2 2 7 2" xfId="5705" xr:uid="{FC7FC6BB-9711-44CE-B90F-C08CB4CFBC9C}"/>
    <cellStyle name="Įprastas 4 4 2 2 2 8" xfId="3009" xr:uid="{73BE5D6F-02FA-40A2-9F40-CCBE066CEBFD}"/>
    <cellStyle name="Įprastas 4 4 2 2 2 8 2" xfId="6428" xr:uid="{D2D29129-8617-4546-B584-E44003BF057F}"/>
    <cellStyle name="Įprastas 4 4 2 2 2 9" xfId="3653" xr:uid="{EA7BC5F2-99AB-49D2-8FEB-78C70C2C3EBC}"/>
    <cellStyle name="Įprastas 4 4 2 2 3" xfId="176" xr:uid="{E88BE7F2-6895-4A2F-87ED-A1AF175E366D}"/>
    <cellStyle name="Įprastas 4 4 2 2 3 2" xfId="498" xr:uid="{AED4E362-9C99-4F53-85AB-5F37D6753B4D}"/>
    <cellStyle name="Įprastas 4 4 2 2 3 2 2" xfId="1142" xr:uid="{4AAC3E5F-15A0-4743-967B-9F5D9A12BA95}"/>
    <cellStyle name="Įprastas 4 4 2 2 3 2 2 2" xfId="5042" xr:uid="{CEC5F872-9FE4-4049-A638-83230C92E2FA}"/>
    <cellStyle name="Įprastas 4 4 2 2 3 2 3" xfId="2108" xr:uid="{53F17F95-2638-417C-8538-27F26EC51CE9}"/>
    <cellStyle name="Įprastas 4 4 2 2 3 2 3 2" xfId="6006" xr:uid="{76948BC1-7C80-48DC-ABB4-62874FA1CF84}"/>
    <cellStyle name="Įprastas 4 4 2 2 3 2 4" xfId="2752" xr:uid="{66A45ADD-0FEA-49FC-BE16-1C5A5BA0A9AF}"/>
    <cellStyle name="Įprastas 4 4 2 2 3 2 4 2" xfId="6729" xr:uid="{F6D69D74-445F-486E-9C34-4E7781421B52}"/>
    <cellStyle name="Įprastas 4 4 2 2 3 2 5" xfId="3396" xr:uid="{B471D39B-118A-4B98-AB97-2B2564410F30}"/>
    <cellStyle name="Įprastas 4 4 2 2 3 2 6" xfId="4078" xr:uid="{4F95E279-C0FD-4EE0-B5BB-1B3F52D1FB52}"/>
    <cellStyle name="Įprastas 4 4 2 2 3 2 7" xfId="7784" xr:uid="{F2D9FDAC-ECF7-4F8D-8BAC-52D9454A1450}"/>
    <cellStyle name="Įprastas 4 4 2 2 3 3" xfId="820" xr:uid="{6D307869-0A63-4070-BD25-6AEC335CB155}"/>
    <cellStyle name="Įprastas 4 4 2 2 3 3 2" xfId="5283" xr:uid="{D2661A65-BD45-4BDE-8F3A-4916695E600F}"/>
    <cellStyle name="Įprastas 4 4 2 2 3 3 3" xfId="6247" xr:uid="{B8B534AB-2394-4C0F-8E92-A1B83B24FCBE}"/>
    <cellStyle name="Įprastas 4 4 2 2 3 3 4" xfId="6970" xr:uid="{BE0794B3-2A64-468B-9200-2443CB9BED63}"/>
    <cellStyle name="Įprastas 4 4 2 2 3 3 5" xfId="4319" xr:uid="{35F5CC58-6757-4EF1-AB81-CB0886AA47E3}"/>
    <cellStyle name="Įprastas 4 4 2 2 3 4" xfId="1464" xr:uid="{805E1423-D0AB-4588-BCAB-AB1697524BB9}"/>
    <cellStyle name="Įprastas 4 4 2 2 3 4 2" xfId="5524" xr:uid="{29C8D4BB-20B7-4765-9527-4ADC976641DB}"/>
    <cellStyle name="Įprastas 4 4 2 2 3 4 3" xfId="7211" xr:uid="{F02D122B-0F07-4CDC-BAEF-6E891DC47161}"/>
    <cellStyle name="Įprastas 4 4 2 2 3 4 4" xfId="4560" xr:uid="{FF97232A-F453-4A8A-8C52-01552171B110}"/>
    <cellStyle name="Įprastas 4 4 2 2 3 5" xfId="1786" xr:uid="{3070926C-06CD-48A3-BB01-C73D827D3DED}"/>
    <cellStyle name="Įprastas 4 4 2 2 3 5 2" xfId="4801" xr:uid="{5E3D6588-3128-4EC2-BC57-ABCBA58035D6}"/>
    <cellStyle name="Įprastas 4 4 2 2 3 6" xfId="2430" xr:uid="{FCCBFE4C-6D86-42AE-A152-35E80EB6A06B}"/>
    <cellStyle name="Įprastas 4 4 2 2 3 6 2" xfId="5765" xr:uid="{D7BB1E2A-EF8A-4D9B-8BB8-31FD8AED268E}"/>
    <cellStyle name="Įprastas 4 4 2 2 3 7" xfId="3074" xr:uid="{B2ECBF12-3D0E-480D-B46D-4B47BA688592}"/>
    <cellStyle name="Įprastas 4 4 2 2 3 7 2" xfId="6488" xr:uid="{2452B746-8728-40CF-9FE4-533C444706BF}"/>
    <cellStyle name="Įprastas 4 4 2 2 3 8" xfId="3837" xr:uid="{C0146654-E833-4B5B-BA60-DB4298CA47C6}"/>
    <cellStyle name="Įprastas 4 4 2 2 3 9" xfId="7462" xr:uid="{4B7FE2B6-14B1-453E-A272-34A23546A37D}"/>
    <cellStyle name="Įprastas 4 4 2 2 4" xfId="305" xr:uid="{6D7218BD-3068-4B08-B741-88E033592FF4}"/>
    <cellStyle name="Įprastas 4 4 2 2 4 2" xfId="627" xr:uid="{5B482162-1B6B-4F81-89FB-F1F4EC0DD770}"/>
    <cellStyle name="Įprastas 4 4 2 2 4 2 2" xfId="1271" xr:uid="{EAE837C5-82A4-4B83-8748-1343E2B9C9C7}"/>
    <cellStyle name="Įprastas 4 4 2 2 4 2 3" xfId="2237" xr:uid="{23E03076-094A-46A3-B05A-4A22563E7BB5}"/>
    <cellStyle name="Įprastas 4 4 2 2 4 2 4" xfId="2881" xr:uid="{69D49E7B-33F2-4E6E-BA9D-63C872D83743}"/>
    <cellStyle name="Įprastas 4 4 2 2 4 2 5" xfId="3525" xr:uid="{BE55C331-231C-425D-A444-C276A0107BAC}"/>
    <cellStyle name="Įprastas 4 4 2 2 4 2 6" xfId="4922" xr:uid="{5A92988B-81C9-4E3C-9BAC-D85F35D4AD36}"/>
    <cellStyle name="Įprastas 4 4 2 2 4 2 7" xfId="7913" xr:uid="{3FE4722F-DFF1-44A5-8B92-0740061518B3}"/>
    <cellStyle name="Įprastas 4 4 2 2 4 3" xfId="949" xr:uid="{CEFA107A-3B47-413A-9DFC-BE396597239E}"/>
    <cellStyle name="Įprastas 4 4 2 2 4 3 2" xfId="5886" xr:uid="{9A7C0F42-6CFA-44AE-B401-354505E19564}"/>
    <cellStyle name="Įprastas 4 4 2 2 4 4" xfId="1593" xr:uid="{2AD98C60-6081-4143-B45E-2BD03E5C7333}"/>
    <cellStyle name="Įprastas 4 4 2 2 4 4 2" xfId="6609" xr:uid="{03B3DCBF-9951-4AAD-8286-A4BE2A98CDF3}"/>
    <cellStyle name="Įprastas 4 4 2 2 4 5" xfId="1915" xr:uid="{7C8A74EA-5D8F-4806-B248-E7E972AAA278}"/>
    <cellStyle name="Įprastas 4 4 2 2 4 6" xfId="2559" xr:uid="{6E61C886-72FF-4256-86B6-B864958FBE83}"/>
    <cellStyle name="Įprastas 4 4 2 2 4 7" xfId="3203" xr:uid="{99168886-9AF1-4619-AF7A-C6AD34DB0D2C}"/>
    <cellStyle name="Įprastas 4 4 2 2 4 8" xfId="3958" xr:uid="{C61A00C9-769B-439D-8F58-115DC91F566B}"/>
    <cellStyle name="Įprastas 4 4 2 2 4 9" xfId="7591" xr:uid="{DE249BD0-8568-401B-B856-AE4D66144E83}"/>
    <cellStyle name="Įprastas 4 4 2 2 5" xfId="368" xr:uid="{1E92A724-2C90-40EB-9ACB-74B2C2BD65AE}"/>
    <cellStyle name="Įprastas 4 4 2 2 5 2" xfId="1012" xr:uid="{8B8D44BC-3759-4B7B-821E-6659B00FA568}"/>
    <cellStyle name="Įprastas 4 4 2 2 5 2 2" xfId="5163" xr:uid="{A776285D-5F09-4B0D-B14F-AA341BE3B55C}"/>
    <cellStyle name="Įprastas 4 4 2 2 5 3" xfId="1978" xr:uid="{1C58270F-3B8F-495A-8D6B-413B3BF18F1D}"/>
    <cellStyle name="Įprastas 4 4 2 2 5 3 2" xfId="6127" xr:uid="{1B1FC6D0-2A34-4872-9715-10A6FA2EC20F}"/>
    <cellStyle name="Įprastas 4 4 2 2 5 4" xfId="2622" xr:uid="{C029058C-3B0B-4158-9610-62A1D0D86D45}"/>
    <cellStyle name="Įprastas 4 4 2 2 5 4 2" xfId="6850" xr:uid="{E7603BE6-AC47-4AF5-A82C-151510F8487A}"/>
    <cellStyle name="Įprastas 4 4 2 2 5 5" xfId="3266" xr:uid="{71741108-F3E9-46D8-862F-758846180D60}"/>
    <cellStyle name="Įprastas 4 4 2 2 5 6" xfId="4199" xr:uid="{8463358B-446B-4AB2-92BC-AD47EBE0B9BD}"/>
    <cellStyle name="Įprastas 4 4 2 2 5 7" xfId="7654" xr:uid="{1496AEA4-600D-4871-89C3-80D3A8E5CF8B}"/>
    <cellStyle name="Įprastas 4 4 2 2 6" xfId="690" xr:uid="{7AB0BC77-9594-4B87-B667-51021AF0ECDA}"/>
    <cellStyle name="Įprastas 4 4 2 2 6 2" xfId="5404" xr:uid="{C054F290-9FF5-4F35-8C78-496A8D92A9AF}"/>
    <cellStyle name="Įprastas 4 4 2 2 6 3" xfId="7091" xr:uid="{752D50EB-AC03-4D08-939F-285F1AE121E0}"/>
    <cellStyle name="Įprastas 4 4 2 2 6 4" xfId="4440" xr:uid="{CD6FC2B1-9458-4622-BF15-C2DF87E069A2}"/>
    <cellStyle name="Įprastas 4 4 2 2 7" xfId="1334" xr:uid="{BE75B5BB-1857-45FD-AA14-10118611AB14}"/>
    <cellStyle name="Įprastas 4 4 2 2 7 2" xfId="4681" xr:uid="{064719F6-4269-488D-9FC6-51FCA86197AF}"/>
    <cellStyle name="Įprastas 4 4 2 2 8" xfId="1656" xr:uid="{6F2767D0-816E-4479-A647-CB51032563DE}"/>
    <cellStyle name="Įprastas 4 4 2 2 8 2" xfId="5645" xr:uid="{B20F497C-2106-4A2D-83A4-1C27A8CCD608}"/>
    <cellStyle name="Įprastas 4 4 2 2 9" xfId="2300" xr:uid="{4658AA5A-F45E-485A-92C9-6F77B158C2C1}"/>
    <cellStyle name="Įprastas 4 4 2 2 9 2" xfId="6368" xr:uid="{A5CC194B-C561-4BBE-AE1B-666C8B38112E}"/>
    <cellStyle name="Įprastas 4 4 2 3" xfId="65" xr:uid="{16EE039D-200F-4459-8597-6DC363F7B2BA}"/>
    <cellStyle name="Įprastas 4 4 2 3 10" xfId="2964" xr:uid="{3BC814BE-9501-444B-8B4D-ED2B0C51391A}"/>
    <cellStyle name="Įprastas 4 4 2 3 11" xfId="3608" xr:uid="{4C26C831-96E9-4072-8A84-0B66E5EF0E44}"/>
    <cellStyle name="Įprastas 4 4 2 3 12" xfId="3737" xr:uid="{CA81553C-EF13-4948-93BC-F3A1DB68DE4D}"/>
    <cellStyle name="Įprastas 4 4 2 3 13" xfId="7352" xr:uid="{C4B82F47-2773-4F05-A04C-417CD8144733}"/>
    <cellStyle name="Įprastas 4 4 2 3 2" xfId="131" xr:uid="{18BCE72E-42CB-4101-9041-50C1A8BDD96B}"/>
    <cellStyle name="Įprastas 4 4 2 3 2 10" xfId="3797" xr:uid="{78E82E99-0701-42AE-840A-16B20C533B16}"/>
    <cellStyle name="Įprastas 4 4 2 3 2 11" xfId="7417" xr:uid="{710D2421-A6CD-4658-9BD5-F977ACA2C5A2}"/>
    <cellStyle name="Įprastas 4 4 2 3 2 2" xfId="261" xr:uid="{80D9596D-C55C-4C1D-BF25-4ED36F5FC055}"/>
    <cellStyle name="Įprastas 4 4 2 3 2 2 2" xfId="583" xr:uid="{151BFCEA-DBFA-4DD0-9873-0EB16EAAD6A8}"/>
    <cellStyle name="Įprastas 4 4 2 3 2 2 2 2" xfId="1227" xr:uid="{EC009533-4951-48F0-993B-32D1EDBEA30A}"/>
    <cellStyle name="Įprastas 4 4 2 3 2 2 2 2 2" xfId="5122" xr:uid="{2AFC3B7A-0AEC-4831-8FD2-C5C4500DB4DF}"/>
    <cellStyle name="Įprastas 4 4 2 3 2 2 2 3" xfId="2193" xr:uid="{15FBE3C7-9A27-45FC-93D5-E7D48220D611}"/>
    <cellStyle name="Įprastas 4 4 2 3 2 2 2 3 2" xfId="6086" xr:uid="{E53DC6EF-E113-4698-9B83-3FC3808E899C}"/>
    <cellStyle name="Įprastas 4 4 2 3 2 2 2 4" xfId="2837" xr:uid="{A5B3F7B6-C568-4D51-9D5B-FDFAF043E3F9}"/>
    <cellStyle name="Įprastas 4 4 2 3 2 2 2 4 2" xfId="6809" xr:uid="{2FEA6395-3DC1-4CFB-BB31-8E1070DF8B3F}"/>
    <cellStyle name="Įprastas 4 4 2 3 2 2 2 5" xfId="3481" xr:uid="{3360D662-DA3B-4D5E-ACA2-CB42613EAF1B}"/>
    <cellStyle name="Įprastas 4 4 2 3 2 2 2 6" xfId="4158" xr:uid="{FD1ECEE0-2753-4DC3-A2CB-801EF77703C0}"/>
    <cellStyle name="Įprastas 4 4 2 3 2 2 2 7" xfId="7869" xr:uid="{6282768F-D075-4204-BF58-18CA27A8BCDB}"/>
    <cellStyle name="Įprastas 4 4 2 3 2 2 3" xfId="905" xr:uid="{C5FDE540-1977-445C-81FB-008FC89E9A69}"/>
    <cellStyle name="Įprastas 4 4 2 3 2 2 3 2" xfId="5363" xr:uid="{D17ABE70-E657-47C7-86C8-2676458849BE}"/>
    <cellStyle name="Įprastas 4 4 2 3 2 2 3 3" xfId="6327" xr:uid="{4E100034-3890-471F-B266-94B49DDAC160}"/>
    <cellStyle name="Įprastas 4 4 2 3 2 2 3 4" xfId="7050" xr:uid="{EFBB64AC-48F2-43D9-B3E6-2146E7CA79BD}"/>
    <cellStyle name="Įprastas 4 4 2 3 2 2 3 5" xfId="4399" xr:uid="{069BD908-F922-405D-A56A-3B1C5E57BD1D}"/>
    <cellStyle name="Įprastas 4 4 2 3 2 2 4" xfId="1549" xr:uid="{F4EBB978-6E70-4FB2-8A8D-C1820390A754}"/>
    <cellStyle name="Įprastas 4 4 2 3 2 2 4 2" xfId="5604" xr:uid="{362C96E2-9721-4DAE-B0BD-A10E7B230264}"/>
    <cellStyle name="Įprastas 4 4 2 3 2 2 4 3" xfId="7291" xr:uid="{C0FB3205-5B0E-450E-B30E-4D1E8A720DC4}"/>
    <cellStyle name="Įprastas 4 4 2 3 2 2 4 4" xfId="4640" xr:uid="{8D9EB767-993C-4118-8AD6-516B9C2CB318}"/>
    <cellStyle name="Įprastas 4 4 2 3 2 2 5" xfId="1871" xr:uid="{1EC03C11-0A85-43A9-AFFC-C5E1FCA0885D}"/>
    <cellStyle name="Įprastas 4 4 2 3 2 2 5 2" xfId="4881" xr:uid="{61B6DF26-1035-491E-BF2F-9CAE9FAA601B}"/>
    <cellStyle name="Įprastas 4 4 2 3 2 2 6" xfId="2515" xr:uid="{172F44A2-6487-4F5F-99EC-5CAF52ACA084}"/>
    <cellStyle name="Įprastas 4 4 2 3 2 2 6 2" xfId="5845" xr:uid="{88F36AA4-F7EC-4F06-932E-0D59E8F862C4}"/>
    <cellStyle name="Įprastas 4 4 2 3 2 2 7" xfId="3159" xr:uid="{F0FA8F9B-877B-481F-AB7C-5219F376951B}"/>
    <cellStyle name="Įprastas 4 4 2 3 2 2 7 2" xfId="6568" xr:uid="{9C6AD779-0136-4F7A-A957-2B28B244093E}"/>
    <cellStyle name="Įprastas 4 4 2 3 2 2 8" xfId="3917" xr:uid="{055CDE95-CCEA-4F56-A4D5-ECCC7C0D77D3}"/>
    <cellStyle name="Įprastas 4 4 2 3 2 2 9" xfId="7547" xr:uid="{E0A6ADD7-5566-42EC-8460-47F7031B4D46}"/>
    <cellStyle name="Įprastas 4 4 2 3 2 3" xfId="453" xr:uid="{7E7334A9-EC6C-44E9-91CE-373B6EA0F696}"/>
    <cellStyle name="Įprastas 4 4 2 3 2 3 2" xfId="1097" xr:uid="{AF4659CD-2614-4278-B86B-177F9DC6FC68}"/>
    <cellStyle name="Įprastas 4 4 2 3 2 3 2 2" xfId="5002" xr:uid="{BBA72C4F-0255-455D-A748-2665D93A42EE}"/>
    <cellStyle name="Įprastas 4 4 2 3 2 3 3" xfId="2063" xr:uid="{62AF42BE-9D3F-4B55-A94B-34B87F7CD79D}"/>
    <cellStyle name="Įprastas 4 4 2 3 2 3 3 2" xfId="5966" xr:uid="{45EA9C96-EEE7-435F-9FF9-BB9309215E4B}"/>
    <cellStyle name="Įprastas 4 4 2 3 2 3 4" xfId="2707" xr:uid="{4F45D31D-9D27-4642-BB28-FEA9637E1624}"/>
    <cellStyle name="Įprastas 4 4 2 3 2 3 4 2" xfId="6689" xr:uid="{71D780C8-73C2-4BD9-A66F-64AABE18797D}"/>
    <cellStyle name="Įprastas 4 4 2 3 2 3 5" xfId="3351" xr:uid="{CEBC68EF-FB54-4E11-85D9-E94B42DDC59E}"/>
    <cellStyle name="Įprastas 4 4 2 3 2 3 6" xfId="4038" xr:uid="{41A94E19-D3FB-4256-BA0C-3B8B2AEC0441}"/>
    <cellStyle name="Įprastas 4 4 2 3 2 3 7" xfId="7739" xr:uid="{343A5971-7D57-48EC-9FA4-6C6D2226C49A}"/>
    <cellStyle name="Įprastas 4 4 2 3 2 4" xfId="775" xr:uid="{9C23A238-8C1A-420A-9747-5684F240ABFD}"/>
    <cellStyle name="Įprastas 4 4 2 3 2 4 2" xfId="5243" xr:uid="{5954BD71-B8B3-438C-B015-8CAE83F187A3}"/>
    <cellStyle name="Įprastas 4 4 2 3 2 4 3" xfId="6207" xr:uid="{26CFA1B7-5F3D-4E0C-87A0-D1E55A9EC106}"/>
    <cellStyle name="Įprastas 4 4 2 3 2 4 4" xfId="6930" xr:uid="{01C74B80-E53E-437F-B12A-09445B77DA93}"/>
    <cellStyle name="Įprastas 4 4 2 3 2 4 5" xfId="4279" xr:uid="{41BC71F4-E6C6-4CA0-8003-2D8BF339206F}"/>
    <cellStyle name="Įprastas 4 4 2 3 2 5" xfId="1419" xr:uid="{FBE422D9-A7D2-4FDC-BB69-9CEF82A96D65}"/>
    <cellStyle name="Įprastas 4 4 2 3 2 5 2" xfId="5484" xr:uid="{24BC0068-7F82-4311-AD65-1D7F238189DF}"/>
    <cellStyle name="Įprastas 4 4 2 3 2 5 3" xfId="7171" xr:uid="{C8497F41-45EA-4965-8E49-36732A5BC830}"/>
    <cellStyle name="Įprastas 4 4 2 3 2 5 4" xfId="4520" xr:uid="{71487DA6-FEB4-401D-8938-8A0DFAA7CEFC}"/>
    <cellStyle name="Įprastas 4 4 2 3 2 6" xfId="1741" xr:uid="{F03A36B8-8822-427C-AAE6-13393FC146F5}"/>
    <cellStyle name="Įprastas 4 4 2 3 2 6 2" xfId="4761" xr:uid="{79D41D76-751E-4F5F-A861-3379F799BB96}"/>
    <cellStyle name="Įprastas 4 4 2 3 2 7" xfId="2385" xr:uid="{C8851EFC-45B4-454D-B25E-CE52B5427F29}"/>
    <cellStyle name="Įprastas 4 4 2 3 2 7 2" xfId="5725" xr:uid="{4C322EBA-BD64-4448-81BB-03E3C1B83A9B}"/>
    <cellStyle name="Įprastas 4 4 2 3 2 8" xfId="3029" xr:uid="{75CDF43B-07D7-4672-9C5B-5ACC7753300C}"/>
    <cellStyle name="Įprastas 4 4 2 3 2 8 2" xfId="6448" xr:uid="{CB7C22F8-B9EE-4FC1-B4C6-D3649D520D59}"/>
    <cellStyle name="Įprastas 4 4 2 3 2 9" xfId="3673" xr:uid="{AAC313A7-7297-44A2-8308-5ED6593FEC75}"/>
    <cellStyle name="Įprastas 4 4 2 3 3" xfId="196" xr:uid="{A08D601A-1076-4BDE-ADB9-9C092A6004E3}"/>
    <cellStyle name="Įprastas 4 4 2 3 3 2" xfId="518" xr:uid="{FCBF4876-51A8-40F3-9648-16BBC7260909}"/>
    <cellStyle name="Įprastas 4 4 2 3 3 2 2" xfId="1162" xr:uid="{E151E8AA-D7C1-42B9-8798-19CDE35C7D9F}"/>
    <cellStyle name="Įprastas 4 4 2 3 3 2 2 2" xfId="5062" xr:uid="{58CC9493-9093-4133-8EF3-9C411B6B7C46}"/>
    <cellStyle name="Įprastas 4 4 2 3 3 2 3" xfId="2128" xr:uid="{A7E3DD5A-39BD-4836-B46E-732CF3EF020A}"/>
    <cellStyle name="Įprastas 4 4 2 3 3 2 3 2" xfId="6026" xr:uid="{3F0CCA2E-AF00-4CEE-826E-54F30DF9AF2C}"/>
    <cellStyle name="Įprastas 4 4 2 3 3 2 4" xfId="2772" xr:uid="{784E93BE-E024-486E-8EBA-F8787D4F91C8}"/>
    <cellStyle name="Įprastas 4 4 2 3 3 2 4 2" xfId="6749" xr:uid="{0950BB83-D1EB-4A74-AB0F-CEBBBE50A300}"/>
    <cellStyle name="Įprastas 4 4 2 3 3 2 5" xfId="3416" xr:uid="{209DF915-F3C5-4A7C-A24F-24F65E0B0E6A}"/>
    <cellStyle name="Įprastas 4 4 2 3 3 2 6" xfId="4098" xr:uid="{BC7A1391-0F17-4CB0-946E-018B2F59952C}"/>
    <cellStyle name="Įprastas 4 4 2 3 3 2 7" xfId="7804" xr:uid="{DD3E1B70-9DE0-4D7A-BDB1-ED3E87F1E43D}"/>
    <cellStyle name="Įprastas 4 4 2 3 3 3" xfId="840" xr:uid="{C6D02C81-AFFC-4538-9A72-44E2DBCBC544}"/>
    <cellStyle name="Įprastas 4 4 2 3 3 3 2" xfId="5303" xr:uid="{91A1DC09-D216-4BB5-8D2F-951D90733B1F}"/>
    <cellStyle name="Įprastas 4 4 2 3 3 3 3" xfId="6267" xr:uid="{24572740-9F3F-4721-9532-2AE7F1BA2833}"/>
    <cellStyle name="Įprastas 4 4 2 3 3 3 4" xfId="6990" xr:uid="{2DF9BEDE-0439-41A1-B226-387DFD18F8DC}"/>
    <cellStyle name="Įprastas 4 4 2 3 3 3 5" xfId="4339" xr:uid="{CB16E89A-4616-4444-B7E5-A8BDE8F8AEDF}"/>
    <cellStyle name="Įprastas 4 4 2 3 3 4" xfId="1484" xr:uid="{C531EA67-7644-4867-BC82-9660C3902C92}"/>
    <cellStyle name="Įprastas 4 4 2 3 3 4 2" xfId="5544" xr:uid="{E35BEC54-C486-4A0D-B484-F2E75D167F5F}"/>
    <cellStyle name="Įprastas 4 4 2 3 3 4 3" xfId="7231" xr:uid="{E47F9459-D48C-4605-8ADD-00B1E65C788D}"/>
    <cellStyle name="Įprastas 4 4 2 3 3 4 4" xfId="4580" xr:uid="{C05208E7-7BD2-4B3B-A0D4-2F834A6B7FFB}"/>
    <cellStyle name="Įprastas 4 4 2 3 3 5" xfId="1806" xr:uid="{2FDDFC2C-7881-4A0F-881B-63D895393ABF}"/>
    <cellStyle name="Įprastas 4 4 2 3 3 5 2" xfId="4821" xr:uid="{A56CA6E8-1D91-47EA-89DC-73A4769FDAE7}"/>
    <cellStyle name="Įprastas 4 4 2 3 3 6" xfId="2450" xr:uid="{F26B2463-C35B-4A87-98BF-415722B41248}"/>
    <cellStyle name="Įprastas 4 4 2 3 3 6 2" xfId="5785" xr:uid="{71B9D25B-7006-4A40-A982-8729F97F4394}"/>
    <cellStyle name="Įprastas 4 4 2 3 3 7" xfId="3094" xr:uid="{173DA57D-4348-4387-B486-82B4878D69EF}"/>
    <cellStyle name="Įprastas 4 4 2 3 3 7 2" xfId="6508" xr:uid="{E7E59DE4-A7F2-4D2D-98AE-BB6A5A945C6B}"/>
    <cellStyle name="Įprastas 4 4 2 3 3 8" xfId="3857" xr:uid="{6F3D5A0F-5EC0-441E-960E-9270BCC8C1C1}"/>
    <cellStyle name="Įprastas 4 4 2 3 3 9" xfId="7482" xr:uid="{1850683B-44E6-4376-B18C-35F5B8421392}"/>
    <cellStyle name="Įprastas 4 4 2 3 4" xfId="325" xr:uid="{8D62D02A-3013-4A47-B96A-0BBA0B98A703}"/>
    <cellStyle name="Įprastas 4 4 2 3 4 2" xfId="647" xr:uid="{13EE2D20-938D-47A4-968C-0DC5DFC10B1F}"/>
    <cellStyle name="Įprastas 4 4 2 3 4 2 2" xfId="1291" xr:uid="{0EB570F7-9923-4895-9BB9-21DF87B553C3}"/>
    <cellStyle name="Įprastas 4 4 2 3 4 2 3" xfId="2257" xr:uid="{9DA3D805-084E-49E5-828C-190825C52FF7}"/>
    <cellStyle name="Įprastas 4 4 2 3 4 2 4" xfId="2901" xr:uid="{74BC704A-5753-4D8D-8A9B-7C2C6FECEDF8}"/>
    <cellStyle name="Įprastas 4 4 2 3 4 2 5" xfId="3545" xr:uid="{96F0997A-1484-4697-ADBA-3C61F122CCE9}"/>
    <cellStyle name="Įprastas 4 4 2 3 4 2 6" xfId="4942" xr:uid="{DCC8BCD8-06B6-4EE2-836A-061CEF6AC6CC}"/>
    <cellStyle name="Įprastas 4 4 2 3 4 2 7" xfId="7933" xr:uid="{C915419A-E8B4-42E8-80D0-22B1A4B39AA2}"/>
    <cellStyle name="Įprastas 4 4 2 3 4 3" xfId="969" xr:uid="{1434545E-BCB1-4E34-B7B3-C39151014E05}"/>
    <cellStyle name="Įprastas 4 4 2 3 4 3 2" xfId="5906" xr:uid="{8F34D916-5E4D-4619-A0D5-187655E9E3E9}"/>
    <cellStyle name="Įprastas 4 4 2 3 4 4" xfId="1613" xr:uid="{DF1E94F4-CD9D-4B59-AA3A-927390F37EAB}"/>
    <cellStyle name="Įprastas 4 4 2 3 4 4 2" xfId="6629" xr:uid="{89D7A352-B950-45D2-9C8D-2B984F52AB30}"/>
    <cellStyle name="Įprastas 4 4 2 3 4 5" xfId="1935" xr:uid="{EF28481F-A454-46C8-8EA6-D3A23F58491B}"/>
    <cellStyle name="Įprastas 4 4 2 3 4 6" xfId="2579" xr:uid="{AA431C74-EF1A-400B-989D-EAA51B5530CB}"/>
    <cellStyle name="Įprastas 4 4 2 3 4 7" xfId="3223" xr:uid="{CF4836FC-6D25-4D4F-9596-F258628AA336}"/>
    <cellStyle name="Įprastas 4 4 2 3 4 8" xfId="3978" xr:uid="{2B33039A-15A7-434E-8FAC-01159A2A0EC9}"/>
    <cellStyle name="Įprastas 4 4 2 3 4 9" xfId="7611" xr:uid="{6400FD60-86FC-40EA-9352-EBB9D36C8954}"/>
    <cellStyle name="Įprastas 4 4 2 3 5" xfId="388" xr:uid="{1BD000B6-012A-4671-8B5D-EB86E147655D}"/>
    <cellStyle name="Įprastas 4 4 2 3 5 2" xfId="1032" xr:uid="{00D11C09-1280-4731-BCF1-6BE4DFFEEC08}"/>
    <cellStyle name="Įprastas 4 4 2 3 5 2 2" xfId="5183" xr:uid="{64246E4A-9189-4BFE-AF1A-1F0A6B911526}"/>
    <cellStyle name="Įprastas 4 4 2 3 5 3" xfId="1998" xr:uid="{DAD8C6BD-2F00-4367-A989-1F3EB3E04013}"/>
    <cellStyle name="Įprastas 4 4 2 3 5 3 2" xfId="6147" xr:uid="{FB316976-58C8-4874-B6B1-9ACC583FD78D}"/>
    <cellStyle name="Įprastas 4 4 2 3 5 4" xfId="2642" xr:uid="{26F6A86A-3250-4DAC-82E8-9A8F3AA6409B}"/>
    <cellStyle name="Įprastas 4 4 2 3 5 4 2" xfId="6870" xr:uid="{E4257AD7-F548-4481-A9EF-C045434C6BF1}"/>
    <cellStyle name="Įprastas 4 4 2 3 5 5" xfId="3286" xr:uid="{2207604F-18E7-40AF-9BC2-763E23E7C6C2}"/>
    <cellStyle name="Įprastas 4 4 2 3 5 6" xfId="4219" xr:uid="{112EE646-AC4C-49CE-8A76-A327C0BD3778}"/>
    <cellStyle name="Įprastas 4 4 2 3 5 7" xfId="7674" xr:uid="{F6B23810-6863-45B6-85CB-6B9597FCFD08}"/>
    <cellStyle name="Įprastas 4 4 2 3 6" xfId="710" xr:uid="{8BCBC196-48D1-4E29-91D5-64B3D88B3123}"/>
    <cellStyle name="Įprastas 4 4 2 3 6 2" xfId="5424" xr:uid="{7B23E3AB-774E-44E7-BDEC-8C4D9AB03840}"/>
    <cellStyle name="Įprastas 4 4 2 3 6 3" xfId="7111" xr:uid="{07885CF1-C060-49EE-AE64-EDBA0B04540F}"/>
    <cellStyle name="Įprastas 4 4 2 3 6 4" xfId="4460" xr:uid="{512DF4F5-F280-4B93-BF2D-54AF459511C8}"/>
    <cellStyle name="Įprastas 4 4 2 3 7" xfId="1354" xr:uid="{CBC5120F-D0B2-44D6-B9B1-B852807C2286}"/>
    <cellStyle name="Įprastas 4 4 2 3 7 2" xfId="4701" xr:uid="{A5BD811E-A4F1-435F-AF37-6D8CAE1BA748}"/>
    <cellStyle name="Įprastas 4 4 2 3 8" xfId="1676" xr:uid="{3D290B03-F2D1-4D94-B273-42026FA55CA1}"/>
    <cellStyle name="Įprastas 4 4 2 3 8 2" xfId="5665" xr:uid="{62800111-CFFE-41BE-87C2-C760EBB90EEA}"/>
    <cellStyle name="Įprastas 4 4 2 3 9" xfId="2320" xr:uid="{3A4F9533-AFE9-45FD-B03E-08B6E6190A38}"/>
    <cellStyle name="Įprastas 4 4 2 3 9 2" xfId="6388" xr:uid="{7EAAAC9D-4BE8-450F-AB12-5DFFF867F4B5}"/>
    <cellStyle name="Įprastas 4 4 2 4" xfId="91" xr:uid="{223E3E04-FC7C-4AC4-B126-650A0EC50A14}"/>
    <cellStyle name="Įprastas 4 4 2 4 10" xfId="3757" xr:uid="{8A85A760-2930-449B-8799-FF234878E189}"/>
    <cellStyle name="Įprastas 4 4 2 4 11" xfId="7377" xr:uid="{51E12A09-2FA4-463E-BEA0-7BEF84452E5C}"/>
    <cellStyle name="Įprastas 4 4 2 4 2" xfId="221" xr:uid="{E341E7DA-2B1C-4BF7-9CBF-D5C71956756B}"/>
    <cellStyle name="Įprastas 4 4 2 4 2 2" xfId="543" xr:uid="{65E2A8AC-9F55-4A45-8818-67D58FB3D942}"/>
    <cellStyle name="Įprastas 4 4 2 4 2 2 2" xfId="1187" xr:uid="{AB29F8A1-CE8C-47C8-97A8-8A450719CC2F}"/>
    <cellStyle name="Įprastas 4 4 2 4 2 2 2 2" xfId="5082" xr:uid="{3D1E744A-139C-4D37-85DE-2C1A37D0BB7E}"/>
    <cellStyle name="Įprastas 4 4 2 4 2 2 3" xfId="2153" xr:uid="{6307D256-84BF-41E6-8D67-BBF20B99C812}"/>
    <cellStyle name="Įprastas 4 4 2 4 2 2 3 2" xfId="6046" xr:uid="{3F8D3703-68D0-4B7E-903F-B4DC13D12C52}"/>
    <cellStyle name="Įprastas 4 4 2 4 2 2 4" xfId="2797" xr:uid="{A29A0F26-199F-4AA3-A911-1719BE32F32F}"/>
    <cellStyle name="Įprastas 4 4 2 4 2 2 4 2" xfId="6769" xr:uid="{E3714FDA-7082-4904-AB39-2AE2A121F03D}"/>
    <cellStyle name="Įprastas 4 4 2 4 2 2 5" xfId="3441" xr:uid="{60460558-4D71-4693-A2CF-0D99067E7B32}"/>
    <cellStyle name="Įprastas 4 4 2 4 2 2 6" xfId="4118" xr:uid="{33F72322-5DC8-4509-ACAB-4AA01D124C6E}"/>
    <cellStyle name="Įprastas 4 4 2 4 2 2 7" xfId="7829" xr:uid="{F26B8463-184D-42C6-9130-A7406898AFBE}"/>
    <cellStyle name="Įprastas 4 4 2 4 2 3" xfId="865" xr:uid="{A8ED1138-BFC8-448F-9DD5-28D79232047B}"/>
    <cellStyle name="Įprastas 4 4 2 4 2 3 2" xfId="5323" xr:uid="{918B9EBE-E79C-4AA4-B8D1-3B6C5A983DCF}"/>
    <cellStyle name="Įprastas 4 4 2 4 2 3 3" xfId="6287" xr:uid="{BFDC0282-4FC2-4376-8690-B2ED99E93705}"/>
    <cellStyle name="Įprastas 4 4 2 4 2 3 4" xfId="7010" xr:uid="{4D5AEE52-89D8-4529-8866-E2DE9F99A762}"/>
    <cellStyle name="Įprastas 4 4 2 4 2 3 5" xfId="4359" xr:uid="{17B09815-5EC3-49CF-813E-F7A42A18BED7}"/>
    <cellStyle name="Įprastas 4 4 2 4 2 4" xfId="1509" xr:uid="{C6ACE130-0CAC-48C1-A0D5-6DCD8345B216}"/>
    <cellStyle name="Įprastas 4 4 2 4 2 4 2" xfId="5564" xr:uid="{51CDC6AF-9787-42E8-9F34-2B69E12A9BE0}"/>
    <cellStyle name="Įprastas 4 4 2 4 2 4 3" xfId="7251" xr:uid="{129A2007-03FF-4830-A47F-6B35B3E21C11}"/>
    <cellStyle name="Įprastas 4 4 2 4 2 4 4" xfId="4600" xr:uid="{D2B52FEE-38F7-4BA5-A98A-35F99E5BFA3E}"/>
    <cellStyle name="Įprastas 4 4 2 4 2 5" xfId="1831" xr:uid="{6A4BDA73-E9D1-4926-9A1A-B397AFB0D477}"/>
    <cellStyle name="Įprastas 4 4 2 4 2 5 2" xfId="4841" xr:uid="{6A37FA86-35B7-4A4A-9FE3-05691D123AD4}"/>
    <cellStyle name="Įprastas 4 4 2 4 2 6" xfId="2475" xr:uid="{3245E91D-BED5-4375-98BE-5D2981129F76}"/>
    <cellStyle name="Įprastas 4 4 2 4 2 6 2" xfId="5805" xr:uid="{73D1BDF3-D73D-4898-968E-AF00A9390BB6}"/>
    <cellStyle name="Įprastas 4 4 2 4 2 7" xfId="3119" xr:uid="{4EDA3414-73D3-4188-A75E-382385B5D4F2}"/>
    <cellStyle name="Įprastas 4 4 2 4 2 7 2" xfId="6528" xr:uid="{99CBAC64-CF50-4A1D-AA98-85E80FEADC98}"/>
    <cellStyle name="Įprastas 4 4 2 4 2 8" xfId="3877" xr:uid="{F0426336-8602-4CC8-85B4-9315988E8A5E}"/>
    <cellStyle name="Įprastas 4 4 2 4 2 9" xfId="7507" xr:uid="{287F22CB-C5FA-4A00-A332-6D43BC0E5407}"/>
    <cellStyle name="Įprastas 4 4 2 4 3" xfId="413" xr:uid="{3A4BC8ED-F39D-4F37-825E-00E5899954DE}"/>
    <cellStyle name="Įprastas 4 4 2 4 3 2" xfId="1057" xr:uid="{3A4B22E7-831D-4596-B6FE-7015F2458FFA}"/>
    <cellStyle name="Įprastas 4 4 2 4 3 2 2" xfId="4962" xr:uid="{643E7093-904E-4207-9B6D-59611D10CF47}"/>
    <cellStyle name="Įprastas 4 4 2 4 3 3" xfId="2023" xr:uid="{8A3A682B-74F3-401D-AE05-98454CE63EA8}"/>
    <cellStyle name="Įprastas 4 4 2 4 3 3 2" xfId="5926" xr:uid="{D4E3B497-610E-4CD1-BFA3-6C390ABBFEDC}"/>
    <cellStyle name="Įprastas 4 4 2 4 3 4" xfId="2667" xr:uid="{3B7E5877-327D-41FE-A07F-3637E2EA3FCC}"/>
    <cellStyle name="Įprastas 4 4 2 4 3 4 2" xfId="6649" xr:uid="{F3A789AE-9A78-4F4D-A687-EEDD738DF83A}"/>
    <cellStyle name="Įprastas 4 4 2 4 3 5" xfId="3311" xr:uid="{A4C378A7-6D26-4D5B-A6FE-C76CA3C7CB08}"/>
    <cellStyle name="Įprastas 4 4 2 4 3 6" xfId="3998" xr:uid="{DFD52962-09D3-4D85-BA15-0AE9901E1DD5}"/>
    <cellStyle name="Įprastas 4 4 2 4 3 7" xfId="7699" xr:uid="{311CAFFD-56BB-4E27-B7FF-F7E6610CC296}"/>
    <cellStyle name="Įprastas 4 4 2 4 4" xfId="735" xr:uid="{8119DF22-918A-4505-A2BC-A008582343CA}"/>
    <cellStyle name="Įprastas 4 4 2 4 4 2" xfId="5203" xr:uid="{C3EBC1F6-3032-4D00-BE2E-E5E52AEBDAF7}"/>
    <cellStyle name="Įprastas 4 4 2 4 4 3" xfId="6167" xr:uid="{B780357F-78DE-4D39-82EA-44D2C205C25E}"/>
    <cellStyle name="Įprastas 4 4 2 4 4 4" xfId="6890" xr:uid="{9EB4B56F-1044-46E1-BD0F-1FB408DB1E24}"/>
    <cellStyle name="Įprastas 4 4 2 4 4 5" xfId="4239" xr:uid="{B452A64D-FA3D-4F59-BE69-8779A1B3E010}"/>
    <cellStyle name="Įprastas 4 4 2 4 5" xfId="1379" xr:uid="{EE873A2A-F519-4F6A-B5AA-4B047872D7E6}"/>
    <cellStyle name="Įprastas 4 4 2 4 5 2" xfId="5444" xr:uid="{B6F7A335-0AE7-4DDE-90F2-26C342E91226}"/>
    <cellStyle name="Įprastas 4 4 2 4 5 3" xfId="7131" xr:uid="{9DD5D747-31AB-4037-8AF2-9C7B3B0481C9}"/>
    <cellStyle name="Įprastas 4 4 2 4 5 4" xfId="4480" xr:uid="{203B95EC-0D6D-44CE-974D-BFABF89BDF25}"/>
    <cellStyle name="Įprastas 4 4 2 4 6" xfId="1701" xr:uid="{8C78517D-E5CA-41AA-ABF6-76FD54E6307C}"/>
    <cellStyle name="Įprastas 4 4 2 4 6 2" xfId="4721" xr:uid="{CC6CA586-CC4D-4A29-9A05-5FC70EDC7401}"/>
    <cellStyle name="Įprastas 4 4 2 4 7" xfId="2345" xr:uid="{0BB1674D-5491-44F6-87F1-469F765B0371}"/>
    <cellStyle name="Įprastas 4 4 2 4 7 2" xfId="5685" xr:uid="{8188A3CF-FD56-4AE7-A4C8-4919E408F402}"/>
    <cellStyle name="Įprastas 4 4 2 4 8" xfId="2989" xr:uid="{FF9159BB-8260-4D3D-B821-56F27DE925B6}"/>
    <cellStyle name="Įprastas 4 4 2 4 8 2" xfId="6408" xr:uid="{7B172597-CB9B-42FE-A0D3-0116F9E3DAE6}"/>
    <cellStyle name="Įprastas 4 4 2 4 9" xfId="3633" xr:uid="{E3651722-E556-49AB-8DCC-8A97D113D387}"/>
    <cellStyle name="Įprastas 4 4 2 5" xfId="156" xr:uid="{56B5FBE5-68D9-49AF-BA75-18DCCF93A652}"/>
    <cellStyle name="Įprastas 4 4 2 5 2" xfId="478" xr:uid="{8963169A-3976-4D51-A2BA-21F1434FA12F}"/>
    <cellStyle name="Įprastas 4 4 2 5 2 2" xfId="1122" xr:uid="{E9D52D9A-B12E-47CE-90B7-BDC106E0AB09}"/>
    <cellStyle name="Įprastas 4 4 2 5 2 2 2" xfId="5022" xr:uid="{44BAC9EF-F1CC-476D-AC26-BEB18ED0B5BF}"/>
    <cellStyle name="Įprastas 4 4 2 5 2 3" xfId="2088" xr:uid="{7C03B02E-4586-42F1-A550-B0F6323FB267}"/>
    <cellStyle name="Įprastas 4 4 2 5 2 3 2" xfId="5986" xr:uid="{53DECC99-8145-496D-BABB-CD8C7EB0B546}"/>
    <cellStyle name="Įprastas 4 4 2 5 2 4" xfId="2732" xr:uid="{8069BE2C-64E9-43D0-B825-7E452CF3FAF8}"/>
    <cellStyle name="Įprastas 4 4 2 5 2 4 2" xfId="6709" xr:uid="{4BCEA6AE-3276-42E9-9943-3A350209E787}"/>
    <cellStyle name="Įprastas 4 4 2 5 2 5" xfId="3376" xr:uid="{D468CE1B-A4A0-485E-BAB6-FCF5945E6D0A}"/>
    <cellStyle name="Įprastas 4 4 2 5 2 6" xfId="4058" xr:uid="{2A56DC43-CCEB-47C3-98A7-9C862A0749A3}"/>
    <cellStyle name="Įprastas 4 4 2 5 2 7" xfId="7764" xr:uid="{8062255C-8A11-4193-BA5C-FAEDE712EFF6}"/>
    <cellStyle name="Įprastas 4 4 2 5 3" xfId="800" xr:uid="{8DA1F6C6-F9F8-4AC8-BA84-03BF9F38B2E5}"/>
    <cellStyle name="Įprastas 4 4 2 5 3 2" xfId="5263" xr:uid="{AC568EB7-89A9-4318-8444-80D436BB4AF3}"/>
    <cellStyle name="Įprastas 4 4 2 5 3 3" xfId="6227" xr:uid="{933F16F4-DE1C-43C1-B16B-7BDDFF91A932}"/>
    <cellStyle name="Įprastas 4 4 2 5 3 4" xfId="6950" xr:uid="{EDF6592D-8136-45B4-BA77-FEE81FACEF01}"/>
    <cellStyle name="Įprastas 4 4 2 5 3 5" xfId="4299" xr:uid="{8E97242F-1344-40F1-B960-CE8F785905D4}"/>
    <cellStyle name="Įprastas 4 4 2 5 4" xfId="1444" xr:uid="{7D839408-E8B0-44B3-948D-C2B2D6A63D1D}"/>
    <cellStyle name="Įprastas 4 4 2 5 4 2" xfId="5504" xr:uid="{B60C7CED-09B7-4F6B-8AD7-FD6F39377038}"/>
    <cellStyle name="Įprastas 4 4 2 5 4 3" xfId="7191" xr:uid="{069BC6E5-F6B7-463C-B6A3-29FFC548BFBE}"/>
    <cellStyle name="Įprastas 4 4 2 5 4 4" xfId="4540" xr:uid="{00580F61-024C-4C68-BA90-8679949FCEF5}"/>
    <cellStyle name="Įprastas 4 4 2 5 5" xfId="1766" xr:uid="{9E26A904-7FE3-423C-8D08-F76A2A73FF49}"/>
    <cellStyle name="Įprastas 4 4 2 5 5 2" xfId="4781" xr:uid="{ADD845DE-2E81-4142-8B22-1DE161420365}"/>
    <cellStyle name="Įprastas 4 4 2 5 6" xfId="2410" xr:uid="{4954C5DC-1B3F-4DAB-B456-A986EF76FD3C}"/>
    <cellStyle name="Įprastas 4 4 2 5 6 2" xfId="5745" xr:uid="{5E6FA036-960E-4041-94C6-599449E434C9}"/>
    <cellStyle name="Įprastas 4 4 2 5 7" xfId="3054" xr:uid="{DC93C618-726B-4FA7-AD69-93726D6919F7}"/>
    <cellStyle name="Įprastas 4 4 2 5 7 2" xfId="6468" xr:uid="{AE8F8B7D-767C-4583-800E-ECB36F6001FF}"/>
    <cellStyle name="Įprastas 4 4 2 5 8" xfId="3817" xr:uid="{FFEE4425-3EFF-49FD-99A9-AD38681CEC12}"/>
    <cellStyle name="Įprastas 4 4 2 5 9" xfId="7442" xr:uid="{F7BA09FF-9CFA-4F60-BBCA-7927B697532C}"/>
    <cellStyle name="Įprastas 4 4 2 6" xfId="285" xr:uid="{507699BA-A442-412B-970A-B7377056661E}"/>
    <cellStyle name="Įprastas 4 4 2 6 2" xfId="607" xr:uid="{92849B93-266A-4697-9343-89A94C901298}"/>
    <cellStyle name="Įprastas 4 4 2 6 2 2" xfId="1251" xr:uid="{53EB9D80-3F44-4A9F-B8DA-1B6AE44B807C}"/>
    <cellStyle name="Įprastas 4 4 2 6 2 3" xfId="2217" xr:uid="{30C52073-DD9E-4EE1-A408-7DB513151C9D}"/>
    <cellStyle name="Įprastas 4 4 2 6 2 4" xfId="2861" xr:uid="{7E6D3BFF-E3F8-4F39-89B3-C6BC0DE2347D}"/>
    <cellStyle name="Įprastas 4 4 2 6 2 5" xfId="3505" xr:uid="{9BC0073F-C4CD-4A5D-BFC7-9EC1EAAE5F4E}"/>
    <cellStyle name="Įprastas 4 4 2 6 2 6" xfId="4902" xr:uid="{82675E89-F59B-413E-A0C6-63B14A0C2032}"/>
    <cellStyle name="Įprastas 4 4 2 6 2 7" xfId="7893" xr:uid="{677115FB-F493-4410-8AA3-FF30A4F44190}"/>
    <cellStyle name="Įprastas 4 4 2 6 3" xfId="929" xr:uid="{907C28D4-D8B8-4228-8A5E-F19480A6A610}"/>
    <cellStyle name="Įprastas 4 4 2 6 3 2" xfId="5866" xr:uid="{2F1A1C50-4586-42FA-AAAE-6EADE5125B92}"/>
    <cellStyle name="Įprastas 4 4 2 6 4" xfId="1573" xr:uid="{897C750A-A196-48BF-B99E-FCD9EB848B06}"/>
    <cellStyle name="Įprastas 4 4 2 6 4 2" xfId="6589" xr:uid="{DFA02C1D-B91E-4E4A-84D5-923FD3936BCC}"/>
    <cellStyle name="Įprastas 4 4 2 6 5" xfId="1895" xr:uid="{CE68D088-90C2-47FB-9409-7643FB84BC87}"/>
    <cellStyle name="Įprastas 4 4 2 6 6" xfId="2539" xr:uid="{4B1AF2D9-E324-44CF-BA34-D674A30B5EEB}"/>
    <cellStyle name="Įprastas 4 4 2 6 7" xfId="3183" xr:uid="{22E836CF-214F-4A53-B8B4-7E4BDD7F2FCC}"/>
    <cellStyle name="Įprastas 4 4 2 6 8" xfId="3938" xr:uid="{C35BD963-60E8-4EB0-B567-7FD5D5AC24E8}"/>
    <cellStyle name="Įprastas 4 4 2 6 9" xfId="7571" xr:uid="{CDD7CBE9-24CF-4442-BB0D-EB11AD6ED959}"/>
    <cellStyle name="Įprastas 4 4 2 7" xfId="348" xr:uid="{CAA91067-F201-4B06-9BA2-74455CA3591C}"/>
    <cellStyle name="Įprastas 4 4 2 7 2" xfId="992" xr:uid="{3F005BF1-5FF7-4DB1-A7AD-E95E4CCD55B6}"/>
    <cellStyle name="Įprastas 4 4 2 7 2 2" xfId="5143" xr:uid="{C1A5333B-0F16-4B8D-906A-5D4D9BF88FB4}"/>
    <cellStyle name="Įprastas 4 4 2 7 3" xfId="1958" xr:uid="{4E57586A-62A3-4F9B-A738-5F948D6DAE25}"/>
    <cellStyle name="Įprastas 4 4 2 7 3 2" xfId="6107" xr:uid="{C98E4DB7-2631-4628-A909-8A0BA4D7C8D1}"/>
    <cellStyle name="Įprastas 4 4 2 7 4" xfId="2602" xr:uid="{9969B006-8B65-43D8-8097-FAC885B9C0E6}"/>
    <cellStyle name="Įprastas 4 4 2 7 4 2" xfId="6830" xr:uid="{7688E0CA-E391-44BE-BFFD-EBEB9AB294CC}"/>
    <cellStyle name="Įprastas 4 4 2 7 5" xfId="3246" xr:uid="{36A4D00E-B214-4A90-B069-1C72D27B472C}"/>
    <cellStyle name="Įprastas 4 4 2 7 6" xfId="4179" xr:uid="{A96FC496-3A85-40C0-A7F2-1237C6D2D509}"/>
    <cellStyle name="Įprastas 4 4 2 7 7" xfId="7634" xr:uid="{96BE52C4-32F6-4E46-A8CF-7BD0B72CD589}"/>
    <cellStyle name="Įprastas 4 4 2 8" xfId="670" xr:uid="{2CAA4F62-47A3-4586-B83B-E333FD9439FE}"/>
    <cellStyle name="Įprastas 4 4 2 8 2" xfId="5384" xr:uid="{64EA77E2-8FB7-4447-8E79-24413F5F5D80}"/>
    <cellStyle name="Įprastas 4 4 2 8 3" xfId="7071" xr:uid="{A247246B-4C9D-4FC3-ADDD-6945CCD6D022}"/>
    <cellStyle name="Įprastas 4 4 2 8 4" xfId="4420" xr:uid="{18423B7E-C430-41D0-831B-B3E2814807F7}"/>
    <cellStyle name="Įprastas 4 4 2 9" xfId="1314" xr:uid="{7FC82083-3BBE-4092-AC6F-55C0624B3164}"/>
    <cellStyle name="Įprastas 4 4 2 9 2" xfId="4661" xr:uid="{59591ABC-9F58-46BC-9230-6F1D058B696A}"/>
    <cellStyle name="Įprastas 4 4 3" xfId="35" xr:uid="{459B615C-8B40-4EDD-90BE-8F56F8389AD0}"/>
    <cellStyle name="Įprastas 4 4 3 10" xfId="2934" xr:uid="{C419E798-50E7-4D6C-9D88-FCFCA9B3D294}"/>
    <cellStyle name="Įprastas 4 4 3 11" xfId="3578" xr:uid="{14448A1A-35AC-4E1C-8C4D-4B482397371D}"/>
    <cellStyle name="Įprastas 4 4 3 12" xfId="3707" xr:uid="{C1B7177E-3FD9-471A-913F-FC6485C82A04}"/>
    <cellStyle name="Įprastas 4 4 3 13" xfId="7322" xr:uid="{42A08628-8429-4CC2-8AA5-3829526EFF8E}"/>
    <cellStyle name="Įprastas 4 4 3 2" xfId="101" xr:uid="{72BECDDC-9457-441D-99BD-E6C08FFCD36C}"/>
    <cellStyle name="Įprastas 4 4 3 2 10" xfId="3767" xr:uid="{D85C21B6-DC7E-4772-8026-B48ECDCC2FE8}"/>
    <cellStyle name="Įprastas 4 4 3 2 11" xfId="7387" xr:uid="{AF75C29D-D7DA-4FB4-9157-07B85B81C119}"/>
    <cellStyle name="Įprastas 4 4 3 2 2" xfId="231" xr:uid="{5FA4D7FD-967C-4B7A-AF62-B0CC9EB9DC68}"/>
    <cellStyle name="Įprastas 4 4 3 2 2 2" xfId="553" xr:uid="{2D6688DA-D09D-458E-B55E-BC3308A2FBF4}"/>
    <cellStyle name="Įprastas 4 4 3 2 2 2 2" xfId="1197" xr:uid="{08F7F06B-9CF5-43D0-872A-E38BCDC55DB4}"/>
    <cellStyle name="Įprastas 4 4 3 2 2 2 2 2" xfId="5092" xr:uid="{F7982A07-F144-410D-9CD2-E6A58F1CA9A2}"/>
    <cellStyle name="Įprastas 4 4 3 2 2 2 3" xfId="2163" xr:uid="{DFD5D70F-5191-408E-A333-E7D36CB3BF59}"/>
    <cellStyle name="Įprastas 4 4 3 2 2 2 3 2" xfId="6056" xr:uid="{C1504680-9D66-4E8F-B693-902BB7FC35A6}"/>
    <cellStyle name="Įprastas 4 4 3 2 2 2 4" xfId="2807" xr:uid="{4F7A6049-997F-43CC-BC20-0CD2C5ECAACC}"/>
    <cellStyle name="Įprastas 4 4 3 2 2 2 4 2" xfId="6779" xr:uid="{F41A23A0-C0B7-499C-A734-3295A66A7928}"/>
    <cellStyle name="Įprastas 4 4 3 2 2 2 5" xfId="3451" xr:uid="{87C0BB4C-1B95-4285-826C-D0FE1E5E658D}"/>
    <cellStyle name="Įprastas 4 4 3 2 2 2 6" xfId="4128" xr:uid="{9A22B873-C332-41EC-888B-0C14BC736472}"/>
    <cellStyle name="Įprastas 4 4 3 2 2 2 7" xfId="7839" xr:uid="{50C54428-21C8-4107-99E5-D130D88DAF75}"/>
    <cellStyle name="Įprastas 4 4 3 2 2 3" xfId="875" xr:uid="{56DDF221-154C-4C49-AA34-48853B6B9B6D}"/>
    <cellStyle name="Įprastas 4 4 3 2 2 3 2" xfId="5333" xr:uid="{5F62927B-FE3B-41C7-88B9-8E9D3F057215}"/>
    <cellStyle name="Įprastas 4 4 3 2 2 3 3" xfId="6297" xr:uid="{D7D946A1-1E38-4F23-AF9E-BCF64E865161}"/>
    <cellStyle name="Įprastas 4 4 3 2 2 3 4" xfId="7020" xr:uid="{C9AD9793-8362-461B-96E7-3B984FF9A50B}"/>
    <cellStyle name="Įprastas 4 4 3 2 2 3 5" xfId="4369" xr:uid="{C838BEC6-28BB-4271-8B52-672E11494BED}"/>
    <cellStyle name="Įprastas 4 4 3 2 2 4" xfId="1519" xr:uid="{4F35977D-EB5F-4898-85F8-A7A52A64F557}"/>
    <cellStyle name="Įprastas 4 4 3 2 2 4 2" xfId="5574" xr:uid="{9E4871E7-B1BF-4DC0-B57B-EDF3A96D696D}"/>
    <cellStyle name="Įprastas 4 4 3 2 2 4 3" xfId="7261" xr:uid="{31861717-BED4-4B10-8A6D-5B4B2A30A9F8}"/>
    <cellStyle name="Įprastas 4 4 3 2 2 4 4" xfId="4610" xr:uid="{5B4C3C1B-4EE4-4453-9BA4-7FFAB2FA96AD}"/>
    <cellStyle name="Įprastas 4 4 3 2 2 5" xfId="1841" xr:uid="{265CB00D-8C8F-4E5A-9734-5AEEA0159BEC}"/>
    <cellStyle name="Įprastas 4 4 3 2 2 5 2" xfId="4851" xr:uid="{9F868D60-D6FE-410A-88FB-77E3505E0637}"/>
    <cellStyle name="Įprastas 4 4 3 2 2 6" xfId="2485" xr:uid="{17A5D398-01F2-460C-82DA-7D1655517E47}"/>
    <cellStyle name="Įprastas 4 4 3 2 2 6 2" xfId="5815" xr:uid="{A79BC30A-F758-40E6-B747-7584D18228AB}"/>
    <cellStyle name="Įprastas 4 4 3 2 2 7" xfId="3129" xr:uid="{2792AD78-982F-406F-8EFB-E5250C30C9E3}"/>
    <cellStyle name="Įprastas 4 4 3 2 2 7 2" xfId="6538" xr:uid="{78C98026-E3E9-462C-B27E-E6E2E701745A}"/>
    <cellStyle name="Įprastas 4 4 3 2 2 8" xfId="3887" xr:uid="{602BA609-FC83-4406-94C6-817E4205836A}"/>
    <cellStyle name="Įprastas 4 4 3 2 2 9" xfId="7517" xr:uid="{DF85E71E-21B8-467E-8F9E-C15723F32056}"/>
    <cellStyle name="Įprastas 4 4 3 2 3" xfId="423" xr:uid="{B76FEB07-2A26-41F1-A5BC-875729A8A9CB}"/>
    <cellStyle name="Įprastas 4 4 3 2 3 2" xfId="1067" xr:uid="{7AF94E23-6911-4D80-B340-671A4364CD66}"/>
    <cellStyle name="Įprastas 4 4 3 2 3 2 2" xfId="4972" xr:uid="{29B3B7E0-327A-4D9D-A556-7FF4BD42D240}"/>
    <cellStyle name="Įprastas 4 4 3 2 3 3" xfId="2033" xr:uid="{AEF8845F-04BB-441B-8E59-4BD68CFF09EC}"/>
    <cellStyle name="Įprastas 4 4 3 2 3 3 2" xfId="5936" xr:uid="{34612CCE-E125-4F01-841B-81CB70D7FC0A}"/>
    <cellStyle name="Įprastas 4 4 3 2 3 4" xfId="2677" xr:uid="{11B21FA2-3B0A-436C-A8F3-07778FF01B4F}"/>
    <cellStyle name="Įprastas 4 4 3 2 3 4 2" xfId="6659" xr:uid="{78C27F1C-FEFE-42B6-BBE0-C97DA41266B2}"/>
    <cellStyle name="Įprastas 4 4 3 2 3 5" xfId="3321" xr:uid="{FCA81390-83B5-4E91-8B7A-C26CED5DC245}"/>
    <cellStyle name="Įprastas 4 4 3 2 3 6" xfId="4008" xr:uid="{0C9F5641-3105-4E4B-92E5-2302DD9122FB}"/>
    <cellStyle name="Įprastas 4 4 3 2 3 7" xfId="7709" xr:uid="{10D8D58B-EA0A-478A-81F6-E00CF91FA8FA}"/>
    <cellStyle name="Įprastas 4 4 3 2 4" xfId="745" xr:uid="{DD6EDDAD-7F71-4FAD-8172-FBC5910F4217}"/>
    <cellStyle name="Įprastas 4 4 3 2 4 2" xfId="5213" xr:uid="{4AC9F1C6-648F-4CCB-8271-BB4713614C3F}"/>
    <cellStyle name="Įprastas 4 4 3 2 4 3" xfId="6177" xr:uid="{BC35BAB6-31AC-45DD-AC75-5F8E0CF4DC92}"/>
    <cellStyle name="Įprastas 4 4 3 2 4 4" xfId="6900" xr:uid="{B9670ADB-76C7-47A7-820E-5FCD9C196C8D}"/>
    <cellStyle name="Įprastas 4 4 3 2 4 5" xfId="4249" xr:uid="{3E1ECC57-87FB-4C50-A5B3-BE8C7DFFD669}"/>
    <cellStyle name="Įprastas 4 4 3 2 5" xfId="1389" xr:uid="{B769745C-093D-4FFF-A850-F05A515382BF}"/>
    <cellStyle name="Įprastas 4 4 3 2 5 2" xfId="5454" xr:uid="{0499ACBA-4018-46BE-AAF1-A421F14F5A05}"/>
    <cellStyle name="Įprastas 4 4 3 2 5 3" xfId="7141" xr:uid="{A175251C-0F6B-4A52-998F-1F6106D48AC3}"/>
    <cellStyle name="Įprastas 4 4 3 2 5 4" xfId="4490" xr:uid="{FB7AED9E-99CD-447C-BDB2-5C92962FCF57}"/>
    <cellStyle name="Įprastas 4 4 3 2 6" xfId="1711" xr:uid="{F7A76E4D-A545-4196-BD7F-17BC4718294C}"/>
    <cellStyle name="Įprastas 4 4 3 2 6 2" xfId="4731" xr:uid="{272DCBFA-7C91-49F9-8401-D3101DD3176D}"/>
    <cellStyle name="Įprastas 4 4 3 2 7" xfId="2355" xr:uid="{3B7FEAD1-5097-41D9-A278-DD63909BCF2C}"/>
    <cellStyle name="Įprastas 4 4 3 2 7 2" xfId="5695" xr:uid="{D9592FEE-3611-4DE6-820F-9C99E25E8174}"/>
    <cellStyle name="Įprastas 4 4 3 2 8" xfId="2999" xr:uid="{6B258F7F-1276-467D-9FA3-843166E30E3C}"/>
    <cellStyle name="Įprastas 4 4 3 2 8 2" xfId="6418" xr:uid="{2D8F774F-385E-4F0F-98CD-BE23AA4536FE}"/>
    <cellStyle name="Įprastas 4 4 3 2 9" xfId="3643" xr:uid="{98119BB2-DFA1-4293-A619-2F7D7F5CCDCB}"/>
    <cellStyle name="Įprastas 4 4 3 3" xfId="166" xr:uid="{9819FF72-4BFE-4B53-BBF2-0E70BE1896F3}"/>
    <cellStyle name="Įprastas 4 4 3 3 2" xfId="488" xr:uid="{821A9993-5D19-41A3-A43B-710D2FF30B16}"/>
    <cellStyle name="Įprastas 4 4 3 3 2 2" xfId="1132" xr:uid="{0475D932-E8BD-4578-8677-A9DA32598DFD}"/>
    <cellStyle name="Įprastas 4 4 3 3 2 2 2" xfId="5032" xr:uid="{A64AAC6D-0407-454B-B43B-EACD9CC671FE}"/>
    <cellStyle name="Įprastas 4 4 3 3 2 3" xfId="2098" xr:uid="{0DC6A3EA-3668-420E-B2BF-6ACA949436BC}"/>
    <cellStyle name="Įprastas 4 4 3 3 2 3 2" xfId="5996" xr:uid="{1DF9363E-FA55-4284-B25C-15AC71016DC2}"/>
    <cellStyle name="Įprastas 4 4 3 3 2 4" xfId="2742" xr:uid="{E1C02171-DF23-4199-9D22-304151CA0E02}"/>
    <cellStyle name="Įprastas 4 4 3 3 2 4 2" xfId="6719" xr:uid="{CDDED16C-B10A-41F5-9794-9FAA57217310}"/>
    <cellStyle name="Įprastas 4 4 3 3 2 5" xfId="3386" xr:uid="{F7A4C965-F709-4AC3-9D91-E94E058D8509}"/>
    <cellStyle name="Įprastas 4 4 3 3 2 6" xfId="4068" xr:uid="{36FADC28-43DB-4D7A-A70D-1B266848E6C1}"/>
    <cellStyle name="Įprastas 4 4 3 3 2 7" xfId="7774" xr:uid="{5A307DB2-1582-49BA-9921-7A1D03C7163C}"/>
    <cellStyle name="Įprastas 4 4 3 3 3" xfId="810" xr:uid="{65C022C4-CEAC-4330-9FA9-27C4EE1FF21B}"/>
    <cellStyle name="Įprastas 4 4 3 3 3 2" xfId="5273" xr:uid="{6D0EAC1A-43EE-4F50-B3DE-90F5C30228EC}"/>
    <cellStyle name="Įprastas 4 4 3 3 3 3" xfId="6237" xr:uid="{FDBE32BD-724D-4076-990E-AED8899886F2}"/>
    <cellStyle name="Įprastas 4 4 3 3 3 4" xfId="6960" xr:uid="{3E211900-208B-4075-BF3F-552BAD377441}"/>
    <cellStyle name="Įprastas 4 4 3 3 3 5" xfId="4309" xr:uid="{F9C5DFBD-F011-4E72-98CE-F9AB8E369F59}"/>
    <cellStyle name="Įprastas 4 4 3 3 4" xfId="1454" xr:uid="{1D91AE9A-E3D5-4ADF-825C-C40DAA48F1A5}"/>
    <cellStyle name="Įprastas 4 4 3 3 4 2" xfId="5514" xr:uid="{36D03AD0-5113-479A-9014-F13C5AD165EF}"/>
    <cellStyle name="Įprastas 4 4 3 3 4 3" xfId="7201" xr:uid="{8D2500AE-F63F-4F23-8BE2-DB145E278343}"/>
    <cellStyle name="Įprastas 4 4 3 3 4 4" xfId="4550" xr:uid="{429EB3D6-5851-41E8-8E18-B2B8385B6F65}"/>
    <cellStyle name="Įprastas 4 4 3 3 5" xfId="1776" xr:uid="{5B55A520-7BEE-49CF-A977-112B0130B528}"/>
    <cellStyle name="Įprastas 4 4 3 3 5 2" xfId="4791" xr:uid="{A3DD97B3-F3D9-4F19-8E7E-332AC300D4E5}"/>
    <cellStyle name="Įprastas 4 4 3 3 6" xfId="2420" xr:uid="{51AF5E9D-8986-45DD-81E6-C2F26C2BB7F0}"/>
    <cellStyle name="Įprastas 4 4 3 3 6 2" xfId="5755" xr:uid="{5BC65127-8FFC-453B-82A9-E1C83DAB5CFB}"/>
    <cellStyle name="Įprastas 4 4 3 3 7" xfId="3064" xr:uid="{AFF85073-A352-44DF-852F-74E43EAF978A}"/>
    <cellStyle name="Įprastas 4 4 3 3 7 2" xfId="6478" xr:uid="{654C3ED4-E2F9-4C56-992F-9C5FF5782483}"/>
    <cellStyle name="Įprastas 4 4 3 3 8" xfId="3827" xr:uid="{1F057F67-E90A-4100-A617-6530D7307D1D}"/>
    <cellStyle name="Įprastas 4 4 3 3 9" xfId="7452" xr:uid="{CE7E2175-3139-4206-A545-7904D6FC906C}"/>
    <cellStyle name="Įprastas 4 4 3 4" xfId="295" xr:uid="{C8BDEFD8-BE29-4876-B18B-774109765AB7}"/>
    <cellStyle name="Įprastas 4 4 3 4 2" xfId="617" xr:uid="{2E03C935-E667-4B99-B7C3-4DD7721E6A6F}"/>
    <cellStyle name="Įprastas 4 4 3 4 2 2" xfId="1261" xr:uid="{8310FE00-0E25-433D-BBD7-A7290F374610}"/>
    <cellStyle name="Įprastas 4 4 3 4 2 3" xfId="2227" xr:uid="{C0282D16-E291-4D55-956E-73A1035D256A}"/>
    <cellStyle name="Įprastas 4 4 3 4 2 4" xfId="2871" xr:uid="{228BEE47-1133-469D-B4C4-054EC52F3C4C}"/>
    <cellStyle name="Įprastas 4 4 3 4 2 5" xfId="3515" xr:uid="{CD2DC098-4952-4BF0-9DD2-AFBB54EBF517}"/>
    <cellStyle name="Įprastas 4 4 3 4 2 6" xfId="4912" xr:uid="{B708CE54-9E60-4D5D-B533-C3D5E3C5AD2D}"/>
    <cellStyle name="Įprastas 4 4 3 4 2 7" xfId="7903" xr:uid="{D19505EA-5989-4CD7-A899-5AB319CC1264}"/>
    <cellStyle name="Įprastas 4 4 3 4 3" xfId="939" xr:uid="{5AFF9060-83B7-4DDD-A6D7-3267F681BF9E}"/>
    <cellStyle name="Įprastas 4 4 3 4 3 2" xfId="5876" xr:uid="{9512E15F-292F-4C64-9F0E-F16E2D4029C9}"/>
    <cellStyle name="Įprastas 4 4 3 4 4" xfId="1583" xr:uid="{ED038027-43E6-4E32-8F88-BCA4815BDCC1}"/>
    <cellStyle name="Įprastas 4 4 3 4 4 2" xfId="6599" xr:uid="{1E56E103-48E9-467E-901E-73F6080A5EFA}"/>
    <cellStyle name="Įprastas 4 4 3 4 5" xfId="1905" xr:uid="{3B0F7869-1581-4881-B511-0A67789D735E}"/>
    <cellStyle name="Įprastas 4 4 3 4 6" xfId="2549" xr:uid="{B3D05992-29EF-497B-8559-91ED2DFB7E3A}"/>
    <cellStyle name="Įprastas 4 4 3 4 7" xfId="3193" xr:uid="{692DBAE7-A612-47D2-8E19-490E1C79A74B}"/>
    <cellStyle name="Įprastas 4 4 3 4 8" xfId="3948" xr:uid="{EE5FC929-76E8-4106-91FE-0EEFB1292687}"/>
    <cellStyle name="Įprastas 4 4 3 4 9" xfId="7581" xr:uid="{6CBC9482-FF72-470F-A8CC-463214858A98}"/>
    <cellStyle name="Įprastas 4 4 3 5" xfId="358" xr:uid="{73CCA735-6B7A-4ACC-9AE2-BECE2652ABFB}"/>
    <cellStyle name="Įprastas 4 4 3 5 2" xfId="1002" xr:uid="{84A6A069-F4C2-4FF9-9738-8672859D8DA1}"/>
    <cellStyle name="Įprastas 4 4 3 5 2 2" xfId="5153" xr:uid="{ED6343D9-99F0-4792-BB9F-51E9501EF4D1}"/>
    <cellStyle name="Įprastas 4 4 3 5 3" xfId="1968" xr:uid="{22527387-629C-4ECD-94AA-8E9519CAA5BD}"/>
    <cellStyle name="Įprastas 4 4 3 5 3 2" xfId="6117" xr:uid="{985C61CB-4DD6-4E9E-A385-238ED334C1D1}"/>
    <cellStyle name="Įprastas 4 4 3 5 4" xfId="2612" xr:uid="{BE8C3EFF-5A85-4BB5-8CA7-5389EC407913}"/>
    <cellStyle name="Įprastas 4 4 3 5 4 2" xfId="6840" xr:uid="{8CFD4E63-090D-4C76-9065-32621B085C99}"/>
    <cellStyle name="Įprastas 4 4 3 5 5" xfId="3256" xr:uid="{F1401B42-6EDB-4248-9BF1-874878146243}"/>
    <cellStyle name="Įprastas 4 4 3 5 6" xfId="4189" xr:uid="{E4510C2C-2C5F-4DD2-937A-AFEB5AF629B1}"/>
    <cellStyle name="Įprastas 4 4 3 5 7" xfId="7644" xr:uid="{C23317E4-F49C-406B-A607-78ECEB72ADC7}"/>
    <cellStyle name="Įprastas 4 4 3 6" xfId="680" xr:uid="{A0E57DD0-DA43-4E00-B381-E66B2322F8C6}"/>
    <cellStyle name="Įprastas 4 4 3 6 2" xfId="5394" xr:uid="{2C825784-694C-47F0-8C21-80F476B0B00A}"/>
    <cellStyle name="Įprastas 4 4 3 6 3" xfId="7081" xr:uid="{93990AED-E90C-4491-8B43-E8BB034298AF}"/>
    <cellStyle name="Įprastas 4 4 3 6 4" xfId="4430" xr:uid="{AEA6E348-5DD4-4AA2-9816-545E098DB5E0}"/>
    <cellStyle name="Įprastas 4 4 3 7" xfId="1324" xr:uid="{5C190878-CEC8-4935-9F26-60BE518D8E97}"/>
    <cellStyle name="Įprastas 4 4 3 7 2" xfId="4671" xr:uid="{4184E318-EBF3-4C30-A99F-8054422372B7}"/>
    <cellStyle name="Įprastas 4 4 3 8" xfId="1646" xr:uid="{27BC737C-31CB-44FF-807B-4EBBE695CEA8}"/>
    <cellStyle name="Įprastas 4 4 3 8 2" xfId="5635" xr:uid="{3E1F38A3-EF90-4E49-8948-F0DC89B3F3D1}"/>
    <cellStyle name="Įprastas 4 4 3 9" xfId="2290" xr:uid="{FAE0F472-F934-48CD-8CE4-3C930BED7EE4}"/>
    <cellStyle name="Įprastas 4 4 3 9 2" xfId="6358" xr:uid="{93F3D399-1D4A-4F21-98F5-AEEFDEF89BCF}"/>
    <cellStyle name="Įprastas 4 4 4" xfId="55" xr:uid="{96B0E453-D215-4149-9B85-30CF14E428A0}"/>
    <cellStyle name="Įprastas 4 4 4 10" xfId="2954" xr:uid="{3C23C296-5D6D-4032-8803-FD91576112CA}"/>
    <cellStyle name="Įprastas 4 4 4 11" xfId="3598" xr:uid="{71C3618F-A245-424C-82F8-8D9A111F90F4}"/>
    <cellStyle name="Įprastas 4 4 4 12" xfId="3727" xr:uid="{460073BC-5BAC-439D-96D7-30C5CE6D301F}"/>
    <cellStyle name="Įprastas 4 4 4 13" xfId="7342" xr:uid="{394A0DDA-31B1-4D1D-9695-3D9AB2E05AF1}"/>
    <cellStyle name="Įprastas 4 4 4 2" xfId="121" xr:uid="{5790BE67-D2D8-4EE6-BCA8-FB8EF2F3551C}"/>
    <cellStyle name="Įprastas 4 4 4 2 10" xfId="3787" xr:uid="{79517C8E-27F0-426D-8A6A-FF9B57D7B23E}"/>
    <cellStyle name="Įprastas 4 4 4 2 11" xfId="7407" xr:uid="{93007257-47F9-43BB-9E44-C312EA966796}"/>
    <cellStyle name="Įprastas 4 4 4 2 2" xfId="251" xr:uid="{3785B294-9576-45C3-B3BD-DFA52D82D128}"/>
    <cellStyle name="Įprastas 4 4 4 2 2 2" xfId="573" xr:uid="{B037B250-DE20-4FC8-A37D-ECF7AD49F37C}"/>
    <cellStyle name="Įprastas 4 4 4 2 2 2 2" xfId="1217" xr:uid="{CE33C8AC-7A67-460C-8BE9-38838A21674D}"/>
    <cellStyle name="Įprastas 4 4 4 2 2 2 2 2" xfId="5112" xr:uid="{6956A398-E62C-4071-AD50-366C922811C1}"/>
    <cellStyle name="Įprastas 4 4 4 2 2 2 3" xfId="2183" xr:uid="{05E076F2-A46D-4E68-A853-10302400EE51}"/>
    <cellStyle name="Įprastas 4 4 4 2 2 2 3 2" xfId="6076" xr:uid="{756FBA21-A45B-4129-9926-CC8A08C54BAF}"/>
    <cellStyle name="Įprastas 4 4 4 2 2 2 4" xfId="2827" xr:uid="{1C692710-2BD0-4EE1-816C-A40D9901094B}"/>
    <cellStyle name="Įprastas 4 4 4 2 2 2 4 2" xfId="6799" xr:uid="{D2351090-F1BC-4514-AA96-81F18F95DEF1}"/>
    <cellStyle name="Įprastas 4 4 4 2 2 2 5" xfId="3471" xr:uid="{396E8042-B495-4DF6-95AE-7679CDB5D0E7}"/>
    <cellStyle name="Įprastas 4 4 4 2 2 2 6" xfId="4148" xr:uid="{0637FADD-BE7A-443D-98A6-3DA3FF13004E}"/>
    <cellStyle name="Įprastas 4 4 4 2 2 2 7" xfId="7859" xr:uid="{AC49448B-4E5A-4356-84D5-B2E528FE58B0}"/>
    <cellStyle name="Įprastas 4 4 4 2 2 3" xfId="895" xr:uid="{643C0910-16F3-48F1-9984-8DBE9ABC9708}"/>
    <cellStyle name="Įprastas 4 4 4 2 2 3 2" xfId="5353" xr:uid="{22395364-6697-4FAD-B241-0ECD2757C1BC}"/>
    <cellStyle name="Įprastas 4 4 4 2 2 3 3" xfId="6317" xr:uid="{68B68802-50CF-4603-9373-8AC6DB37B1C6}"/>
    <cellStyle name="Įprastas 4 4 4 2 2 3 4" xfId="7040" xr:uid="{FC56CDAB-FBBE-47E8-97CE-28A75819071C}"/>
    <cellStyle name="Įprastas 4 4 4 2 2 3 5" xfId="4389" xr:uid="{BDEEB81A-2D38-4967-A0FF-B26CE5122B8C}"/>
    <cellStyle name="Įprastas 4 4 4 2 2 4" xfId="1539" xr:uid="{3E484311-534E-4D97-BC3B-47783D29C7DE}"/>
    <cellStyle name="Įprastas 4 4 4 2 2 4 2" xfId="5594" xr:uid="{C10B9D85-5F8E-4360-B8E1-6600E1A67D08}"/>
    <cellStyle name="Įprastas 4 4 4 2 2 4 3" xfId="7281" xr:uid="{33CB1E5E-6F40-41D5-8846-7192015182F0}"/>
    <cellStyle name="Įprastas 4 4 4 2 2 4 4" xfId="4630" xr:uid="{64480E9B-1B13-4421-BEF5-C02ECB5C7325}"/>
    <cellStyle name="Įprastas 4 4 4 2 2 5" xfId="1861" xr:uid="{6AB65C9D-7251-44D6-8110-37EFC13B8398}"/>
    <cellStyle name="Įprastas 4 4 4 2 2 5 2" xfId="4871" xr:uid="{B8E6E934-F721-44DD-988C-9087CC4AB189}"/>
    <cellStyle name="Įprastas 4 4 4 2 2 6" xfId="2505" xr:uid="{64E3B08D-3143-475B-A70A-2929F9677DF4}"/>
    <cellStyle name="Įprastas 4 4 4 2 2 6 2" xfId="5835" xr:uid="{30AEF8EB-64F3-4BF5-ACDA-E12D68E5EDCA}"/>
    <cellStyle name="Įprastas 4 4 4 2 2 7" xfId="3149" xr:uid="{F8D394CD-D1FE-4E6C-8A71-C985C19DA5FB}"/>
    <cellStyle name="Įprastas 4 4 4 2 2 7 2" xfId="6558" xr:uid="{964668DC-5BF5-4B71-A95E-8FEB09D2CA73}"/>
    <cellStyle name="Įprastas 4 4 4 2 2 8" xfId="3907" xr:uid="{F6BF69BE-CB0F-49D0-9C94-9829F707F48B}"/>
    <cellStyle name="Įprastas 4 4 4 2 2 9" xfId="7537" xr:uid="{3FD2D5A6-9A7D-441A-8174-6A24205E1148}"/>
    <cellStyle name="Įprastas 4 4 4 2 3" xfId="443" xr:uid="{CE422E35-FB8C-428D-95E6-0192AC71FCB5}"/>
    <cellStyle name="Įprastas 4 4 4 2 3 2" xfId="1087" xr:uid="{6D943DA5-8D7D-4454-86C9-2C6833275875}"/>
    <cellStyle name="Įprastas 4 4 4 2 3 2 2" xfId="4992" xr:uid="{12C62E14-427B-45CB-ACBF-790C8988817B}"/>
    <cellStyle name="Įprastas 4 4 4 2 3 3" xfId="2053" xr:uid="{5F4B1499-B592-4977-BDD1-0BA6E7230B45}"/>
    <cellStyle name="Įprastas 4 4 4 2 3 3 2" xfId="5956" xr:uid="{B015B3E9-7EA5-4FCD-BE9B-E4007B175E06}"/>
    <cellStyle name="Įprastas 4 4 4 2 3 4" xfId="2697" xr:uid="{50F0A848-5D87-4A81-B398-6BF1EF203C76}"/>
    <cellStyle name="Įprastas 4 4 4 2 3 4 2" xfId="6679" xr:uid="{C4B5B8FC-920B-413C-9BC3-B5E577DF808E}"/>
    <cellStyle name="Įprastas 4 4 4 2 3 5" xfId="3341" xr:uid="{4AF54563-8610-49C3-8114-6D19A7877E29}"/>
    <cellStyle name="Įprastas 4 4 4 2 3 6" xfId="4028" xr:uid="{3A2E0CB5-4D63-4012-8055-F28A0A1AC388}"/>
    <cellStyle name="Įprastas 4 4 4 2 3 7" xfId="7729" xr:uid="{A8BCBA65-37FF-4945-8616-31F039A2E7ED}"/>
    <cellStyle name="Įprastas 4 4 4 2 4" xfId="765" xr:uid="{2666192F-BA7C-495B-B934-E2C59AC280DF}"/>
    <cellStyle name="Įprastas 4 4 4 2 4 2" xfId="5233" xr:uid="{C18B875C-448F-4B26-8F79-20C7BFEA0675}"/>
    <cellStyle name="Įprastas 4 4 4 2 4 3" xfId="6197" xr:uid="{2C0FAB70-32D5-41DF-A8D6-4A57C5F09394}"/>
    <cellStyle name="Įprastas 4 4 4 2 4 4" xfId="6920" xr:uid="{616E9F44-A2A9-4518-9362-C3AE9CF79C52}"/>
    <cellStyle name="Įprastas 4 4 4 2 4 5" xfId="4269" xr:uid="{889A1BC4-36E6-453F-A149-B830D3720562}"/>
    <cellStyle name="Įprastas 4 4 4 2 5" xfId="1409" xr:uid="{FAFC4C49-EC60-4BA5-ABF6-5DD37A047661}"/>
    <cellStyle name="Įprastas 4 4 4 2 5 2" xfId="5474" xr:uid="{F2E8D9BA-EED1-471E-B9D6-21CC1C22E820}"/>
    <cellStyle name="Įprastas 4 4 4 2 5 3" xfId="7161" xr:uid="{FB4CF465-2D98-40DE-894A-992D5244897A}"/>
    <cellStyle name="Įprastas 4 4 4 2 5 4" xfId="4510" xr:uid="{FF50E802-1BBA-43B9-834B-0F05113BFB6B}"/>
    <cellStyle name="Įprastas 4 4 4 2 6" xfId="1731" xr:uid="{5CAC0291-F45F-44CF-91D0-F3AC9438872E}"/>
    <cellStyle name="Įprastas 4 4 4 2 6 2" xfId="4751" xr:uid="{D1A885F0-9FA0-4BE1-9800-605F75314451}"/>
    <cellStyle name="Įprastas 4 4 4 2 7" xfId="2375" xr:uid="{D770AA1B-7166-4ECF-9BC0-3EFF5E1227AA}"/>
    <cellStyle name="Įprastas 4 4 4 2 7 2" xfId="5715" xr:uid="{6BF34AEC-8949-4555-AA30-B3998C752B3E}"/>
    <cellStyle name="Įprastas 4 4 4 2 8" xfId="3019" xr:uid="{F521A28B-4BD1-4857-9006-C85DF3AC5CA9}"/>
    <cellStyle name="Įprastas 4 4 4 2 8 2" xfId="6438" xr:uid="{C95809A5-C762-4514-A5E6-1D044EFECC9E}"/>
    <cellStyle name="Įprastas 4 4 4 2 9" xfId="3663" xr:uid="{18EED753-B58E-459A-A461-BC4696957425}"/>
    <cellStyle name="Įprastas 4 4 4 3" xfId="186" xr:uid="{BC8110D9-E8FC-404E-A7AC-EF942BDFCE4A}"/>
    <cellStyle name="Įprastas 4 4 4 3 2" xfId="508" xr:uid="{1AF34029-0D75-4036-9B2C-E060A6DFCBD2}"/>
    <cellStyle name="Įprastas 4 4 4 3 2 2" xfId="1152" xr:uid="{C1C25D62-F825-4E1C-B02D-350FDA157BC5}"/>
    <cellStyle name="Įprastas 4 4 4 3 2 2 2" xfId="5052" xr:uid="{F447233D-002F-4C47-9362-973F7156167E}"/>
    <cellStyle name="Įprastas 4 4 4 3 2 3" xfId="2118" xr:uid="{D3C4B997-8419-4544-80FC-1A745F49923B}"/>
    <cellStyle name="Įprastas 4 4 4 3 2 3 2" xfId="6016" xr:uid="{3BFAB30A-7A85-4F57-9685-BCED0B0DBF33}"/>
    <cellStyle name="Įprastas 4 4 4 3 2 4" xfId="2762" xr:uid="{0654CF68-7097-4979-9F44-1A863D27BCDE}"/>
    <cellStyle name="Įprastas 4 4 4 3 2 4 2" xfId="6739" xr:uid="{C6B82613-2237-486B-8A7D-644F4429AAB0}"/>
    <cellStyle name="Įprastas 4 4 4 3 2 5" xfId="3406" xr:uid="{1D270965-3531-45A8-9B24-0D86313457A7}"/>
    <cellStyle name="Įprastas 4 4 4 3 2 6" xfId="4088" xr:uid="{FC8BD34A-0F6A-4057-BE17-01D1BA91B580}"/>
    <cellStyle name="Įprastas 4 4 4 3 2 7" xfId="7794" xr:uid="{AA1FCD0B-A601-4965-9340-8FE33821B39D}"/>
    <cellStyle name="Įprastas 4 4 4 3 3" xfId="830" xr:uid="{24C84DFE-5FDA-4C12-A8B9-2BFB5D20E741}"/>
    <cellStyle name="Įprastas 4 4 4 3 3 2" xfId="5293" xr:uid="{5A211C4C-302A-41B8-A3B9-056BC64A4AD8}"/>
    <cellStyle name="Įprastas 4 4 4 3 3 3" xfId="6257" xr:uid="{B2E6EF74-4770-445B-A517-E259EE7D8FC5}"/>
    <cellStyle name="Įprastas 4 4 4 3 3 4" xfId="6980" xr:uid="{DFA7FB7E-301C-4228-A3E2-0999A671E397}"/>
    <cellStyle name="Įprastas 4 4 4 3 3 5" xfId="4329" xr:uid="{0C766957-5D81-4671-9056-1EB3EE03BDEF}"/>
    <cellStyle name="Įprastas 4 4 4 3 4" xfId="1474" xr:uid="{5742ED0E-571C-4574-91E8-7FEBE85CDA1D}"/>
    <cellStyle name="Įprastas 4 4 4 3 4 2" xfId="5534" xr:uid="{F3FEFAF3-6D0C-487E-AC86-D537E6180A8F}"/>
    <cellStyle name="Įprastas 4 4 4 3 4 3" xfId="7221" xr:uid="{A2BD312A-BB18-4C74-9236-F36EDBDDD1B8}"/>
    <cellStyle name="Įprastas 4 4 4 3 4 4" xfId="4570" xr:uid="{AC8DABBF-284A-47BF-BACF-CDC7C20F9C48}"/>
    <cellStyle name="Įprastas 4 4 4 3 5" xfId="1796" xr:uid="{8473A308-0F4C-4F76-802B-8231953EEEB9}"/>
    <cellStyle name="Įprastas 4 4 4 3 5 2" xfId="4811" xr:uid="{FE73AD61-0EC7-44FC-80A5-C0CAA8706AD6}"/>
    <cellStyle name="Įprastas 4 4 4 3 6" xfId="2440" xr:uid="{4D7CF657-CF76-4F21-97C9-000656802A91}"/>
    <cellStyle name="Įprastas 4 4 4 3 6 2" xfId="5775" xr:uid="{3EFF272C-4747-429C-BA93-888BEBC05D52}"/>
    <cellStyle name="Įprastas 4 4 4 3 7" xfId="3084" xr:uid="{1588338A-90FA-4715-AD27-0F3B3386F741}"/>
    <cellStyle name="Įprastas 4 4 4 3 7 2" xfId="6498" xr:uid="{426F8582-6A4E-4F83-B5FE-A455732F68BC}"/>
    <cellStyle name="Įprastas 4 4 4 3 8" xfId="3847" xr:uid="{6ED880FB-879D-44C1-859C-7D9DBCFDEC4B}"/>
    <cellStyle name="Įprastas 4 4 4 3 9" xfId="7472" xr:uid="{5C68587E-409A-415B-8D40-5A193E66B630}"/>
    <cellStyle name="Įprastas 4 4 4 4" xfId="315" xr:uid="{BCB9D32A-A6B6-4B8E-ADD0-DE3D60AF3744}"/>
    <cellStyle name="Įprastas 4 4 4 4 2" xfId="637" xr:uid="{22A346C3-33F7-4A75-8BFD-8D347E6DF159}"/>
    <cellStyle name="Įprastas 4 4 4 4 2 2" xfId="1281" xr:uid="{A4C3C7E0-C6DF-440C-88AF-FAA87694847B}"/>
    <cellStyle name="Įprastas 4 4 4 4 2 3" xfId="2247" xr:uid="{FD45815B-1D28-4A01-AF83-E0E21AF02C0B}"/>
    <cellStyle name="Įprastas 4 4 4 4 2 4" xfId="2891" xr:uid="{ABA9F4B5-FABC-443F-858C-1D8874F44B70}"/>
    <cellStyle name="Įprastas 4 4 4 4 2 5" xfId="3535" xr:uid="{D69BF13A-15D1-47B9-9AB8-C7B37938CE7C}"/>
    <cellStyle name="Įprastas 4 4 4 4 2 6" xfId="4932" xr:uid="{A90A2958-B605-4A9A-901E-CFAFDF67AFAF}"/>
    <cellStyle name="Įprastas 4 4 4 4 2 7" xfId="7923" xr:uid="{7FF49301-1E08-40E8-8B99-AE8734D0AC97}"/>
    <cellStyle name="Įprastas 4 4 4 4 3" xfId="959" xr:uid="{8C462156-93E1-4237-89FC-5E108160CF07}"/>
    <cellStyle name="Įprastas 4 4 4 4 3 2" xfId="5896" xr:uid="{FED80C83-9D69-436E-8033-65E1B1B54EB7}"/>
    <cellStyle name="Įprastas 4 4 4 4 4" xfId="1603" xr:uid="{227B9D44-462A-4EF6-B6F5-30D1A7338823}"/>
    <cellStyle name="Įprastas 4 4 4 4 4 2" xfId="6619" xr:uid="{A4ADBEA4-6C79-4800-9A5A-07E53278460D}"/>
    <cellStyle name="Įprastas 4 4 4 4 5" xfId="1925" xr:uid="{7246A700-7C28-44FB-BCDD-59847FFFBE43}"/>
    <cellStyle name="Įprastas 4 4 4 4 6" xfId="2569" xr:uid="{EEF7F475-1E63-48DC-90E7-9459A86CAB2C}"/>
    <cellStyle name="Įprastas 4 4 4 4 7" xfId="3213" xr:uid="{81EDEB7A-733D-4B75-AD72-D141DAB2921C}"/>
    <cellStyle name="Įprastas 4 4 4 4 8" xfId="3968" xr:uid="{273B962B-516C-4E92-A609-FF01E808A059}"/>
    <cellStyle name="Įprastas 4 4 4 4 9" xfId="7601" xr:uid="{706194C4-DC0B-459D-A4B2-307E2054F948}"/>
    <cellStyle name="Įprastas 4 4 4 5" xfId="378" xr:uid="{B6E99502-8A4B-4667-A785-593BA6BFDA56}"/>
    <cellStyle name="Įprastas 4 4 4 5 2" xfId="1022" xr:uid="{C1410481-10B1-4811-8FC9-10BCDC8B4CF2}"/>
    <cellStyle name="Įprastas 4 4 4 5 2 2" xfId="5173" xr:uid="{5B800024-0D38-4938-9612-A766BB114A8E}"/>
    <cellStyle name="Įprastas 4 4 4 5 3" xfId="1988" xr:uid="{6275EF91-EB8B-4405-AF43-356D81DCEE2E}"/>
    <cellStyle name="Įprastas 4 4 4 5 3 2" xfId="6137" xr:uid="{0066D860-8515-431C-9228-9D10941DDE0C}"/>
    <cellStyle name="Įprastas 4 4 4 5 4" xfId="2632" xr:uid="{071A34B5-1435-45B8-BD7C-AE327CF8F8C6}"/>
    <cellStyle name="Įprastas 4 4 4 5 4 2" xfId="6860" xr:uid="{F2A4181F-DC15-4B10-A1A4-190070D785E1}"/>
    <cellStyle name="Įprastas 4 4 4 5 5" xfId="3276" xr:uid="{61AEEAFF-31EE-4746-B293-1B8A883973A9}"/>
    <cellStyle name="Įprastas 4 4 4 5 6" xfId="4209" xr:uid="{A005E815-2864-4DF8-8316-56EAA7D04A9A}"/>
    <cellStyle name="Įprastas 4 4 4 5 7" xfId="7664" xr:uid="{6022721D-747F-4ADE-B0A6-5BCF3D3017AA}"/>
    <cellStyle name="Įprastas 4 4 4 6" xfId="700" xr:uid="{15657178-D404-4794-8753-698F32C44183}"/>
    <cellStyle name="Įprastas 4 4 4 6 2" xfId="5414" xr:uid="{918B0AF5-63A6-444B-88C9-44FC3D6DC472}"/>
    <cellStyle name="Įprastas 4 4 4 6 3" xfId="7101" xr:uid="{EF2A6190-C870-462C-AE5D-4A1AEABC503E}"/>
    <cellStyle name="Įprastas 4 4 4 6 4" xfId="4450" xr:uid="{D9C26271-FA0B-4EA6-8B43-0E6C489751F1}"/>
    <cellStyle name="Įprastas 4 4 4 7" xfId="1344" xr:uid="{1C5DF9E8-A8B2-4FE3-A5EF-D83F469E2EBC}"/>
    <cellStyle name="Įprastas 4 4 4 7 2" xfId="4691" xr:uid="{0647725D-01AE-4C52-8F3E-198F23DB9C6A}"/>
    <cellStyle name="Įprastas 4 4 4 8" xfId="1666" xr:uid="{5519FE15-E02D-4ACD-8E1D-C9D5F8EFE684}"/>
    <cellStyle name="Įprastas 4 4 4 8 2" xfId="5655" xr:uid="{C8744DE2-1A1B-42B1-AB84-051C8551BACE}"/>
    <cellStyle name="Įprastas 4 4 4 9" xfId="2310" xr:uid="{A0C772CF-2EB3-4536-A546-0D1B878FC3C0}"/>
    <cellStyle name="Įprastas 4 4 4 9 2" xfId="6378" xr:uid="{43979F02-8989-40EC-90D2-41E0610A2873}"/>
    <cellStyle name="Įprastas 4 4 5" xfId="81" xr:uid="{E8157FBB-C55A-4719-AF8D-4510F28C6D31}"/>
    <cellStyle name="Įprastas 4 4 5 10" xfId="3747" xr:uid="{246479C3-22B2-46C6-808C-70FA9386FEDD}"/>
    <cellStyle name="Įprastas 4 4 5 11" xfId="7367" xr:uid="{5C7FDCC1-F182-4719-BBBB-EDD33CFF387E}"/>
    <cellStyle name="Įprastas 4 4 5 2" xfId="211" xr:uid="{98F29DD5-0A13-480A-87F4-DB85A21F74A4}"/>
    <cellStyle name="Įprastas 4 4 5 2 2" xfId="533" xr:uid="{4DE2D529-05B5-42C3-936E-EA15FF3A2D79}"/>
    <cellStyle name="Įprastas 4 4 5 2 2 2" xfId="1177" xr:uid="{23AB2280-B783-4BDD-976E-15EA6FF1E2AB}"/>
    <cellStyle name="Įprastas 4 4 5 2 2 2 2" xfId="5072" xr:uid="{5D29F730-F405-4576-B20A-06A381452086}"/>
    <cellStyle name="Įprastas 4 4 5 2 2 3" xfId="2143" xr:uid="{57220DA5-B2B3-4B00-9B86-E4D437873B7F}"/>
    <cellStyle name="Įprastas 4 4 5 2 2 3 2" xfId="6036" xr:uid="{AB48BD0E-F440-45D3-AC80-68A5DDAA1988}"/>
    <cellStyle name="Įprastas 4 4 5 2 2 4" xfId="2787" xr:uid="{CBE2B417-F531-42A9-905F-5BDEDB9AA24F}"/>
    <cellStyle name="Įprastas 4 4 5 2 2 4 2" xfId="6759" xr:uid="{8872AC12-28FF-41E9-A9FE-36FF8C5C9882}"/>
    <cellStyle name="Įprastas 4 4 5 2 2 5" xfId="3431" xr:uid="{F2B87A01-E766-4F42-B835-CC3764D8F60C}"/>
    <cellStyle name="Įprastas 4 4 5 2 2 6" xfId="4108" xr:uid="{C1090404-4EAA-437D-8D8B-249C10B24B06}"/>
    <cellStyle name="Įprastas 4 4 5 2 2 7" xfId="7819" xr:uid="{A45A0F35-5139-430D-949B-F436AA9E238B}"/>
    <cellStyle name="Įprastas 4 4 5 2 3" xfId="855" xr:uid="{A1B82E67-B555-4907-A482-F6C87D6AF689}"/>
    <cellStyle name="Įprastas 4 4 5 2 3 2" xfId="5313" xr:uid="{DA76C375-4DC0-4DA3-B573-B7DBEEC088D3}"/>
    <cellStyle name="Įprastas 4 4 5 2 3 3" xfId="6277" xr:uid="{AEE93B7B-D030-43E8-98D7-CDEEE341EE3F}"/>
    <cellStyle name="Įprastas 4 4 5 2 3 4" xfId="7000" xr:uid="{F7906C20-ED1B-4C94-8672-E0131E4D0217}"/>
    <cellStyle name="Įprastas 4 4 5 2 3 5" xfId="4349" xr:uid="{26DEC211-BD73-4C54-88B8-A34926B146E4}"/>
    <cellStyle name="Įprastas 4 4 5 2 4" xfId="1499" xr:uid="{2DA2226F-BC6B-412C-A9D6-61BDE2B8B906}"/>
    <cellStyle name="Įprastas 4 4 5 2 4 2" xfId="5554" xr:uid="{EE7D88C1-4469-4A40-9899-E76A2D39B560}"/>
    <cellStyle name="Įprastas 4 4 5 2 4 3" xfId="7241" xr:uid="{CF2B0057-96E6-4533-BD89-AD2D0F3BB635}"/>
    <cellStyle name="Įprastas 4 4 5 2 4 4" xfId="4590" xr:uid="{16C69BF1-DE47-4E80-8E93-7768375DE753}"/>
    <cellStyle name="Įprastas 4 4 5 2 5" xfId="1821" xr:uid="{E95E98B7-3FA2-4197-992F-13F0C12F7484}"/>
    <cellStyle name="Įprastas 4 4 5 2 5 2" xfId="4831" xr:uid="{4173BED0-DE74-4D54-8812-9CD2612AF721}"/>
    <cellStyle name="Įprastas 4 4 5 2 6" xfId="2465" xr:uid="{7F51ECF3-1BEF-4BFC-9006-40B26819F739}"/>
    <cellStyle name="Įprastas 4 4 5 2 6 2" xfId="5795" xr:uid="{FF3BF23C-BB05-4844-9DA4-CD2671A76450}"/>
    <cellStyle name="Įprastas 4 4 5 2 7" xfId="3109" xr:uid="{5E94CB35-6A7A-407E-99B2-D073D603A8EA}"/>
    <cellStyle name="Įprastas 4 4 5 2 7 2" xfId="6518" xr:uid="{E4255E6E-337A-480E-916D-9797F436CEA6}"/>
    <cellStyle name="Įprastas 4 4 5 2 8" xfId="3867" xr:uid="{802FC900-7AC5-483A-A8FE-AA852B33CA2E}"/>
    <cellStyle name="Įprastas 4 4 5 2 9" xfId="7497" xr:uid="{AAFB386B-9A82-4D0B-A5BD-110F048D6B90}"/>
    <cellStyle name="Įprastas 4 4 5 3" xfId="403" xr:uid="{BAEA6809-C486-4F79-B4D5-85EC6331670F}"/>
    <cellStyle name="Įprastas 4 4 5 3 2" xfId="1047" xr:uid="{F5FD98F2-91DE-45BD-9D77-2A129184747C}"/>
    <cellStyle name="Įprastas 4 4 5 3 2 2" xfId="4952" xr:uid="{800C4F0E-2F3A-4921-8E5C-6682B3F2ED3A}"/>
    <cellStyle name="Įprastas 4 4 5 3 3" xfId="2013" xr:uid="{B0BBD51E-3F10-4904-BE2B-DFCD3DD48FEF}"/>
    <cellStyle name="Įprastas 4 4 5 3 3 2" xfId="5916" xr:uid="{27EAACA9-7159-427C-9787-C00ED733969B}"/>
    <cellStyle name="Įprastas 4 4 5 3 4" xfId="2657" xr:uid="{10198FD7-D72D-420D-B8F2-050997773BE4}"/>
    <cellStyle name="Įprastas 4 4 5 3 4 2" xfId="6639" xr:uid="{95409F19-0024-47F6-B5C3-773C92CB9C6F}"/>
    <cellStyle name="Įprastas 4 4 5 3 5" xfId="3301" xr:uid="{386FC36B-11AF-472C-92B3-76710F3959E4}"/>
    <cellStyle name="Įprastas 4 4 5 3 6" xfId="3988" xr:uid="{AE9F4891-0581-4CCF-A353-C8696492412E}"/>
    <cellStyle name="Įprastas 4 4 5 3 7" xfId="7689" xr:uid="{F855875F-B3F3-4D54-96E0-C4B36F48F689}"/>
    <cellStyle name="Įprastas 4 4 5 4" xfId="725" xr:uid="{4BC5D0CC-A57A-462E-BFD6-51952EA8A455}"/>
    <cellStyle name="Įprastas 4 4 5 4 2" xfId="5193" xr:uid="{E76D3C25-58E1-4D4C-8B5C-81F2E3A4E4A1}"/>
    <cellStyle name="Įprastas 4 4 5 4 3" xfId="6157" xr:uid="{9B2EC67B-D2F9-4E5A-A25A-D5B9E86862CF}"/>
    <cellStyle name="Įprastas 4 4 5 4 4" xfId="6880" xr:uid="{2783024B-5C65-4342-B97F-B105BCF50D20}"/>
    <cellStyle name="Įprastas 4 4 5 4 5" xfId="4229" xr:uid="{B782ED26-6FE6-4FF5-9468-929FA7680FE0}"/>
    <cellStyle name="Įprastas 4 4 5 5" xfId="1369" xr:uid="{469CDAE8-599B-483A-8CFF-C376C6446BA3}"/>
    <cellStyle name="Įprastas 4 4 5 5 2" xfId="5434" xr:uid="{896A8E68-98B2-4B3B-BE79-208DA1C7BB73}"/>
    <cellStyle name="Įprastas 4 4 5 5 3" xfId="7121" xr:uid="{335FEAFB-625A-4D8A-9599-409C6B26F0D2}"/>
    <cellStyle name="Įprastas 4 4 5 5 4" xfId="4470" xr:uid="{C5428FBC-9956-487B-A252-12687A326596}"/>
    <cellStyle name="Įprastas 4 4 5 6" xfId="1691" xr:uid="{B46C744C-6BF9-4E93-A404-E34D34D55A78}"/>
    <cellStyle name="Įprastas 4 4 5 6 2" xfId="4711" xr:uid="{909C2431-B7B6-451E-B320-68DBDD675A9F}"/>
    <cellStyle name="Įprastas 4 4 5 7" xfId="2335" xr:uid="{871743EE-55B3-4A94-B631-3BC4DBFEDBDC}"/>
    <cellStyle name="Įprastas 4 4 5 7 2" xfId="5675" xr:uid="{C044384F-E63C-4A5C-91A0-3B1D95698B98}"/>
    <cellStyle name="Įprastas 4 4 5 8" xfId="2979" xr:uid="{DC51942A-B80E-4C27-A80F-A1E63521F3E2}"/>
    <cellStyle name="Įprastas 4 4 5 8 2" xfId="6398" xr:uid="{5032AD41-1956-465F-8FE2-44BD94CAC348}"/>
    <cellStyle name="Įprastas 4 4 5 9" xfId="3623" xr:uid="{DE13E102-8AEA-4B8A-8F85-164B16A0A9EE}"/>
    <cellStyle name="Įprastas 4 4 6" xfId="146" xr:uid="{BAD523AC-9C13-479C-A219-5FCB8D084364}"/>
    <cellStyle name="Įprastas 4 4 6 2" xfId="468" xr:uid="{A2D7E0B3-A69B-4165-B804-1E0AACE93393}"/>
    <cellStyle name="Įprastas 4 4 6 2 2" xfId="1112" xr:uid="{C24F3F71-7706-4E08-904C-B91CBC46C70F}"/>
    <cellStyle name="Įprastas 4 4 6 2 2 2" xfId="5012" xr:uid="{E7B3B5F4-07B1-4DE0-8B2A-ACAE8E14C8B5}"/>
    <cellStyle name="Įprastas 4 4 6 2 3" xfId="2078" xr:uid="{8B30A128-4E5D-4971-93B0-813873E120F0}"/>
    <cellStyle name="Įprastas 4 4 6 2 3 2" xfId="5976" xr:uid="{604ABB9B-5EF7-43CB-8816-3474E2D049EC}"/>
    <cellStyle name="Įprastas 4 4 6 2 4" xfId="2722" xr:uid="{D19D73DE-C6B0-4330-A478-42C781EF7FFB}"/>
    <cellStyle name="Įprastas 4 4 6 2 4 2" xfId="6699" xr:uid="{1AAE2416-1A96-4925-AFA5-53CF5E817254}"/>
    <cellStyle name="Įprastas 4 4 6 2 5" xfId="3366" xr:uid="{4856BA9A-5147-484F-A064-0382384EAC9B}"/>
    <cellStyle name="Įprastas 4 4 6 2 6" xfId="4048" xr:uid="{D0103250-9848-429E-86DF-FEEB75D3AAB0}"/>
    <cellStyle name="Įprastas 4 4 6 2 7" xfId="7754" xr:uid="{27FAE73C-6735-4E12-92DB-9AEB8099A5A4}"/>
    <cellStyle name="Įprastas 4 4 6 3" xfId="790" xr:uid="{36010EC4-BD89-4DE6-973A-19DD1404C494}"/>
    <cellStyle name="Įprastas 4 4 6 3 2" xfId="5253" xr:uid="{0A5B909E-FE71-4CB0-B16C-DAACA8AEB4A5}"/>
    <cellStyle name="Įprastas 4 4 6 3 3" xfId="6217" xr:uid="{D467E3B5-60B1-4E6C-80A8-41381659815C}"/>
    <cellStyle name="Įprastas 4 4 6 3 4" xfId="6940" xr:uid="{A706600F-207B-482F-83DC-E47621EE1B6E}"/>
    <cellStyle name="Įprastas 4 4 6 3 5" xfId="4289" xr:uid="{212459A8-49A5-457D-BF1F-72FA65C350B9}"/>
    <cellStyle name="Įprastas 4 4 6 4" xfId="1434" xr:uid="{F03830A7-CDF6-4F4F-8F49-E7B1E0B69842}"/>
    <cellStyle name="Įprastas 4 4 6 4 2" xfId="5494" xr:uid="{6E0C359E-6B4C-48DF-A995-333DC706CCB6}"/>
    <cellStyle name="Įprastas 4 4 6 4 3" xfId="7181" xr:uid="{AAC2FAEC-1B32-47CE-823F-ED77FC6FE7F2}"/>
    <cellStyle name="Įprastas 4 4 6 4 4" xfId="4530" xr:uid="{D65B4586-2A5C-400C-A792-EC9B115B142A}"/>
    <cellStyle name="Įprastas 4 4 6 5" xfId="1756" xr:uid="{B844200A-E122-4665-BAF6-50BB098361D5}"/>
    <cellStyle name="Įprastas 4 4 6 5 2" xfId="4771" xr:uid="{0FF81210-FC4B-4DBA-AE3F-0A27EA053A60}"/>
    <cellStyle name="Įprastas 4 4 6 6" xfId="2400" xr:uid="{058940AF-9738-40F2-93C8-41A1ED23E301}"/>
    <cellStyle name="Įprastas 4 4 6 6 2" xfId="5735" xr:uid="{B6A2A0CD-E1EA-4A26-A7D0-ABE1DB417BAF}"/>
    <cellStyle name="Įprastas 4 4 6 7" xfId="3044" xr:uid="{EF32CCD2-645C-44D2-9F53-51AE8603C619}"/>
    <cellStyle name="Įprastas 4 4 6 7 2" xfId="6458" xr:uid="{7A6CF78E-15F5-4AC5-A3AC-B86FB98CF781}"/>
    <cellStyle name="Įprastas 4 4 6 8" xfId="3807" xr:uid="{D5830069-410E-4C92-9972-E20B451C82CA}"/>
    <cellStyle name="Įprastas 4 4 6 9" xfId="7432" xr:uid="{701E5ABC-9046-44CD-800C-7E7C4E02B340}"/>
    <cellStyle name="Įprastas 4 4 7" xfId="275" xr:uid="{F21F7957-4347-4307-A380-03851F52B9F3}"/>
    <cellStyle name="Įprastas 4 4 7 2" xfId="597" xr:uid="{5EB709A6-A27A-4F4B-A664-F31D0A45C558}"/>
    <cellStyle name="Įprastas 4 4 7 2 2" xfId="1241" xr:uid="{84A54067-A6E7-43AD-9CEA-B8E1AB480BC3}"/>
    <cellStyle name="Įprastas 4 4 7 2 3" xfId="2207" xr:uid="{7355531A-A108-4A57-82D4-5EBAADE08F56}"/>
    <cellStyle name="Įprastas 4 4 7 2 4" xfId="2851" xr:uid="{B22295C0-4025-42F5-9688-0694F75968DD}"/>
    <cellStyle name="Įprastas 4 4 7 2 5" xfId="3495" xr:uid="{E5B1A094-83F2-452A-B57B-B4041F8EC5F6}"/>
    <cellStyle name="Įprastas 4 4 7 2 6" xfId="4892" xr:uid="{CB3C9D16-C94C-415B-A238-7D57C3E3CEF8}"/>
    <cellStyle name="Įprastas 4 4 7 2 7" xfId="7883" xr:uid="{146C1E32-BC98-4DAD-8EE4-D82EC52927AE}"/>
    <cellStyle name="Įprastas 4 4 7 3" xfId="919" xr:uid="{1D60BB81-B7E8-4868-BBF6-B1B90882447C}"/>
    <cellStyle name="Įprastas 4 4 7 3 2" xfId="5856" xr:uid="{6C4BC901-EA34-4AB6-A4B6-99A8A0079E16}"/>
    <cellStyle name="Įprastas 4 4 7 4" xfId="1563" xr:uid="{8156621D-4E62-45C7-BC16-5430391E0D0E}"/>
    <cellStyle name="Įprastas 4 4 7 4 2" xfId="6579" xr:uid="{0F2A519A-0632-4CA1-9A1F-175B557BA695}"/>
    <cellStyle name="Įprastas 4 4 7 5" xfId="1885" xr:uid="{1FEB98E4-CD41-4CAF-9295-13C6C2E4A11D}"/>
    <cellStyle name="Įprastas 4 4 7 6" xfId="2529" xr:uid="{C0DAC231-F158-45E2-B2E4-19FACA0B60AF}"/>
    <cellStyle name="Įprastas 4 4 7 7" xfId="3173" xr:uid="{96496FE8-7475-4A5D-8C1E-D21F973544D1}"/>
    <cellStyle name="Įprastas 4 4 7 8" xfId="3928" xr:uid="{DAD95C19-9A8F-43A4-A9EE-A5C8CEEE864C}"/>
    <cellStyle name="Įprastas 4 4 7 9" xfId="7561" xr:uid="{CE7C826F-FFD5-41E7-8933-034A83308D64}"/>
    <cellStyle name="Įprastas 4 4 8" xfId="338" xr:uid="{FEE52C61-7410-4166-8DDD-B2A732E194D3}"/>
    <cellStyle name="Įprastas 4 4 8 2" xfId="982" xr:uid="{F518F604-1A2E-473A-BB18-C1C906F1621C}"/>
    <cellStyle name="Įprastas 4 4 8 2 2" xfId="5133" xr:uid="{8523540A-8F4C-462D-B050-CC0A3E19FF26}"/>
    <cellStyle name="Įprastas 4 4 8 3" xfId="1948" xr:uid="{0C351497-EE24-4C60-B664-64EE746F0824}"/>
    <cellStyle name="Įprastas 4 4 8 3 2" xfId="6097" xr:uid="{B5C16009-8A84-475D-AD16-DC79ADFDD24D}"/>
    <cellStyle name="Įprastas 4 4 8 4" xfId="2592" xr:uid="{3410FBAA-7C2B-4045-AD3E-F6CBD688EF8E}"/>
    <cellStyle name="Įprastas 4 4 8 4 2" xfId="6820" xr:uid="{0D842B42-9DC9-4D9F-A349-0D474C289F96}"/>
    <cellStyle name="Įprastas 4 4 8 5" xfId="3236" xr:uid="{3D1DD54A-D486-418B-8C35-BDF78C07100F}"/>
    <cellStyle name="Įprastas 4 4 8 6" xfId="4169" xr:uid="{6ACD3A2D-D85C-44B6-83C1-73485756829F}"/>
    <cellStyle name="Įprastas 4 4 8 7" xfId="7624" xr:uid="{0F0145DD-0003-462D-83B5-4FF3AE0C1E66}"/>
    <cellStyle name="Įprastas 4 4 9" xfId="660" xr:uid="{AD9C25CD-0E7B-4745-8059-0A6375DF692D}"/>
    <cellStyle name="Įprastas 4 4 9 2" xfId="5374" xr:uid="{11FADDC4-ACD9-4321-9B80-DCA3421FC9A2}"/>
    <cellStyle name="Įprastas 4 4 9 3" xfId="7061" xr:uid="{25A4FD15-EA66-4EF9-B18A-A8E3ABCB943A}"/>
    <cellStyle name="Įprastas 4 4 9 4" xfId="4410" xr:uid="{393B40C5-3BAE-47C5-AE95-85337927E079}"/>
    <cellStyle name="Įprastas 4 5" xfId="15" xr:uid="{B4DCE70B-84FD-43D0-92D7-1BA1054B6B69}"/>
    <cellStyle name="Įprastas 4 5 10" xfId="1305" xr:uid="{82346A56-A7EF-48D8-B3EC-B0026E3833E1}"/>
    <cellStyle name="Įprastas 4 5 10 2" xfId="4652" xr:uid="{5673609F-4470-49CB-BA4C-16077F0AEC5C}"/>
    <cellStyle name="Įprastas 4 5 11" xfId="1627" xr:uid="{88E073F5-E101-478B-9ECE-B3A81DDF7E0C}"/>
    <cellStyle name="Įprastas 4 5 11 2" xfId="5616" xr:uid="{C425EFE9-ED6E-4859-BB21-F24335384325}"/>
    <cellStyle name="Įprastas 4 5 12" xfId="2271" xr:uid="{A28AE5AF-F03B-49BB-8DF2-342CACF07A63}"/>
    <cellStyle name="Įprastas 4 5 12 2" xfId="6339" xr:uid="{3B13DE08-A430-4C54-9325-96D304ACA1FD}"/>
    <cellStyle name="Įprastas 4 5 13" xfId="2915" xr:uid="{7D7F0046-34D2-449B-81AA-35F333D4CBBA}"/>
    <cellStyle name="Įprastas 4 5 14" xfId="3559" xr:uid="{F5CD7F22-CC42-42EC-9490-6F65FFBFE9B4}"/>
    <cellStyle name="Įprastas 4 5 15" xfId="3688" xr:uid="{BDD6DEFC-80E1-4690-8370-A564F494D601}"/>
    <cellStyle name="Įprastas 4 5 16" xfId="7303" xr:uid="{B30E16CD-B184-41C1-B300-1A2352005E16}"/>
    <cellStyle name="Įprastas 4 5 2" xfId="26" xr:uid="{05F6646A-5A65-477E-95D0-F88ABBAE5A4A}"/>
    <cellStyle name="Įprastas 4 5 2 10" xfId="1637" xr:uid="{9BBC0DD3-9F07-416D-A2E8-B5E9A618C102}"/>
    <cellStyle name="Įprastas 4 5 2 10 2" xfId="5626" xr:uid="{9E931719-3125-4182-BAC8-2BB7442A4441}"/>
    <cellStyle name="Įprastas 4 5 2 11" xfId="2281" xr:uid="{D67B2112-7DBE-4677-A1E6-F3B4F1002B3C}"/>
    <cellStyle name="Įprastas 4 5 2 11 2" xfId="6349" xr:uid="{7BD34DF3-ED4D-4097-9FC0-C1FE84832EB1}"/>
    <cellStyle name="Įprastas 4 5 2 12" xfId="2925" xr:uid="{5618C77C-5A15-4680-ACBE-FF74BE0E07B3}"/>
    <cellStyle name="Įprastas 4 5 2 13" xfId="3569" xr:uid="{754A551D-AB04-4D2A-856C-6AF5F39C4667}"/>
    <cellStyle name="Įprastas 4 5 2 14" xfId="3698" xr:uid="{5A844AB5-8D43-4825-BCAA-F6DABE3728C4}"/>
    <cellStyle name="Įprastas 4 5 2 15" xfId="7313" xr:uid="{56AAFC01-FD02-4E91-90AC-66849BFEC6D6}"/>
    <cellStyle name="Įprastas 4 5 2 2" xfId="46" xr:uid="{61CD80D6-3332-46E0-99C4-3107C1DA84EE}"/>
    <cellStyle name="Įprastas 4 5 2 2 10" xfId="2945" xr:uid="{E350CC3F-6A7B-4C8E-938C-3B778EA5D2DE}"/>
    <cellStyle name="Įprastas 4 5 2 2 11" xfId="3589" xr:uid="{87387B6C-6B99-438A-B9C7-6DF5DFFA750C}"/>
    <cellStyle name="Įprastas 4 5 2 2 12" xfId="3718" xr:uid="{92D4E3CA-27D5-4F8F-92DE-CFDA5603B067}"/>
    <cellStyle name="Įprastas 4 5 2 2 13" xfId="7333" xr:uid="{2782F27D-B3F6-4276-95EA-3B69B9F1FD65}"/>
    <cellStyle name="Įprastas 4 5 2 2 2" xfId="112" xr:uid="{B654F991-3E0B-4D10-A864-69CEA02F40B2}"/>
    <cellStyle name="Įprastas 4 5 2 2 2 10" xfId="3778" xr:uid="{F41F5D1F-87D0-47B7-B699-1492B002A0F6}"/>
    <cellStyle name="Įprastas 4 5 2 2 2 11" xfId="7398" xr:uid="{233C6973-82E3-497A-B5A9-D22FAE3EFF54}"/>
    <cellStyle name="Įprastas 4 5 2 2 2 2" xfId="242" xr:uid="{2801D5ED-2507-4E47-BC32-494BFC5885B0}"/>
    <cellStyle name="Įprastas 4 5 2 2 2 2 2" xfId="564" xr:uid="{8573FC82-6F4B-45BF-BE0E-4A90514BECEE}"/>
    <cellStyle name="Įprastas 4 5 2 2 2 2 2 2" xfId="1208" xr:uid="{5834B42A-DB28-4AF2-9F18-01DA655851AE}"/>
    <cellStyle name="Įprastas 4 5 2 2 2 2 2 2 2" xfId="5103" xr:uid="{D16461D5-61CB-44E0-AF8B-A950459451FE}"/>
    <cellStyle name="Įprastas 4 5 2 2 2 2 2 3" xfId="2174" xr:uid="{CE26C4CE-65B4-4757-9832-2D21B02F43E8}"/>
    <cellStyle name="Įprastas 4 5 2 2 2 2 2 3 2" xfId="6067" xr:uid="{9AC90060-B69C-4A21-9E0A-6E359C571F01}"/>
    <cellStyle name="Įprastas 4 5 2 2 2 2 2 4" xfId="2818" xr:uid="{8D0B7583-8038-4FAF-ABAD-88EABBCE7689}"/>
    <cellStyle name="Įprastas 4 5 2 2 2 2 2 4 2" xfId="6790" xr:uid="{B6C5C81A-4AE9-4E72-8DFA-A4CA21307FCF}"/>
    <cellStyle name="Įprastas 4 5 2 2 2 2 2 5" xfId="3462" xr:uid="{D8A2CBB1-AA11-4C97-9EB1-56DDD17D686D}"/>
    <cellStyle name="Įprastas 4 5 2 2 2 2 2 6" xfId="4139" xr:uid="{8224227E-55B0-4B39-983E-A1FDA0164102}"/>
    <cellStyle name="Įprastas 4 5 2 2 2 2 2 7" xfId="7850" xr:uid="{6C5CCA41-C1B3-469D-9150-1721FE1B0C72}"/>
    <cellStyle name="Įprastas 4 5 2 2 2 2 3" xfId="886" xr:uid="{475AECE0-64D0-4E66-8178-CFA19F8DC9C5}"/>
    <cellStyle name="Įprastas 4 5 2 2 2 2 3 2" xfId="5344" xr:uid="{0610D2BA-3950-4682-99B7-4A2AC87A7078}"/>
    <cellStyle name="Įprastas 4 5 2 2 2 2 3 3" xfId="6308" xr:uid="{E88B07D9-9565-498E-A4C9-F86981532FCD}"/>
    <cellStyle name="Įprastas 4 5 2 2 2 2 3 4" xfId="7031" xr:uid="{DD8D09C5-F93A-4792-9290-1096933139F7}"/>
    <cellStyle name="Įprastas 4 5 2 2 2 2 3 5" xfId="4380" xr:uid="{4E0DC6CF-B6DD-4AE1-A285-754986511243}"/>
    <cellStyle name="Įprastas 4 5 2 2 2 2 4" xfId="1530" xr:uid="{9F373893-9CDB-448E-B5EB-28A9FD5B5FC3}"/>
    <cellStyle name="Įprastas 4 5 2 2 2 2 4 2" xfId="5585" xr:uid="{07EF3051-AD7B-4ECD-82B9-D39D0F3CDD57}"/>
    <cellStyle name="Įprastas 4 5 2 2 2 2 4 3" xfId="7272" xr:uid="{22DBE8A3-D247-49F1-A7DC-BCA51D8637DF}"/>
    <cellStyle name="Įprastas 4 5 2 2 2 2 4 4" xfId="4621" xr:uid="{26F01E23-4541-4C49-BBA4-2EDB065D0E49}"/>
    <cellStyle name="Įprastas 4 5 2 2 2 2 5" xfId="1852" xr:uid="{6F5403FA-3F78-4921-9E63-D95AC9ABD24A}"/>
    <cellStyle name="Įprastas 4 5 2 2 2 2 5 2" xfId="4862" xr:uid="{CAA31F87-70D0-48CB-B4D8-2B3A06C8DDB4}"/>
    <cellStyle name="Įprastas 4 5 2 2 2 2 6" xfId="2496" xr:uid="{BA94E298-3813-45AB-A38E-FE334EA86767}"/>
    <cellStyle name="Įprastas 4 5 2 2 2 2 6 2" xfId="5826" xr:uid="{FBF14EB3-194C-449D-BCB7-8EC2172E974A}"/>
    <cellStyle name="Įprastas 4 5 2 2 2 2 7" xfId="3140" xr:uid="{97E75AE5-B0A7-45C9-B547-EE2DDA3E1107}"/>
    <cellStyle name="Įprastas 4 5 2 2 2 2 7 2" xfId="6549" xr:uid="{21DC79D6-763B-466D-9291-B7F0B333EC91}"/>
    <cellStyle name="Įprastas 4 5 2 2 2 2 8" xfId="3898" xr:uid="{A401D5A8-FA0C-4BFB-B0A7-363A5E7DD405}"/>
    <cellStyle name="Įprastas 4 5 2 2 2 2 9" xfId="7528" xr:uid="{29151851-9A4A-4282-8186-A90AFF12EF10}"/>
    <cellStyle name="Įprastas 4 5 2 2 2 3" xfId="434" xr:uid="{4238BDB6-E8F5-40B7-A730-36C784FC0AE7}"/>
    <cellStyle name="Įprastas 4 5 2 2 2 3 2" xfId="1078" xr:uid="{35E904B0-A6E6-4D5B-B60F-35FB02052197}"/>
    <cellStyle name="Įprastas 4 5 2 2 2 3 2 2" xfId="4983" xr:uid="{2DFBF12B-8AD4-46EB-897A-CB9582C04451}"/>
    <cellStyle name="Įprastas 4 5 2 2 2 3 3" xfId="2044" xr:uid="{9ABBE399-1403-42BA-A56F-353372842146}"/>
    <cellStyle name="Įprastas 4 5 2 2 2 3 3 2" xfId="5947" xr:uid="{1F8B0B90-EB8E-4829-BCF3-5254FA79CA4F}"/>
    <cellStyle name="Įprastas 4 5 2 2 2 3 4" xfId="2688" xr:uid="{01A6C5F8-3FBA-43F2-88CA-99FE1C5E17BC}"/>
    <cellStyle name="Įprastas 4 5 2 2 2 3 4 2" xfId="6670" xr:uid="{6833B74A-FCCF-422F-95CC-53E08C599473}"/>
    <cellStyle name="Įprastas 4 5 2 2 2 3 5" xfId="3332" xr:uid="{00332AC6-09EF-4D92-9232-0A9FE64A6C08}"/>
    <cellStyle name="Įprastas 4 5 2 2 2 3 6" xfId="4019" xr:uid="{20CEACC4-6BA5-498C-B08C-83392343B145}"/>
    <cellStyle name="Įprastas 4 5 2 2 2 3 7" xfId="7720" xr:uid="{0B3C5FE8-4D85-4C12-89AC-215450E37FD3}"/>
    <cellStyle name="Įprastas 4 5 2 2 2 4" xfId="756" xr:uid="{4B0B49CC-24D4-4282-B6D6-AAE4F1DDCC2C}"/>
    <cellStyle name="Įprastas 4 5 2 2 2 4 2" xfId="5224" xr:uid="{CCFA49CD-F9F4-4D5D-BEE8-1AD1722E77DC}"/>
    <cellStyle name="Įprastas 4 5 2 2 2 4 3" xfId="6188" xr:uid="{FD0E9751-2697-4399-8457-C0A928B22F0B}"/>
    <cellStyle name="Įprastas 4 5 2 2 2 4 4" xfId="6911" xr:uid="{881E1E51-4934-494A-A2FC-9F78233B9407}"/>
    <cellStyle name="Įprastas 4 5 2 2 2 4 5" xfId="4260" xr:uid="{297E0152-386A-4ED2-9E58-D77EDFB01603}"/>
    <cellStyle name="Įprastas 4 5 2 2 2 5" xfId="1400" xr:uid="{56009ED3-0167-4728-AFF3-0AD37CC7748D}"/>
    <cellStyle name="Įprastas 4 5 2 2 2 5 2" xfId="5465" xr:uid="{B061A2E1-1712-4A1A-A6AD-0AC81B202E0F}"/>
    <cellStyle name="Įprastas 4 5 2 2 2 5 3" xfId="7152" xr:uid="{8A66E477-9211-4551-BE09-6BEBC440715F}"/>
    <cellStyle name="Įprastas 4 5 2 2 2 5 4" xfId="4501" xr:uid="{BD18F19D-8DEF-42DD-AEFC-DC51DD70643B}"/>
    <cellStyle name="Įprastas 4 5 2 2 2 6" xfId="1722" xr:uid="{EFE58400-562C-4D54-B84D-191F90FDFD89}"/>
    <cellStyle name="Įprastas 4 5 2 2 2 6 2" xfId="4742" xr:uid="{0BC900CF-F6BB-427E-9776-A0ECB760DC9F}"/>
    <cellStyle name="Įprastas 4 5 2 2 2 7" xfId="2366" xr:uid="{C0837FFE-DD54-4136-B617-6F8FDE7AB913}"/>
    <cellStyle name="Įprastas 4 5 2 2 2 7 2" xfId="5706" xr:uid="{5E2B49A2-6497-4ECC-8885-972DC8FCF13A}"/>
    <cellStyle name="Įprastas 4 5 2 2 2 8" xfId="3010" xr:uid="{BABA2A9D-DA81-4E45-9A2D-00E9690D607E}"/>
    <cellStyle name="Įprastas 4 5 2 2 2 8 2" xfId="6429" xr:uid="{4C798150-2106-4AC5-9F92-AA588DF041E8}"/>
    <cellStyle name="Įprastas 4 5 2 2 2 9" xfId="3654" xr:uid="{87A53964-9A19-45C0-BCEC-6DAB086272B6}"/>
    <cellStyle name="Įprastas 4 5 2 2 3" xfId="177" xr:uid="{95415C45-BB50-4C40-BC52-A9D671CEDE05}"/>
    <cellStyle name="Įprastas 4 5 2 2 3 2" xfId="499" xr:uid="{D07791A2-707D-450A-8F74-088F82FA1CFF}"/>
    <cellStyle name="Įprastas 4 5 2 2 3 2 2" xfId="1143" xr:uid="{1675CD9B-AFB7-4549-97C4-646199811308}"/>
    <cellStyle name="Įprastas 4 5 2 2 3 2 2 2" xfId="5043" xr:uid="{D06F374C-3A3B-4F19-9E33-0E5A3CCCACDB}"/>
    <cellStyle name="Įprastas 4 5 2 2 3 2 3" xfId="2109" xr:uid="{6EEB9B12-5B78-4554-93E7-207D4DA29C47}"/>
    <cellStyle name="Įprastas 4 5 2 2 3 2 3 2" xfId="6007" xr:uid="{D93EC2E4-50CC-4AB0-BC89-F163EB832841}"/>
    <cellStyle name="Įprastas 4 5 2 2 3 2 4" xfId="2753" xr:uid="{559DFD50-C279-476C-9A6C-7BAA1EC7F1CC}"/>
    <cellStyle name="Įprastas 4 5 2 2 3 2 4 2" xfId="6730" xr:uid="{A85A2F1D-8CE2-435E-BF21-B3E6C49DBB03}"/>
    <cellStyle name="Įprastas 4 5 2 2 3 2 5" xfId="3397" xr:uid="{C5C4D44E-B84D-49B2-9907-E30B2B2A84AD}"/>
    <cellStyle name="Įprastas 4 5 2 2 3 2 6" xfId="4079" xr:uid="{17FC7B74-B5B5-42B2-8BD9-6B7A6F88B08F}"/>
    <cellStyle name="Įprastas 4 5 2 2 3 2 7" xfId="7785" xr:uid="{34187DEF-5176-4B0C-8977-390B53AD545C}"/>
    <cellStyle name="Įprastas 4 5 2 2 3 3" xfId="821" xr:uid="{64F24525-40CD-4D69-8F27-45C9117F19CE}"/>
    <cellStyle name="Įprastas 4 5 2 2 3 3 2" xfId="5284" xr:uid="{4C716A07-EBD1-45FF-B3FA-A4345ADB1640}"/>
    <cellStyle name="Įprastas 4 5 2 2 3 3 3" xfId="6248" xr:uid="{DB0B918F-02EC-4FDC-AAC0-FD68E8D6D871}"/>
    <cellStyle name="Įprastas 4 5 2 2 3 3 4" xfId="6971" xr:uid="{999BD8A8-1F75-4D56-9C50-DC2DE6A6A39C}"/>
    <cellStyle name="Įprastas 4 5 2 2 3 3 5" xfId="4320" xr:uid="{E023CB6F-74ED-4E28-AEBF-CF900D3244E8}"/>
    <cellStyle name="Įprastas 4 5 2 2 3 4" xfId="1465" xr:uid="{5BA3A3C5-65FD-411D-A3FD-366195F14FF7}"/>
    <cellStyle name="Įprastas 4 5 2 2 3 4 2" xfId="5525" xr:uid="{59EC2112-A77D-4355-9617-8F039E886236}"/>
    <cellStyle name="Įprastas 4 5 2 2 3 4 3" xfId="7212" xr:uid="{28003158-6E44-464C-880C-456FF03E3AF1}"/>
    <cellStyle name="Įprastas 4 5 2 2 3 4 4" xfId="4561" xr:uid="{2FE6F96B-55B3-4DCE-9AB3-A094EEA12B7C}"/>
    <cellStyle name="Įprastas 4 5 2 2 3 5" xfId="1787" xr:uid="{C3452430-22CF-47D3-B63C-A43F2F7BC95A}"/>
    <cellStyle name="Įprastas 4 5 2 2 3 5 2" xfId="4802" xr:uid="{A5D86AFB-9BC8-4651-8B52-A44EE5C87543}"/>
    <cellStyle name="Įprastas 4 5 2 2 3 6" xfId="2431" xr:uid="{28359BBA-CC6E-449F-8C6C-CE3C8998A5C4}"/>
    <cellStyle name="Įprastas 4 5 2 2 3 6 2" xfId="5766" xr:uid="{C12957E7-BA4E-4BEB-9ADB-D0A927507859}"/>
    <cellStyle name="Įprastas 4 5 2 2 3 7" xfId="3075" xr:uid="{B5B8CC94-A8B6-4DC0-A35F-1DE7DBB12F68}"/>
    <cellStyle name="Įprastas 4 5 2 2 3 7 2" xfId="6489" xr:uid="{C3AC59E6-6076-4D58-B510-5C62A80064ED}"/>
    <cellStyle name="Įprastas 4 5 2 2 3 8" xfId="3838" xr:uid="{5F2480CA-878B-40BF-B847-D13BD97A8CEE}"/>
    <cellStyle name="Įprastas 4 5 2 2 3 9" xfId="7463" xr:uid="{989AD7D1-7CFE-4E92-BAD5-8EECE4E14AD3}"/>
    <cellStyle name="Įprastas 4 5 2 2 4" xfId="306" xr:uid="{9BB1BF14-214F-4605-BBF9-025DAE437B29}"/>
    <cellStyle name="Įprastas 4 5 2 2 4 2" xfId="628" xr:uid="{95D1BB42-0C4A-4F56-9F5A-5CA8C3C9D8C9}"/>
    <cellStyle name="Įprastas 4 5 2 2 4 2 2" xfId="1272" xr:uid="{1B4F157F-5359-4020-BE37-059574F5EB4A}"/>
    <cellStyle name="Įprastas 4 5 2 2 4 2 3" xfId="2238" xr:uid="{BFF5B956-D72D-4213-BE33-AEBE0794BBF9}"/>
    <cellStyle name="Įprastas 4 5 2 2 4 2 4" xfId="2882" xr:uid="{C4B86708-6C3E-4831-B9FC-99F4A0E934ED}"/>
    <cellStyle name="Įprastas 4 5 2 2 4 2 5" xfId="3526" xr:uid="{300EA50E-82F7-4AAD-A59F-AEB29394FF89}"/>
    <cellStyle name="Įprastas 4 5 2 2 4 2 6" xfId="4923" xr:uid="{89E16597-19BC-41DA-853A-721F403E6376}"/>
    <cellStyle name="Įprastas 4 5 2 2 4 2 7" xfId="7914" xr:uid="{35DA9B1E-5D20-4F99-91FB-5B589F7A10BE}"/>
    <cellStyle name="Įprastas 4 5 2 2 4 3" xfId="950" xr:uid="{715AC0EB-1C5A-4ECB-BE95-E91E45AF109E}"/>
    <cellStyle name="Įprastas 4 5 2 2 4 3 2" xfId="5887" xr:uid="{B120F68A-3EF8-422A-B668-B71E36731671}"/>
    <cellStyle name="Įprastas 4 5 2 2 4 4" xfId="1594" xr:uid="{73D09866-20E1-438B-B9FF-099AA30E0A81}"/>
    <cellStyle name="Įprastas 4 5 2 2 4 4 2" xfId="6610" xr:uid="{76167FA4-613B-497D-BD4D-CC0EA8491FAD}"/>
    <cellStyle name="Įprastas 4 5 2 2 4 5" xfId="1916" xr:uid="{1302598C-F1D0-46E7-8344-CC0996F85BD3}"/>
    <cellStyle name="Įprastas 4 5 2 2 4 6" xfId="2560" xr:uid="{E0FCA895-E2B0-499E-B344-58BA6DD5CF55}"/>
    <cellStyle name="Įprastas 4 5 2 2 4 7" xfId="3204" xr:uid="{C954E7C9-9926-4132-A7A8-D12C1584490B}"/>
    <cellStyle name="Įprastas 4 5 2 2 4 8" xfId="3959" xr:uid="{15815421-0FA7-4B13-AD51-0348CF294B37}"/>
    <cellStyle name="Įprastas 4 5 2 2 4 9" xfId="7592" xr:uid="{444DF9B2-5C70-4FFD-8BBB-C90E2BD0FF42}"/>
    <cellStyle name="Įprastas 4 5 2 2 5" xfId="369" xr:uid="{86A292BD-A3E7-4F1E-A15A-1614DB8958D5}"/>
    <cellStyle name="Įprastas 4 5 2 2 5 2" xfId="1013" xr:uid="{DA7E5CB8-5A85-4C5D-A11E-7A30990C9198}"/>
    <cellStyle name="Įprastas 4 5 2 2 5 2 2" xfId="5164" xr:uid="{74480CF7-0CD8-4A51-9058-8BC76D6358ED}"/>
    <cellStyle name="Įprastas 4 5 2 2 5 3" xfId="1979" xr:uid="{A7B7FE1D-DCA6-4597-A46C-924AF651FCA8}"/>
    <cellStyle name="Įprastas 4 5 2 2 5 3 2" xfId="6128" xr:uid="{AEE62DD3-7FAF-40AF-8B83-F2776C91A7B8}"/>
    <cellStyle name="Įprastas 4 5 2 2 5 4" xfId="2623" xr:uid="{A7690F27-89BF-4308-A8DE-692BE7136B87}"/>
    <cellStyle name="Įprastas 4 5 2 2 5 4 2" xfId="6851" xr:uid="{4A73EACB-963A-4CA8-B1C7-90FAFC4B0BE1}"/>
    <cellStyle name="Įprastas 4 5 2 2 5 5" xfId="3267" xr:uid="{8ED177B2-383B-4B01-B232-DDF0C6B153F0}"/>
    <cellStyle name="Įprastas 4 5 2 2 5 6" xfId="4200" xr:uid="{EB7241C7-331C-41DD-9C16-86F6E6E8044C}"/>
    <cellStyle name="Įprastas 4 5 2 2 5 7" xfId="7655" xr:uid="{51186FAF-F0F3-4BCE-A7FC-6210C8061158}"/>
    <cellStyle name="Įprastas 4 5 2 2 6" xfId="691" xr:uid="{23A3BCC4-6648-4DE9-BA8C-50276A78B405}"/>
    <cellStyle name="Įprastas 4 5 2 2 6 2" xfId="5405" xr:uid="{77FD673C-68F0-4ED8-A10E-2B10446A6A79}"/>
    <cellStyle name="Įprastas 4 5 2 2 6 3" xfId="7092" xr:uid="{D600A1EA-A5BE-482B-A9BC-7281F9FA426C}"/>
    <cellStyle name="Įprastas 4 5 2 2 6 4" xfId="4441" xr:uid="{3DF9CFE4-D87A-4034-B187-593156622A96}"/>
    <cellStyle name="Įprastas 4 5 2 2 7" xfId="1335" xr:uid="{519AD156-DC3A-447E-831A-16CAB4E6C0D5}"/>
    <cellStyle name="Įprastas 4 5 2 2 7 2" xfId="4682" xr:uid="{B25B93A7-9329-4B6F-BA45-554A7ED72E96}"/>
    <cellStyle name="Įprastas 4 5 2 2 8" xfId="1657" xr:uid="{B2BC3F39-9889-4BE6-AA42-3C184FD5DC94}"/>
    <cellStyle name="Įprastas 4 5 2 2 8 2" xfId="5646" xr:uid="{6FCF7FDB-0924-46B3-8688-1584EA8748AA}"/>
    <cellStyle name="Įprastas 4 5 2 2 9" xfId="2301" xr:uid="{CCFA42C5-8AB4-4786-A5DE-248BC0710313}"/>
    <cellStyle name="Įprastas 4 5 2 2 9 2" xfId="6369" xr:uid="{D8BDA56D-519F-4152-8CA7-D9A61CAAE7A4}"/>
    <cellStyle name="Įprastas 4 5 2 3" xfId="66" xr:uid="{18F247E4-67F7-4193-80CD-D6400C722FBD}"/>
    <cellStyle name="Įprastas 4 5 2 3 10" xfId="2965" xr:uid="{D49C86A4-D7A3-49F2-91EA-21638114ECD4}"/>
    <cellStyle name="Įprastas 4 5 2 3 11" xfId="3609" xr:uid="{04D58928-D65C-4982-B6D1-6F401BD9F467}"/>
    <cellStyle name="Įprastas 4 5 2 3 12" xfId="3738" xr:uid="{33E8A544-3F53-43B1-9F76-7D6B1357CF80}"/>
    <cellStyle name="Įprastas 4 5 2 3 13" xfId="7353" xr:uid="{59A71F3A-2F02-43F5-B6C6-BADE8D61623E}"/>
    <cellStyle name="Įprastas 4 5 2 3 2" xfId="132" xr:uid="{9A194882-65B6-4B08-A5E8-3DC0989D653A}"/>
    <cellStyle name="Įprastas 4 5 2 3 2 10" xfId="3798" xr:uid="{F2F50D2B-9E8B-4C10-B885-340660099A51}"/>
    <cellStyle name="Įprastas 4 5 2 3 2 11" xfId="7418" xr:uid="{C65D8286-04F6-4058-860F-2C0C3376986C}"/>
    <cellStyle name="Įprastas 4 5 2 3 2 2" xfId="262" xr:uid="{BBE885BD-B84A-43F5-A18A-CBCB26E7DC2E}"/>
    <cellStyle name="Įprastas 4 5 2 3 2 2 2" xfId="584" xr:uid="{FE4A12AA-AC01-493F-A8E9-C1357D996527}"/>
    <cellStyle name="Įprastas 4 5 2 3 2 2 2 2" xfId="1228" xr:uid="{59D4A331-11E7-45EC-955A-95715CE86ACF}"/>
    <cellStyle name="Įprastas 4 5 2 3 2 2 2 2 2" xfId="5123" xr:uid="{A4F8698D-BE3C-41A7-98ED-E3F02BF74A52}"/>
    <cellStyle name="Įprastas 4 5 2 3 2 2 2 3" xfId="2194" xr:uid="{BA8F4B99-6E71-452E-8562-F1FBAAD2D15B}"/>
    <cellStyle name="Įprastas 4 5 2 3 2 2 2 3 2" xfId="6087" xr:uid="{B5957940-8E78-4813-ADC7-19220D3520B5}"/>
    <cellStyle name="Įprastas 4 5 2 3 2 2 2 4" xfId="2838" xr:uid="{5F6E9640-7768-415F-A9BC-22841CE9CAF8}"/>
    <cellStyle name="Įprastas 4 5 2 3 2 2 2 4 2" xfId="6810" xr:uid="{D8AC7DD2-A260-4A86-AA97-1D37F35DCBC0}"/>
    <cellStyle name="Įprastas 4 5 2 3 2 2 2 5" xfId="3482" xr:uid="{2DE2CFAC-DA61-4262-95FD-6565EC8805B1}"/>
    <cellStyle name="Įprastas 4 5 2 3 2 2 2 6" xfId="4159" xr:uid="{B7557D0F-0AA8-4065-8C2A-1E1CE30093E0}"/>
    <cellStyle name="Įprastas 4 5 2 3 2 2 2 7" xfId="7870" xr:uid="{C735A307-A94D-49E6-BECE-F59019929C26}"/>
    <cellStyle name="Įprastas 4 5 2 3 2 2 3" xfId="906" xr:uid="{29C7CFB9-F1BA-43A3-80A7-5B81813CB69A}"/>
    <cellStyle name="Įprastas 4 5 2 3 2 2 3 2" xfId="5364" xr:uid="{DA21E74D-0F7A-4459-A64C-0B0F8FB5B33F}"/>
    <cellStyle name="Įprastas 4 5 2 3 2 2 3 3" xfId="6328" xr:uid="{ACC6DCAE-F1CA-4006-927C-D57E5D9591FA}"/>
    <cellStyle name="Įprastas 4 5 2 3 2 2 3 4" xfId="7051" xr:uid="{011A1053-4BEE-46F5-B63D-4EA11855442C}"/>
    <cellStyle name="Įprastas 4 5 2 3 2 2 3 5" xfId="4400" xr:uid="{10BB383A-10A1-46A7-A5DF-A52C94CE23CE}"/>
    <cellStyle name="Įprastas 4 5 2 3 2 2 4" xfId="1550" xr:uid="{14B48ED0-1D65-48C3-AC72-BED82A26E042}"/>
    <cellStyle name="Įprastas 4 5 2 3 2 2 4 2" xfId="5605" xr:uid="{7E94E0BD-41AC-41BA-AB3D-9AE9DF00C578}"/>
    <cellStyle name="Įprastas 4 5 2 3 2 2 4 3" xfId="7292" xr:uid="{9D0BB4CB-8B47-498C-886A-74040356CD15}"/>
    <cellStyle name="Įprastas 4 5 2 3 2 2 4 4" xfId="4641" xr:uid="{7060BF53-B494-431A-8971-DFDACC2B4253}"/>
    <cellStyle name="Įprastas 4 5 2 3 2 2 5" xfId="1872" xr:uid="{756F7DF1-881D-4249-9C62-F6268BDAD60B}"/>
    <cellStyle name="Įprastas 4 5 2 3 2 2 5 2" xfId="4882" xr:uid="{4E4777BD-52E4-467C-90D5-BE26DD056047}"/>
    <cellStyle name="Įprastas 4 5 2 3 2 2 6" xfId="2516" xr:uid="{A9B95A57-FB01-43B2-9219-2E0A258B5011}"/>
    <cellStyle name="Įprastas 4 5 2 3 2 2 6 2" xfId="5846" xr:uid="{D600248C-41A0-42CE-B834-56D586DEB6F7}"/>
    <cellStyle name="Įprastas 4 5 2 3 2 2 7" xfId="3160" xr:uid="{24611FFB-ABD8-4405-95B3-FCE8BB3EE1A7}"/>
    <cellStyle name="Įprastas 4 5 2 3 2 2 7 2" xfId="6569" xr:uid="{AFCF2102-CBAB-4B72-99B7-CBF3DA28CFD5}"/>
    <cellStyle name="Įprastas 4 5 2 3 2 2 8" xfId="3918" xr:uid="{5164A24C-F146-46B1-B839-982E00C2071B}"/>
    <cellStyle name="Įprastas 4 5 2 3 2 2 9" xfId="7548" xr:uid="{8C74BB82-FF03-4149-9841-857DA9C82848}"/>
    <cellStyle name="Įprastas 4 5 2 3 2 3" xfId="454" xr:uid="{31B02100-5F30-484D-B647-5CF131069C7A}"/>
    <cellStyle name="Įprastas 4 5 2 3 2 3 2" xfId="1098" xr:uid="{AC55D091-948D-4894-AAB2-2C176F2A6B92}"/>
    <cellStyle name="Įprastas 4 5 2 3 2 3 2 2" xfId="5003" xr:uid="{76B5E59B-47AB-4195-A004-7EF190B1DB83}"/>
    <cellStyle name="Įprastas 4 5 2 3 2 3 3" xfId="2064" xr:uid="{234E8D2A-B908-4562-8213-2A853E852F3A}"/>
    <cellStyle name="Įprastas 4 5 2 3 2 3 3 2" xfId="5967" xr:uid="{A35481E2-8C6C-4E01-BE6B-C27945900524}"/>
    <cellStyle name="Įprastas 4 5 2 3 2 3 4" xfId="2708" xr:uid="{FB6B952D-EDBB-4821-93EE-4858E650BFBA}"/>
    <cellStyle name="Įprastas 4 5 2 3 2 3 4 2" xfId="6690" xr:uid="{4920443C-97AB-4821-B910-966972FC6197}"/>
    <cellStyle name="Įprastas 4 5 2 3 2 3 5" xfId="3352" xr:uid="{AA2ABC7D-90C7-416D-8632-E899CE632F79}"/>
    <cellStyle name="Įprastas 4 5 2 3 2 3 6" xfId="4039" xr:uid="{CFF5E8C1-9F52-4052-A435-2EDC1609F48B}"/>
    <cellStyle name="Įprastas 4 5 2 3 2 3 7" xfId="7740" xr:uid="{6A570A78-F786-48DC-8406-E6440904CB24}"/>
    <cellStyle name="Įprastas 4 5 2 3 2 4" xfId="776" xr:uid="{7827B9EB-A165-449E-947A-C9956D25F2CE}"/>
    <cellStyle name="Įprastas 4 5 2 3 2 4 2" xfId="5244" xr:uid="{D4C91400-70C7-4464-B2D0-4BFFB6F518E9}"/>
    <cellStyle name="Įprastas 4 5 2 3 2 4 3" xfId="6208" xr:uid="{5D601554-A6D1-444F-845B-7B0D3A958916}"/>
    <cellStyle name="Įprastas 4 5 2 3 2 4 4" xfId="6931" xr:uid="{48FCF127-9099-443C-966C-F62E08B9D0BC}"/>
    <cellStyle name="Įprastas 4 5 2 3 2 4 5" xfId="4280" xr:uid="{B1222EAB-5835-4097-9963-E923169AFE09}"/>
    <cellStyle name="Įprastas 4 5 2 3 2 5" xfId="1420" xr:uid="{7D2E9DEB-F9E0-4231-8E7E-D16CAF458412}"/>
    <cellStyle name="Įprastas 4 5 2 3 2 5 2" xfId="5485" xr:uid="{4ABC3DD1-3925-4602-BE25-9B73B9FAAF52}"/>
    <cellStyle name="Įprastas 4 5 2 3 2 5 3" xfId="7172" xr:uid="{4E766B66-A7A9-40E4-96B2-87BFDC1613FE}"/>
    <cellStyle name="Įprastas 4 5 2 3 2 5 4" xfId="4521" xr:uid="{A09F58E3-5591-4FA0-B5F6-F33452E4DA44}"/>
    <cellStyle name="Įprastas 4 5 2 3 2 6" xfId="1742" xr:uid="{0EE4A92E-D6E5-4F41-BDE8-327B5D3916AD}"/>
    <cellStyle name="Įprastas 4 5 2 3 2 6 2" xfId="4762" xr:uid="{03462DF5-8926-4FB3-B6EA-357C2D6890F8}"/>
    <cellStyle name="Įprastas 4 5 2 3 2 7" xfId="2386" xr:uid="{26334AB9-5A2F-4A4D-9D3B-397E7B481A4B}"/>
    <cellStyle name="Įprastas 4 5 2 3 2 7 2" xfId="5726" xr:uid="{687F5DA1-B1D0-44AF-8609-7C53DD3B2AE4}"/>
    <cellStyle name="Įprastas 4 5 2 3 2 8" xfId="3030" xr:uid="{C31EBEF3-2C82-4AB3-BEBF-F87E8F100311}"/>
    <cellStyle name="Įprastas 4 5 2 3 2 8 2" xfId="6449" xr:uid="{0290F738-C655-474A-A777-67220CB491F8}"/>
    <cellStyle name="Įprastas 4 5 2 3 2 9" xfId="3674" xr:uid="{0BB494FA-F9CB-4D14-A10F-8EDDC9A0EB83}"/>
    <cellStyle name="Įprastas 4 5 2 3 3" xfId="197" xr:uid="{C2AA491D-5581-40BC-859D-43ED64B0D476}"/>
    <cellStyle name="Įprastas 4 5 2 3 3 2" xfId="519" xr:uid="{DFEA7528-5BA0-4580-BD53-224FF6726E36}"/>
    <cellStyle name="Įprastas 4 5 2 3 3 2 2" xfId="1163" xr:uid="{A0E7AF7C-28CC-40C9-A13A-CAF3CE6E3151}"/>
    <cellStyle name="Įprastas 4 5 2 3 3 2 2 2" xfId="5063" xr:uid="{8619CCFC-1483-46A6-993F-F1A9EEB330E5}"/>
    <cellStyle name="Įprastas 4 5 2 3 3 2 3" xfId="2129" xr:uid="{FED3249C-466B-483C-9E85-9CBC526F63DC}"/>
    <cellStyle name="Įprastas 4 5 2 3 3 2 3 2" xfId="6027" xr:uid="{CCAE2370-C806-4240-9B31-F993A1FE9DDB}"/>
    <cellStyle name="Įprastas 4 5 2 3 3 2 4" xfId="2773" xr:uid="{0E567F2B-5D66-4643-AC72-10A53240F169}"/>
    <cellStyle name="Įprastas 4 5 2 3 3 2 4 2" xfId="6750" xr:uid="{BF286BB2-3A23-47FE-8921-4C51EEF95242}"/>
    <cellStyle name="Įprastas 4 5 2 3 3 2 5" xfId="3417" xr:uid="{29D8B912-BCE5-40B0-88B0-65D308040A52}"/>
    <cellStyle name="Įprastas 4 5 2 3 3 2 6" xfId="4099" xr:uid="{DA04E3A7-55BE-4709-809C-249AD831331F}"/>
    <cellStyle name="Įprastas 4 5 2 3 3 2 7" xfId="7805" xr:uid="{F4AF82A0-61BE-40BC-B26B-6E2ADAC3FE83}"/>
    <cellStyle name="Įprastas 4 5 2 3 3 3" xfId="841" xr:uid="{9F36C2E5-1931-4883-AFE5-33A773FCC03A}"/>
    <cellStyle name="Įprastas 4 5 2 3 3 3 2" xfId="5304" xr:uid="{8081E30C-F10D-4642-B6A9-E8B32A80235C}"/>
    <cellStyle name="Įprastas 4 5 2 3 3 3 3" xfId="6268" xr:uid="{787492D8-CDED-4308-B59D-54CA492BCCB5}"/>
    <cellStyle name="Įprastas 4 5 2 3 3 3 4" xfId="6991" xr:uid="{FBDD8032-2F1E-4275-B148-86D4C097311C}"/>
    <cellStyle name="Įprastas 4 5 2 3 3 3 5" xfId="4340" xr:uid="{49C03286-F1B3-4267-9FAC-297BB7CAFC9C}"/>
    <cellStyle name="Įprastas 4 5 2 3 3 4" xfId="1485" xr:uid="{C6AAFF42-0DE1-4B2A-97BD-F32690666A31}"/>
    <cellStyle name="Įprastas 4 5 2 3 3 4 2" xfId="5545" xr:uid="{AD6CE41A-C800-4CD4-B60F-1803CED547B6}"/>
    <cellStyle name="Įprastas 4 5 2 3 3 4 3" xfId="7232" xr:uid="{5358D0F1-B55D-4F5A-90A4-E690E6B1637E}"/>
    <cellStyle name="Įprastas 4 5 2 3 3 4 4" xfId="4581" xr:uid="{372870EB-B0DC-47EF-9386-FE22FA4F9AB6}"/>
    <cellStyle name="Įprastas 4 5 2 3 3 5" xfId="1807" xr:uid="{998C2590-E681-463C-B709-1B856C2D5C91}"/>
    <cellStyle name="Įprastas 4 5 2 3 3 5 2" xfId="4822" xr:uid="{7BC6835A-C9B4-4095-9B81-17AD4412E9B4}"/>
    <cellStyle name="Įprastas 4 5 2 3 3 6" xfId="2451" xr:uid="{8835CA8C-393D-4DD4-85EA-5593AAF4B84D}"/>
    <cellStyle name="Įprastas 4 5 2 3 3 6 2" xfId="5786" xr:uid="{4A9BBE89-34F7-4460-A39F-9533BDD4AEC7}"/>
    <cellStyle name="Įprastas 4 5 2 3 3 7" xfId="3095" xr:uid="{2F117FEE-7D8A-42C4-9FF9-9AEBC80A603C}"/>
    <cellStyle name="Įprastas 4 5 2 3 3 7 2" xfId="6509" xr:uid="{9CD818E0-B8B0-4E78-8A18-8AACC1134478}"/>
    <cellStyle name="Įprastas 4 5 2 3 3 8" xfId="3858" xr:uid="{845DD37B-76D6-4959-A51E-C25C27F5EC6F}"/>
    <cellStyle name="Įprastas 4 5 2 3 3 9" xfId="7483" xr:uid="{D7E36577-D9C0-4BC9-ADC8-F84B64BDECF3}"/>
    <cellStyle name="Įprastas 4 5 2 3 4" xfId="326" xr:uid="{BC106C61-CB15-4097-994D-278BD489CA1E}"/>
    <cellStyle name="Įprastas 4 5 2 3 4 2" xfId="648" xr:uid="{3EE75D8F-6764-4EF5-A213-54CCE12BE35D}"/>
    <cellStyle name="Įprastas 4 5 2 3 4 2 2" xfId="1292" xr:uid="{A8EA5556-AC68-4628-9F58-1C13CE50B3A3}"/>
    <cellStyle name="Įprastas 4 5 2 3 4 2 3" xfId="2258" xr:uid="{CD115EEE-ABC7-4F8B-BE32-43885AB27C32}"/>
    <cellStyle name="Įprastas 4 5 2 3 4 2 4" xfId="2902" xr:uid="{261CA2E7-5DF6-4F54-8DDE-0B53FB1E7A2B}"/>
    <cellStyle name="Įprastas 4 5 2 3 4 2 5" xfId="3546" xr:uid="{44C4CCDA-E24C-4992-9E48-4D533F90E8EE}"/>
    <cellStyle name="Įprastas 4 5 2 3 4 2 6" xfId="4943" xr:uid="{2165C9C9-94B6-4838-9B20-25ED8AFB931E}"/>
    <cellStyle name="Įprastas 4 5 2 3 4 2 7" xfId="7934" xr:uid="{0AA8E4D1-6695-44BC-B8F6-ED8C96CDC439}"/>
    <cellStyle name="Įprastas 4 5 2 3 4 3" xfId="970" xr:uid="{1B583AA3-054C-4550-8791-A8C71792A5CE}"/>
    <cellStyle name="Įprastas 4 5 2 3 4 3 2" xfId="5907" xr:uid="{14DAB76B-4D9D-41B9-9A27-96CD5FD8DFEA}"/>
    <cellStyle name="Įprastas 4 5 2 3 4 4" xfId="1614" xr:uid="{F5258B0A-DAF9-4A92-9F6F-FFECF993EB2F}"/>
    <cellStyle name="Įprastas 4 5 2 3 4 4 2" xfId="6630" xr:uid="{8B515B5F-8A14-40F2-9841-5A6572EBF548}"/>
    <cellStyle name="Įprastas 4 5 2 3 4 5" xfId="1936" xr:uid="{6B7311D3-506E-49CC-B692-F1C82ECDA431}"/>
    <cellStyle name="Įprastas 4 5 2 3 4 6" xfId="2580" xr:uid="{25B0E43D-53C4-42CE-A92D-7A7652B4F8F3}"/>
    <cellStyle name="Įprastas 4 5 2 3 4 7" xfId="3224" xr:uid="{2B091AAD-5A14-4635-8BF0-F99AC68E4C9E}"/>
    <cellStyle name="Įprastas 4 5 2 3 4 8" xfId="3979" xr:uid="{A25EA717-6072-4F17-9DE8-75498E2F1C9C}"/>
    <cellStyle name="Įprastas 4 5 2 3 4 9" xfId="7612" xr:uid="{48F71DB3-278A-4E90-A712-475F87F81A04}"/>
    <cellStyle name="Įprastas 4 5 2 3 5" xfId="389" xr:uid="{04D51898-30F0-4CB9-834C-E6D426223C76}"/>
    <cellStyle name="Įprastas 4 5 2 3 5 2" xfId="1033" xr:uid="{6257E577-9892-46E5-9383-9A235E67F56C}"/>
    <cellStyle name="Įprastas 4 5 2 3 5 2 2" xfId="5184" xr:uid="{7458D60F-FF87-4DE5-9FE2-6C24356B9D52}"/>
    <cellStyle name="Įprastas 4 5 2 3 5 3" xfId="1999" xr:uid="{E6AA872B-CE92-4473-9463-E63777C253FD}"/>
    <cellStyle name="Įprastas 4 5 2 3 5 3 2" xfId="6148" xr:uid="{703AF2D1-C38B-4A6B-9FE7-67EE60E65CFA}"/>
    <cellStyle name="Įprastas 4 5 2 3 5 4" xfId="2643" xr:uid="{E4E16256-2651-4D09-9016-531A6F12D0C0}"/>
    <cellStyle name="Įprastas 4 5 2 3 5 4 2" xfId="6871" xr:uid="{E8D00861-6944-4D26-BC8B-B4FBDA1B53A2}"/>
    <cellStyle name="Įprastas 4 5 2 3 5 5" xfId="3287" xr:uid="{3F854A8C-E082-49E1-90B2-34187AF570A7}"/>
    <cellStyle name="Įprastas 4 5 2 3 5 6" xfId="4220" xr:uid="{01F5FE10-65B8-4812-B46A-898E2D0EA9B4}"/>
    <cellStyle name="Įprastas 4 5 2 3 5 7" xfId="7675" xr:uid="{23765FCB-3186-4CA9-BC69-03720EDB014E}"/>
    <cellStyle name="Įprastas 4 5 2 3 6" xfId="711" xr:uid="{BFBA6EF3-298B-4F7B-87DA-4A6439F082EB}"/>
    <cellStyle name="Įprastas 4 5 2 3 6 2" xfId="5425" xr:uid="{AC5CAB99-6783-403F-AA65-9C181FCAAB82}"/>
    <cellStyle name="Įprastas 4 5 2 3 6 3" xfId="7112" xr:uid="{C5DDF033-B1C1-4775-9F36-34BC6384B57C}"/>
    <cellStyle name="Įprastas 4 5 2 3 6 4" xfId="4461" xr:uid="{173798EE-4C4B-4B32-BB6B-59B23D1425D4}"/>
    <cellStyle name="Įprastas 4 5 2 3 7" xfId="1355" xr:uid="{64EB7E9F-8490-4A7A-9472-6CFEBB34C7F2}"/>
    <cellStyle name="Įprastas 4 5 2 3 7 2" xfId="4702" xr:uid="{6C86C0C5-49C7-4EA2-8CE8-C644CD221825}"/>
    <cellStyle name="Įprastas 4 5 2 3 8" xfId="1677" xr:uid="{4B0C42C5-F240-4EEC-ADFF-917B029A0F42}"/>
    <cellStyle name="Įprastas 4 5 2 3 8 2" xfId="5666" xr:uid="{3FB4E4FD-3D18-4B6B-A616-7874EAC302B7}"/>
    <cellStyle name="Įprastas 4 5 2 3 9" xfId="2321" xr:uid="{C133AF5C-A5BB-44EB-976D-E1150BBD6F30}"/>
    <cellStyle name="Įprastas 4 5 2 3 9 2" xfId="6389" xr:uid="{8455B349-BA2E-462B-A146-57332CDF7FC3}"/>
    <cellStyle name="Įprastas 4 5 2 4" xfId="92" xr:uid="{6CE14E27-520F-40EF-AC47-05F2577D0901}"/>
    <cellStyle name="Įprastas 4 5 2 4 10" xfId="3758" xr:uid="{46200934-FC04-4EFF-A6D4-8526BCD69610}"/>
    <cellStyle name="Įprastas 4 5 2 4 11" xfId="7378" xr:uid="{4A753C43-D2F7-46F3-8A28-71DAA56F8D6B}"/>
    <cellStyle name="Įprastas 4 5 2 4 2" xfId="222" xr:uid="{C1EF8DF7-85C5-4699-9FCB-7547F8829471}"/>
    <cellStyle name="Įprastas 4 5 2 4 2 2" xfId="544" xr:uid="{DB9D136C-66A5-4B1A-870D-00A9902A2C9E}"/>
    <cellStyle name="Įprastas 4 5 2 4 2 2 2" xfId="1188" xr:uid="{D79B81E3-446C-4BB6-B2EF-436352FAEF22}"/>
    <cellStyle name="Įprastas 4 5 2 4 2 2 2 2" xfId="5083" xr:uid="{BC090047-9C13-4685-BC69-3BDE237A1BAD}"/>
    <cellStyle name="Įprastas 4 5 2 4 2 2 3" xfId="2154" xr:uid="{A32E8438-D3B6-41AC-B9D6-F91048BFA837}"/>
    <cellStyle name="Įprastas 4 5 2 4 2 2 3 2" xfId="6047" xr:uid="{94E1BF6B-8044-4518-9813-595FC768D4DA}"/>
    <cellStyle name="Įprastas 4 5 2 4 2 2 4" xfId="2798" xr:uid="{641A8A31-E9D5-43D1-BCD3-29C6C15AB0FF}"/>
    <cellStyle name="Įprastas 4 5 2 4 2 2 4 2" xfId="6770" xr:uid="{C4C785DC-C7DF-49E8-95D9-164804CBE9B7}"/>
    <cellStyle name="Įprastas 4 5 2 4 2 2 5" xfId="3442" xr:uid="{F25D6104-9C29-410A-BA56-DF14762E507D}"/>
    <cellStyle name="Įprastas 4 5 2 4 2 2 6" xfId="4119" xr:uid="{852CA42D-63D1-46E2-9EF0-1F818491BFDC}"/>
    <cellStyle name="Įprastas 4 5 2 4 2 2 7" xfId="7830" xr:uid="{15E1C40F-696C-4526-9375-7DCC900DD284}"/>
    <cellStyle name="Įprastas 4 5 2 4 2 3" xfId="866" xr:uid="{29154F89-8E5D-4071-BE3B-2DDBA998F5E2}"/>
    <cellStyle name="Įprastas 4 5 2 4 2 3 2" xfId="5324" xr:uid="{1C3169E7-EA46-455D-9FD5-8EEBD47B51E7}"/>
    <cellStyle name="Įprastas 4 5 2 4 2 3 3" xfId="6288" xr:uid="{CF34AB70-1F4E-455E-97E5-8133A9E973BD}"/>
    <cellStyle name="Įprastas 4 5 2 4 2 3 4" xfId="7011" xr:uid="{F09762AC-54AA-4D43-9435-2BE90F0F05A6}"/>
    <cellStyle name="Įprastas 4 5 2 4 2 3 5" xfId="4360" xr:uid="{4B53A0EE-0E80-4498-80DC-4DB0D765BA10}"/>
    <cellStyle name="Įprastas 4 5 2 4 2 4" xfId="1510" xr:uid="{E724855C-E0A4-4194-BBA3-6F70C8F86F80}"/>
    <cellStyle name="Įprastas 4 5 2 4 2 4 2" xfId="5565" xr:uid="{F0242792-1CCF-410F-9FF6-E45B3A40EC00}"/>
    <cellStyle name="Įprastas 4 5 2 4 2 4 3" xfId="7252" xr:uid="{A6BD3B72-B5AC-4545-B558-A8C6FCAE4D2A}"/>
    <cellStyle name="Įprastas 4 5 2 4 2 4 4" xfId="4601" xr:uid="{C750B16E-97CE-4387-A093-7D0E8758D23A}"/>
    <cellStyle name="Įprastas 4 5 2 4 2 5" xfId="1832" xr:uid="{6141F255-D042-4647-A74A-B11D3DFDD507}"/>
    <cellStyle name="Įprastas 4 5 2 4 2 5 2" xfId="4842" xr:uid="{99019118-1C27-4294-A530-934BCD557BC8}"/>
    <cellStyle name="Įprastas 4 5 2 4 2 6" xfId="2476" xr:uid="{17F3CAEE-C748-4D08-9E54-EF88BD57AC15}"/>
    <cellStyle name="Įprastas 4 5 2 4 2 6 2" xfId="5806" xr:uid="{37E0E396-576C-48E7-A526-8745D3DC86CB}"/>
    <cellStyle name="Įprastas 4 5 2 4 2 7" xfId="3120" xr:uid="{722C339A-D703-4F86-86A8-B1FBCF1B9AF0}"/>
    <cellStyle name="Įprastas 4 5 2 4 2 7 2" xfId="6529" xr:uid="{C663F630-E769-4B22-A19A-735426880645}"/>
    <cellStyle name="Įprastas 4 5 2 4 2 8" xfId="3878" xr:uid="{77F9C993-4557-465F-8D49-DFDDFB16C4CC}"/>
    <cellStyle name="Įprastas 4 5 2 4 2 9" xfId="7508" xr:uid="{B861B4D8-A470-479D-BD8F-DEF2AD2F4562}"/>
    <cellStyle name="Įprastas 4 5 2 4 3" xfId="414" xr:uid="{5F848C37-5950-452B-80FC-42C9253CFDB2}"/>
    <cellStyle name="Įprastas 4 5 2 4 3 2" xfId="1058" xr:uid="{9FF0976C-C6BB-4CD1-98A0-58EAC29E603D}"/>
    <cellStyle name="Įprastas 4 5 2 4 3 2 2" xfId="4963" xr:uid="{1EA5FB78-FB5F-411C-84EA-D8316BF8993D}"/>
    <cellStyle name="Įprastas 4 5 2 4 3 3" xfId="2024" xr:uid="{DCAB34FB-2AC3-4B75-8707-10017C63D1CE}"/>
    <cellStyle name="Įprastas 4 5 2 4 3 3 2" xfId="5927" xr:uid="{8903F2C1-F824-41E9-A62E-30CF2C103206}"/>
    <cellStyle name="Įprastas 4 5 2 4 3 4" xfId="2668" xr:uid="{DABAEBBB-7D82-4709-AD85-EA764610206D}"/>
    <cellStyle name="Įprastas 4 5 2 4 3 4 2" xfId="6650" xr:uid="{C21FC8E9-2DDF-48BD-A6D8-943979AFEC9D}"/>
    <cellStyle name="Įprastas 4 5 2 4 3 5" xfId="3312" xr:uid="{B1E1C476-87DD-405B-97DB-C64C6B59A457}"/>
    <cellStyle name="Įprastas 4 5 2 4 3 6" xfId="3999" xr:uid="{CCDCE306-F681-4AF0-B4C2-CD875E456AD2}"/>
    <cellStyle name="Įprastas 4 5 2 4 3 7" xfId="7700" xr:uid="{DBCC6152-6AF4-4993-994F-C5B2FAF8A691}"/>
    <cellStyle name="Įprastas 4 5 2 4 4" xfId="736" xr:uid="{16724B5E-2475-4F32-9F71-BC754121649C}"/>
    <cellStyle name="Įprastas 4 5 2 4 4 2" xfId="5204" xr:uid="{F1F88812-9DE1-4A40-BFD7-5071A51DB336}"/>
    <cellStyle name="Įprastas 4 5 2 4 4 3" xfId="6168" xr:uid="{C08E28AC-6EA1-4160-8CA3-970717CB6251}"/>
    <cellStyle name="Įprastas 4 5 2 4 4 4" xfId="6891" xr:uid="{9C4E7CD8-C217-44BF-B845-2730692AB4A4}"/>
    <cellStyle name="Įprastas 4 5 2 4 4 5" xfId="4240" xr:uid="{DDB19874-02FC-48A6-B311-8496509AD019}"/>
    <cellStyle name="Įprastas 4 5 2 4 5" xfId="1380" xr:uid="{161CE3CD-272A-427D-8CB8-263C7CAFE1DD}"/>
    <cellStyle name="Įprastas 4 5 2 4 5 2" xfId="5445" xr:uid="{5329E130-8FFC-45E1-BEE2-37E10AF893E7}"/>
    <cellStyle name="Įprastas 4 5 2 4 5 3" xfId="7132" xr:uid="{18CF8E79-76AF-4834-941D-7E575290FDB0}"/>
    <cellStyle name="Įprastas 4 5 2 4 5 4" xfId="4481" xr:uid="{3E56E9C6-6C7E-47D8-9166-75C645F8E42E}"/>
    <cellStyle name="Įprastas 4 5 2 4 6" xfId="1702" xr:uid="{A0C835AE-6F99-4DEE-9F5D-C88EE138E87A}"/>
    <cellStyle name="Įprastas 4 5 2 4 6 2" xfId="4722" xr:uid="{6171809B-F9A8-4AD6-8CD8-743C1E502635}"/>
    <cellStyle name="Įprastas 4 5 2 4 7" xfId="2346" xr:uid="{7202DD0F-A62C-486C-8719-D42F020F31AB}"/>
    <cellStyle name="Įprastas 4 5 2 4 7 2" xfId="5686" xr:uid="{70EB300D-0AEB-41ED-967F-B2B1508BED9B}"/>
    <cellStyle name="Įprastas 4 5 2 4 8" xfId="2990" xr:uid="{D2243928-1949-4FB8-80CF-01008A71AAE0}"/>
    <cellStyle name="Įprastas 4 5 2 4 8 2" xfId="6409" xr:uid="{F01A73FE-A0C6-4BD1-B08F-1E40906D843C}"/>
    <cellStyle name="Įprastas 4 5 2 4 9" xfId="3634" xr:uid="{EEE853EC-7A1B-4E8A-AF53-B7CA66CCAB45}"/>
    <cellStyle name="Įprastas 4 5 2 5" xfId="157" xr:uid="{0F6AF350-4B37-42BB-9255-DC1750903A64}"/>
    <cellStyle name="Įprastas 4 5 2 5 2" xfId="479" xr:uid="{38755962-AE15-44F2-B9EF-6AF15949EF3A}"/>
    <cellStyle name="Įprastas 4 5 2 5 2 2" xfId="1123" xr:uid="{52D2D637-0650-48FA-936A-455D10D7DA56}"/>
    <cellStyle name="Įprastas 4 5 2 5 2 2 2" xfId="5023" xr:uid="{D888955A-9CF1-4E02-BC86-C6B4F8D04B0F}"/>
    <cellStyle name="Įprastas 4 5 2 5 2 3" xfId="2089" xr:uid="{64DF42EE-E49B-4E0C-B48E-7A6B1686DD2D}"/>
    <cellStyle name="Įprastas 4 5 2 5 2 3 2" xfId="5987" xr:uid="{690DD467-E2F6-4FD1-AF44-5C2BAB1F19F1}"/>
    <cellStyle name="Įprastas 4 5 2 5 2 4" xfId="2733" xr:uid="{1720DDA4-8AF9-45A4-B3EC-2831E24B0A22}"/>
    <cellStyle name="Įprastas 4 5 2 5 2 4 2" xfId="6710" xr:uid="{CBF3AB69-D4B9-47A8-BFCD-63D23B597A4C}"/>
    <cellStyle name="Įprastas 4 5 2 5 2 5" xfId="3377" xr:uid="{490B2196-E9C4-48D9-838D-3CF03D252110}"/>
    <cellStyle name="Įprastas 4 5 2 5 2 6" xfId="4059" xr:uid="{8BD1ABC8-F8F1-47B0-B25D-2B664E8C72D8}"/>
    <cellStyle name="Įprastas 4 5 2 5 2 7" xfId="7765" xr:uid="{5CFEC316-4E3C-4882-BA81-701123C708B4}"/>
    <cellStyle name="Įprastas 4 5 2 5 3" xfId="801" xr:uid="{2617DCA4-4A7F-4E30-A60D-9466AA6A0B9A}"/>
    <cellStyle name="Įprastas 4 5 2 5 3 2" xfId="5264" xr:uid="{7F3ACED4-B285-4BB7-8E3F-E53DD08CEFA9}"/>
    <cellStyle name="Įprastas 4 5 2 5 3 3" xfId="6228" xr:uid="{677A640F-C9EF-46F6-B807-D7A967D59B71}"/>
    <cellStyle name="Įprastas 4 5 2 5 3 4" xfId="6951" xr:uid="{745277AD-2F2B-4F87-80C6-9B507DFCBB47}"/>
    <cellStyle name="Įprastas 4 5 2 5 3 5" xfId="4300" xr:uid="{74F50909-14C2-41A0-B468-EE0FEF5D6646}"/>
    <cellStyle name="Įprastas 4 5 2 5 4" xfId="1445" xr:uid="{5F214D65-9C0B-48A3-902A-AC27FC30AB62}"/>
    <cellStyle name="Įprastas 4 5 2 5 4 2" xfId="5505" xr:uid="{5298DB4B-1741-475A-9D06-DFC518A30BD5}"/>
    <cellStyle name="Įprastas 4 5 2 5 4 3" xfId="7192" xr:uid="{17C8790F-23C2-4B25-AA6F-9D34706C8FC8}"/>
    <cellStyle name="Įprastas 4 5 2 5 4 4" xfId="4541" xr:uid="{B67D724B-3B64-478E-9AEB-841A54F3B595}"/>
    <cellStyle name="Įprastas 4 5 2 5 5" xfId="1767" xr:uid="{E8F6528B-F0A0-4B7B-A595-11F0E540F01C}"/>
    <cellStyle name="Įprastas 4 5 2 5 5 2" xfId="4782" xr:uid="{2410135C-263F-4D54-8363-15C235521048}"/>
    <cellStyle name="Įprastas 4 5 2 5 6" xfId="2411" xr:uid="{51123247-9461-47DA-88DD-FFBB5F02BF4C}"/>
    <cellStyle name="Įprastas 4 5 2 5 6 2" xfId="5746" xr:uid="{08AF0DCA-2335-4F02-AF65-F0ACD51C3E42}"/>
    <cellStyle name="Įprastas 4 5 2 5 7" xfId="3055" xr:uid="{6A65ED2A-313A-44AF-9D72-57CCBCCD67F7}"/>
    <cellStyle name="Įprastas 4 5 2 5 7 2" xfId="6469" xr:uid="{8FF57F04-3D5E-49D5-B207-6099CC41180D}"/>
    <cellStyle name="Įprastas 4 5 2 5 8" xfId="3818" xr:uid="{9119A311-4CF3-4F4D-B510-914DD897FBB7}"/>
    <cellStyle name="Įprastas 4 5 2 5 9" xfId="7443" xr:uid="{C120F59C-5999-446A-8967-371C0DCEF328}"/>
    <cellStyle name="Įprastas 4 5 2 6" xfId="286" xr:uid="{7E9DDD34-854C-4B3C-B59E-B09FDC6392D9}"/>
    <cellStyle name="Įprastas 4 5 2 6 2" xfId="608" xr:uid="{79E365DD-6136-487D-882D-330B409D5FFC}"/>
    <cellStyle name="Įprastas 4 5 2 6 2 2" xfId="1252" xr:uid="{7E340CBC-7896-4D13-A7E7-2FC31F0E5BF9}"/>
    <cellStyle name="Įprastas 4 5 2 6 2 3" xfId="2218" xr:uid="{69E8ED3E-17DC-447A-92E6-168CD2883B1D}"/>
    <cellStyle name="Įprastas 4 5 2 6 2 4" xfId="2862" xr:uid="{12AF91A1-1366-4C5C-AEE6-0FE9C50D2BE3}"/>
    <cellStyle name="Įprastas 4 5 2 6 2 5" xfId="3506" xr:uid="{35FE3417-89FD-46E1-ACE1-950247E93FBB}"/>
    <cellStyle name="Įprastas 4 5 2 6 2 6" xfId="4903" xr:uid="{1E4A7BC2-4245-42E3-A200-E81E7C61259C}"/>
    <cellStyle name="Įprastas 4 5 2 6 2 7" xfId="7894" xr:uid="{372DFC33-1293-47EA-9519-14DC54216DC4}"/>
    <cellStyle name="Įprastas 4 5 2 6 3" xfId="930" xr:uid="{CB9CDF0E-77AD-4316-B629-49D66FBEB21F}"/>
    <cellStyle name="Įprastas 4 5 2 6 3 2" xfId="5867" xr:uid="{7F791A17-4205-437C-B8DB-8805BA9EFC52}"/>
    <cellStyle name="Įprastas 4 5 2 6 4" xfId="1574" xr:uid="{8D35A45D-6F37-44EB-8CE1-DF29AC73004C}"/>
    <cellStyle name="Įprastas 4 5 2 6 4 2" xfId="6590" xr:uid="{80F0DBFE-EEE3-49CA-8CDC-D527F106449E}"/>
    <cellStyle name="Įprastas 4 5 2 6 5" xfId="1896" xr:uid="{6E029F5A-86EA-4E12-936C-608A85A91AE9}"/>
    <cellStyle name="Įprastas 4 5 2 6 6" xfId="2540" xr:uid="{C742D1AC-0914-4B58-A97B-BDF38A52A4C5}"/>
    <cellStyle name="Įprastas 4 5 2 6 7" xfId="3184" xr:uid="{6D6BE38B-25BA-49E7-93D7-EED011F779F4}"/>
    <cellStyle name="Įprastas 4 5 2 6 8" xfId="3939" xr:uid="{EDAA07A2-FB23-41DE-8D38-F2C29DA40BA7}"/>
    <cellStyle name="Įprastas 4 5 2 6 9" xfId="7572" xr:uid="{6AACA4EB-FACC-49C0-8AD9-E243F50B02A3}"/>
    <cellStyle name="Įprastas 4 5 2 7" xfId="349" xr:uid="{ECBB14A8-4F03-4485-A740-C3202B8671DA}"/>
    <cellStyle name="Įprastas 4 5 2 7 2" xfId="993" xr:uid="{646CCC8B-80A2-4E85-A9EB-4CBBD9C3CABB}"/>
    <cellStyle name="Įprastas 4 5 2 7 2 2" xfId="5144" xr:uid="{D572491A-2325-48F7-833D-17E2C4447D1F}"/>
    <cellStyle name="Įprastas 4 5 2 7 3" xfId="1959" xr:uid="{6A0B02CA-38F0-4B7E-A97D-5F0DD23CFF55}"/>
    <cellStyle name="Įprastas 4 5 2 7 3 2" xfId="6108" xr:uid="{6C6CF2BB-3709-4772-817B-D0115F3458BC}"/>
    <cellStyle name="Įprastas 4 5 2 7 4" xfId="2603" xr:uid="{09C03785-38BC-4B78-8EF1-3C8366FDF17B}"/>
    <cellStyle name="Įprastas 4 5 2 7 4 2" xfId="6831" xr:uid="{3AEECC6C-4049-4B3C-A0DA-87BEDA96276B}"/>
    <cellStyle name="Įprastas 4 5 2 7 5" xfId="3247" xr:uid="{D2DF82B0-E5B9-460D-B29A-43D0ED3826F5}"/>
    <cellStyle name="Įprastas 4 5 2 7 6" xfId="4180" xr:uid="{51BEF4F3-6A1D-450F-8660-F152CCDE3DD7}"/>
    <cellStyle name="Įprastas 4 5 2 7 7" xfId="7635" xr:uid="{A1CE102B-CA39-4EEE-B9C8-C783C0A8EA74}"/>
    <cellStyle name="Įprastas 4 5 2 8" xfId="671" xr:uid="{8CD184DA-70F2-4A55-B140-351444C517D5}"/>
    <cellStyle name="Įprastas 4 5 2 8 2" xfId="5385" xr:uid="{54D3BBD3-0A80-4D40-AD79-F3D4FCB2FE7C}"/>
    <cellStyle name="Įprastas 4 5 2 8 3" xfId="7072" xr:uid="{7A4A9141-2919-475D-AC96-18BF0C6EA39A}"/>
    <cellStyle name="Įprastas 4 5 2 8 4" xfId="4421" xr:uid="{51618242-77A9-4051-AD74-BD6A6F3A744F}"/>
    <cellStyle name="Įprastas 4 5 2 9" xfId="1315" xr:uid="{CEA941C5-4D2A-4A40-9750-B43FBF4898F6}"/>
    <cellStyle name="Įprastas 4 5 2 9 2" xfId="4662" xr:uid="{F38249FD-3883-47DD-91F3-F4EC268CFA2F}"/>
    <cellStyle name="Įprastas 4 5 3" xfId="36" xr:uid="{2EC79C0D-B7F8-4B5A-B81D-74B957E336F6}"/>
    <cellStyle name="Įprastas 4 5 3 10" xfId="2935" xr:uid="{7FB5C9EB-E543-4064-94A8-41441B7DC59C}"/>
    <cellStyle name="Įprastas 4 5 3 11" xfId="3579" xr:uid="{8AE31850-D3E5-424E-8C8F-42A741F518F3}"/>
    <cellStyle name="Įprastas 4 5 3 12" xfId="3708" xr:uid="{BF923466-C873-42D4-87A2-BA3F83080D47}"/>
    <cellStyle name="Įprastas 4 5 3 13" xfId="7323" xr:uid="{486641CC-3AF2-421D-B8AA-98993BBC669E}"/>
    <cellStyle name="Įprastas 4 5 3 2" xfId="102" xr:uid="{A89C5A08-35D5-4FF3-AA2B-0B1139A8B728}"/>
    <cellStyle name="Įprastas 4 5 3 2 10" xfId="3768" xr:uid="{2ED0D521-0B5A-41B5-BC60-C09CECEB94AE}"/>
    <cellStyle name="Įprastas 4 5 3 2 11" xfId="7388" xr:uid="{1D4D5D26-DBCE-4C19-9A8F-752AE9EF260A}"/>
    <cellStyle name="Įprastas 4 5 3 2 2" xfId="232" xr:uid="{7C0BFC1F-1351-4C83-83B3-02CD4DD9A4E7}"/>
    <cellStyle name="Įprastas 4 5 3 2 2 2" xfId="554" xr:uid="{1F6AED09-61D6-400D-BFE7-E64288C74568}"/>
    <cellStyle name="Įprastas 4 5 3 2 2 2 2" xfId="1198" xr:uid="{DA6FFEDA-221A-406D-BF2D-28BD297F4285}"/>
    <cellStyle name="Įprastas 4 5 3 2 2 2 2 2" xfId="5093" xr:uid="{67E6A0F8-6FB6-4033-8A77-05FA3F367E13}"/>
    <cellStyle name="Įprastas 4 5 3 2 2 2 3" xfId="2164" xr:uid="{ECA92131-2212-417B-B32B-C65D42C9F70A}"/>
    <cellStyle name="Įprastas 4 5 3 2 2 2 3 2" xfId="6057" xr:uid="{802B8168-9659-47A5-A83C-493EFDF2A791}"/>
    <cellStyle name="Įprastas 4 5 3 2 2 2 4" xfId="2808" xr:uid="{1CE30495-A572-472F-BF61-A71D46FE9AD6}"/>
    <cellStyle name="Įprastas 4 5 3 2 2 2 4 2" xfId="6780" xr:uid="{742F6A2A-628B-4EB2-AB1A-D5178168F3F5}"/>
    <cellStyle name="Įprastas 4 5 3 2 2 2 5" xfId="3452" xr:uid="{97A03E10-031F-4333-A7F5-29878CB40A86}"/>
    <cellStyle name="Įprastas 4 5 3 2 2 2 6" xfId="4129" xr:uid="{A4EB0B03-84B4-425D-A282-BCF35A181852}"/>
    <cellStyle name="Įprastas 4 5 3 2 2 2 7" xfId="7840" xr:uid="{2049A3DC-717F-40C4-8491-E85D858C4A31}"/>
    <cellStyle name="Įprastas 4 5 3 2 2 3" xfId="876" xr:uid="{55A0A1B6-B169-40FD-98C5-BEDF2B0A0139}"/>
    <cellStyle name="Įprastas 4 5 3 2 2 3 2" xfId="5334" xr:uid="{EA994A83-C643-47DF-9DF7-BEDAE4A14F92}"/>
    <cellStyle name="Įprastas 4 5 3 2 2 3 3" xfId="6298" xr:uid="{16859733-5E33-4D53-A9F4-ADEFB5C8BCD4}"/>
    <cellStyle name="Įprastas 4 5 3 2 2 3 4" xfId="7021" xr:uid="{39880622-1564-448D-ADA2-00618ACBAC71}"/>
    <cellStyle name="Įprastas 4 5 3 2 2 3 5" xfId="4370" xr:uid="{6F3F4D03-9D57-4999-BAAD-3C51485C9742}"/>
    <cellStyle name="Įprastas 4 5 3 2 2 4" xfId="1520" xr:uid="{89B97D8C-733E-45D1-B70A-D5C46441A744}"/>
    <cellStyle name="Įprastas 4 5 3 2 2 4 2" xfId="5575" xr:uid="{27722439-2702-4E67-AF01-A2F8D885A365}"/>
    <cellStyle name="Įprastas 4 5 3 2 2 4 3" xfId="7262" xr:uid="{DBDCDD97-B678-45B1-A9CB-DB21D0395B74}"/>
    <cellStyle name="Įprastas 4 5 3 2 2 4 4" xfId="4611" xr:uid="{1FEEDB10-35AC-4D5E-B1CE-EF3E20AC5EC8}"/>
    <cellStyle name="Įprastas 4 5 3 2 2 5" xfId="1842" xr:uid="{F523A813-E17D-44DE-8FD7-CF0DE1C33246}"/>
    <cellStyle name="Įprastas 4 5 3 2 2 5 2" xfId="4852" xr:uid="{3976EF4B-0A06-477E-A014-953174247078}"/>
    <cellStyle name="Įprastas 4 5 3 2 2 6" xfId="2486" xr:uid="{31E7FEA0-2C7D-488C-B031-6197DF7A1DCD}"/>
    <cellStyle name="Įprastas 4 5 3 2 2 6 2" xfId="5816" xr:uid="{BC057B0B-708E-44AC-8246-17888DED9997}"/>
    <cellStyle name="Įprastas 4 5 3 2 2 7" xfId="3130" xr:uid="{11E00FB4-A37A-4773-8326-CBE28409612E}"/>
    <cellStyle name="Įprastas 4 5 3 2 2 7 2" xfId="6539" xr:uid="{34EACC7C-BE36-4B86-B09E-321BA6165602}"/>
    <cellStyle name="Įprastas 4 5 3 2 2 8" xfId="3888" xr:uid="{A7363AD3-9D8D-43C0-8E89-37494B4EC1A2}"/>
    <cellStyle name="Įprastas 4 5 3 2 2 9" xfId="7518" xr:uid="{03934029-ECCF-4CE7-9BFA-F2C5103F0B1B}"/>
    <cellStyle name="Įprastas 4 5 3 2 3" xfId="424" xr:uid="{A0EA1156-9079-4D30-87E6-382C40FCE4F7}"/>
    <cellStyle name="Įprastas 4 5 3 2 3 2" xfId="1068" xr:uid="{946DC370-4E69-47B1-96EB-C17627B9BE37}"/>
    <cellStyle name="Įprastas 4 5 3 2 3 2 2" xfId="4973" xr:uid="{3FC9848B-5DCB-4A3D-93AA-CB07A3FC0545}"/>
    <cellStyle name="Įprastas 4 5 3 2 3 3" xfId="2034" xr:uid="{15843539-F6C6-4C5A-BD84-AD589C950911}"/>
    <cellStyle name="Įprastas 4 5 3 2 3 3 2" xfId="5937" xr:uid="{47840BE8-E3F6-485E-9C9E-5B8239339565}"/>
    <cellStyle name="Įprastas 4 5 3 2 3 4" xfId="2678" xr:uid="{B1E4ABA5-EB4E-4CA9-8130-3ACE2969C0C2}"/>
    <cellStyle name="Įprastas 4 5 3 2 3 4 2" xfId="6660" xr:uid="{61046A5B-5B85-4DB1-B938-D9ED36D30E07}"/>
    <cellStyle name="Įprastas 4 5 3 2 3 5" xfId="3322" xr:uid="{C5248CEB-A38E-4147-9C13-BDB9DD426CA9}"/>
    <cellStyle name="Įprastas 4 5 3 2 3 6" xfId="4009" xr:uid="{98250325-9C1E-484F-A3C8-7456F7C7F7A6}"/>
    <cellStyle name="Įprastas 4 5 3 2 3 7" xfId="7710" xr:uid="{4BDD94A7-5D93-4120-A799-DACB44BAAC80}"/>
    <cellStyle name="Įprastas 4 5 3 2 4" xfId="746" xr:uid="{2EC1709D-4367-432E-B300-4032D674570F}"/>
    <cellStyle name="Įprastas 4 5 3 2 4 2" xfId="5214" xr:uid="{58BF541C-038A-4FEA-9DC2-F087F7D00C45}"/>
    <cellStyle name="Įprastas 4 5 3 2 4 3" xfId="6178" xr:uid="{7C5C1F99-FEA6-4E57-9309-7E3C05BEF270}"/>
    <cellStyle name="Įprastas 4 5 3 2 4 4" xfId="6901" xr:uid="{D275A0D5-BCB8-4DB0-ABFB-72C3C2EC264E}"/>
    <cellStyle name="Įprastas 4 5 3 2 4 5" xfId="4250" xr:uid="{9521E885-7D17-47B2-B34A-74C4CDAE2911}"/>
    <cellStyle name="Įprastas 4 5 3 2 5" xfId="1390" xr:uid="{6E948EE3-39D5-436E-BDED-632F92555F8D}"/>
    <cellStyle name="Įprastas 4 5 3 2 5 2" xfId="5455" xr:uid="{60BBF80B-F25D-4CA2-85CA-C345A231070F}"/>
    <cellStyle name="Įprastas 4 5 3 2 5 3" xfId="7142" xr:uid="{074E2AEF-4DB0-4869-B337-0D8A2F824EF7}"/>
    <cellStyle name="Įprastas 4 5 3 2 5 4" xfId="4491" xr:uid="{9DC1A29E-0962-4B15-A89D-815ABC36ECE8}"/>
    <cellStyle name="Įprastas 4 5 3 2 6" xfId="1712" xr:uid="{D35B4DAA-B2FB-470C-AC1A-241C5315CE93}"/>
    <cellStyle name="Įprastas 4 5 3 2 6 2" xfId="4732" xr:uid="{FD004EDD-F48C-4BEE-9AEE-BDFEF6F9D0D3}"/>
    <cellStyle name="Įprastas 4 5 3 2 7" xfId="2356" xr:uid="{33E7A44C-D704-4882-9BA8-D719A443D986}"/>
    <cellStyle name="Įprastas 4 5 3 2 7 2" xfId="5696" xr:uid="{43C804D2-8327-4470-A2EC-3835026CE8F4}"/>
    <cellStyle name="Įprastas 4 5 3 2 8" xfId="3000" xr:uid="{236D074E-38C2-4935-AEB5-DE9C4940DB41}"/>
    <cellStyle name="Įprastas 4 5 3 2 8 2" xfId="6419" xr:uid="{BC37FDC4-D584-4F28-81EF-D117EBA44DE7}"/>
    <cellStyle name="Įprastas 4 5 3 2 9" xfId="3644" xr:uid="{7B69B52A-4533-40C8-A2EA-BDA2B355446A}"/>
    <cellStyle name="Įprastas 4 5 3 3" xfId="167" xr:uid="{61A814A3-5283-408D-B6B9-14937309B67A}"/>
    <cellStyle name="Įprastas 4 5 3 3 2" xfId="489" xr:uid="{3441833A-1BCD-4D0D-9FBC-B765C7D256A4}"/>
    <cellStyle name="Įprastas 4 5 3 3 2 2" xfId="1133" xr:uid="{F3F63DC2-97BA-44BB-82D3-2050B3A7E8AA}"/>
    <cellStyle name="Įprastas 4 5 3 3 2 2 2" xfId="5033" xr:uid="{584E2630-F990-415B-A074-488C3AF7C17A}"/>
    <cellStyle name="Įprastas 4 5 3 3 2 3" xfId="2099" xr:uid="{6AE926D0-993D-47F9-BE12-699D539D3290}"/>
    <cellStyle name="Įprastas 4 5 3 3 2 3 2" xfId="5997" xr:uid="{B4A3337E-AC86-46F8-899F-74D9DCFB97B4}"/>
    <cellStyle name="Įprastas 4 5 3 3 2 4" xfId="2743" xr:uid="{2FDD108F-7972-4535-9D70-CE067BDAA007}"/>
    <cellStyle name="Įprastas 4 5 3 3 2 4 2" xfId="6720" xr:uid="{3A2D83F7-F89A-48E7-A572-E3BA949E59D0}"/>
    <cellStyle name="Įprastas 4 5 3 3 2 5" xfId="3387" xr:uid="{9A527E73-DCD8-405D-A267-77CCF3D1F532}"/>
    <cellStyle name="Įprastas 4 5 3 3 2 6" xfId="4069" xr:uid="{598F959D-23F2-498E-A10D-D694CF16EE6A}"/>
    <cellStyle name="Įprastas 4 5 3 3 2 7" xfId="7775" xr:uid="{68794D8B-07BD-4CE7-9EA2-081459D061AC}"/>
    <cellStyle name="Įprastas 4 5 3 3 3" xfId="811" xr:uid="{D16B58D7-948E-4936-BB87-A5D2CF51BD2B}"/>
    <cellStyle name="Įprastas 4 5 3 3 3 2" xfId="5274" xr:uid="{7A68F032-55F1-426E-A1E3-377D8FC200F0}"/>
    <cellStyle name="Įprastas 4 5 3 3 3 3" xfId="6238" xr:uid="{88ADDD65-EC1C-49F4-87CA-E6D50CCD1E9C}"/>
    <cellStyle name="Įprastas 4 5 3 3 3 4" xfId="6961" xr:uid="{EDE1CE1E-6625-4449-B08C-4AC17F982BAF}"/>
    <cellStyle name="Įprastas 4 5 3 3 3 5" xfId="4310" xr:uid="{01C77F5B-F1B9-444D-A057-52722752E8D8}"/>
    <cellStyle name="Įprastas 4 5 3 3 4" xfId="1455" xr:uid="{A48F62D1-BFA2-448D-BF0B-A4C79A52146C}"/>
    <cellStyle name="Įprastas 4 5 3 3 4 2" xfId="5515" xr:uid="{2F3E680D-D323-4CC7-981E-C01E6B935EA2}"/>
    <cellStyle name="Įprastas 4 5 3 3 4 3" xfId="7202" xr:uid="{0B82232E-5BB0-43D1-80E5-787128DD6852}"/>
    <cellStyle name="Įprastas 4 5 3 3 4 4" xfId="4551" xr:uid="{63BD4E16-796F-44A5-8902-907A7A226717}"/>
    <cellStyle name="Įprastas 4 5 3 3 5" xfId="1777" xr:uid="{BDE2FAC5-454E-4552-8D21-78F96889CC8A}"/>
    <cellStyle name="Įprastas 4 5 3 3 5 2" xfId="4792" xr:uid="{EFA6EA49-02D6-4910-9B23-BE3D3F0585D1}"/>
    <cellStyle name="Įprastas 4 5 3 3 6" xfId="2421" xr:uid="{7EEB2A94-3A21-45D5-8334-448EE8E2424D}"/>
    <cellStyle name="Įprastas 4 5 3 3 6 2" xfId="5756" xr:uid="{C3E786DF-BEE0-4CA2-A34D-6140D277923A}"/>
    <cellStyle name="Įprastas 4 5 3 3 7" xfId="3065" xr:uid="{1FB3ECEF-C9E0-40DB-81A9-9C3EAB465B53}"/>
    <cellStyle name="Įprastas 4 5 3 3 7 2" xfId="6479" xr:uid="{EA564B41-CDEF-4C04-8A59-815EA6BDB110}"/>
    <cellStyle name="Įprastas 4 5 3 3 8" xfId="3828" xr:uid="{16B1DB82-681D-4F99-BE8F-2CED9B3BE2B0}"/>
    <cellStyle name="Įprastas 4 5 3 3 9" xfId="7453" xr:uid="{F6B6676C-B4B4-4504-B95D-B973B33BA17B}"/>
    <cellStyle name="Įprastas 4 5 3 4" xfId="296" xr:uid="{8EFD2E06-3BB9-4778-ABF0-6535D2E4717D}"/>
    <cellStyle name="Įprastas 4 5 3 4 2" xfId="618" xr:uid="{D5857F0E-D379-4949-8384-0842F20148E8}"/>
    <cellStyle name="Įprastas 4 5 3 4 2 2" xfId="1262" xr:uid="{E7F8F75D-4646-4CF5-AB9C-1F44A38BD9A9}"/>
    <cellStyle name="Įprastas 4 5 3 4 2 3" xfId="2228" xr:uid="{1280A090-8DBD-4FE9-9CA1-E806120F471F}"/>
    <cellStyle name="Įprastas 4 5 3 4 2 4" xfId="2872" xr:uid="{5469DB74-457D-474C-A11D-EC2BFA32A3A2}"/>
    <cellStyle name="Įprastas 4 5 3 4 2 5" xfId="3516" xr:uid="{B7929057-4240-4120-A205-07F2F7FA6D73}"/>
    <cellStyle name="Įprastas 4 5 3 4 2 6" xfId="4913" xr:uid="{2FB6C8A6-BDDE-431F-84F2-EA24B6D67A05}"/>
    <cellStyle name="Įprastas 4 5 3 4 2 7" xfId="7904" xr:uid="{0317E3A4-6B91-4A84-8750-CC424F051C10}"/>
    <cellStyle name="Įprastas 4 5 3 4 3" xfId="940" xr:uid="{12AD9A17-1A03-406C-9B34-9C2C76FAFF45}"/>
    <cellStyle name="Įprastas 4 5 3 4 3 2" xfId="5877" xr:uid="{AC208307-53F0-4B66-A884-FB4DED8261C2}"/>
    <cellStyle name="Įprastas 4 5 3 4 4" xfId="1584" xr:uid="{550C5B0B-59D6-497B-ADB3-38CE90608BA3}"/>
    <cellStyle name="Įprastas 4 5 3 4 4 2" xfId="6600" xr:uid="{BD087249-A560-4A8A-968F-E02AEB52CAC4}"/>
    <cellStyle name="Įprastas 4 5 3 4 5" xfId="1906" xr:uid="{94DFAA0B-3284-4551-9841-9CC0C8664008}"/>
    <cellStyle name="Įprastas 4 5 3 4 6" xfId="2550" xr:uid="{C0B4CA77-D386-49C9-9CFE-34FA82FC477A}"/>
    <cellStyle name="Įprastas 4 5 3 4 7" xfId="3194" xr:uid="{FC665EB2-F54F-4EFF-B180-863902708BAF}"/>
    <cellStyle name="Įprastas 4 5 3 4 8" xfId="3949" xr:uid="{18553D5E-32A3-43BB-9003-EA206EE275D3}"/>
    <cellStyle name="Įprastas 4 5 3 4 9" xfId="7582" xr:uid="{5940499E-BBB2-4718-B51B-61D697209AA1}"/>
    <cellStyle name="Įprastas 4 5 3 5" xfId="359" xr:uid="{E988C5A9-39B1-403E-AEA6-3DD1AF4FC70C}"/>
    <cellStyle name="Įprastas 4 5 3 5 2" xfId="1003" xr:uid="{88A1ADCA-787C-4503-AB7B-B1FB17B4DF71}"/>
    <cellStyle name="Įprastas 4 5 3 5 2 2" xfId="5154" xr:uid="{E696319A-BB65-44CD-A1AE-58DE3E0F1EF8}"/>
    <cellStyle name="Įprastas 4 5 3 5 3" xfId="1969" xr:uid="{3FF3CA9C-8190-4240-969A-DC656F98588B}"/>
    <cellStyle name="Įprastas 4 5 3 5 3 2" xfId="6118" xr:uid="{444CFE1B-A75C-40C4-8B38-5F911AC770E4}"/>
    <cellStyle name="Įprastas 4 5 3 5 4" xfId="2613" xr:uid="{07BAEE0F-5F06-4FC6-AA99-B86DBEE51613}"/>
    <cellStyle name="Įprastas 4 5 3 5 4 2" xfId="6841" xr:uid="{7E42FF88-CC5B-4BF1-8DAF-E203E16B6064}"/>
    <cellStyle name="Įprastas 4 5 3 5 5" xfId="3257" xr:uid="{C8E24A39-9D76-433C-9E26-96F4C0F0BC27}"/>
    <cellStyle name="Įprastas 4 5 3 5 6" xfId="4190" xr:uid="{2B359802-3620-427C-8331-64DAD6A4FB4A}"/>
    <cellStyle name="Įprastas 4 5 3 5 7" xfId="7645" xr:uid="{7B507DF8-008F-4FCE-BD96-30340D259B13}"/>
    <cellStyle name="Įprastas 4 5 3 6" xfId="681" xr:uid="{AD6F8AF8-F8D3-4D7D-BD32-1E8261922709}"/>
    <cellStyle name="Įprastas 4 5 3 6 2" xfId="5395" xr:uid="{446940C3-16BD-4A48-A684-39F1D4E77634}"/>
    <cellStyle name="Įprastas 4 5 3 6 3" xfId="7082" xr:uid="{BA32C36B-EF7A-472D-9ADA-5B516C304189}"/>
    <cellStyle name="Įprastas 4 5 3 6 4" xfId="4431" xr:uid="{AA3F22DF-8AA1-4DE1-A389-565B58BF7EC7}"/>
    <cellStyle name="Įprastas 4 5 3 7" xfId="1325" xr:uid="{4D06298B-54EF-4906-8CC8-9C0ED53D28FC}"/>
    <cellStyle name="Įprastas 4 5 3 7 2" xfId="4672" xr:uid="{58191BB0-D82E-42DA-A51B-B210BCB98115}"/>
    <cellStyle name="Įprastas 4 5 3 8" xfId="1647" xr:uid="{8CC38128-F7E0-4D7E-A453-BCEAB5A26F20}"/>
    <cellStyle name="Įprastas 4 5 3 8 2" xfId="5636" xr:uid="{74B008E6-9FE3-4C20-8AA0-13150F12663F}"/>
    <cellStyle name="Įprastas 4 5 3 9" xfId="2291" xr:uid="{12AD1EC5-B0F3-4BDF-AE46-3B6472738928}"/>
    <cellStyle name="Įprastas 4 5 3 9 2" xfId="6359" xr:uid="{026747EB-AB8C-4A76-853C-7E79D63BFB62}"/>
    <cellStyle name="Įprastas 4 5 4" xfId="56" xr:uid="{2A1F7CBC-2D19-4CA7-A466-BEE8037F1C87}"/>
    <cellStyle name="Įprastas 4 5 4 10" xfId="2955" xr:uid="{16AAD623-2061-4429-AC00-1F9DF378BE4C}"/>
    <cellStyle name="Įprastas 4 5 4 11" xfId="3599" xr:uid="{C4EECA0B-8928-4AF8-B150-8860A7344EAB}"/>
    <cellStyle name="Įprastas 4 5 4 12" xfId="3728" xr:uid="{F19BC8E5-9F37-4AD2-8A6F-9DCEDFB5F904}"/>
    <cellStyle name="Įprastas 4 5 4 13" xfId="7343" xr:uid="{6836E052-0746-42E0-B7CD-3A9904CFE78F}"/>
    <cellStyle name="Įprastas 4 5 4 2" xfId="122" xr:uid="{336F37F6-2516-4B4C-8F1B-BE9112F1DFE3}"/>
    <cellStyle name="Įprastas 4 5 4 2 10" xfId="3788" xr:uid="{BA0E3E43-4490-491C-8EAC-5B54BA3B4380}"/>
    <cellStyle name="Įprastas 4 5 4 2 11" xfId="7408" xr:uid="{E4CA2A45-7407-49BD-B176-644FFE288A32}"/>
    <cellStyle name="Įprastas 4 5 4 2 2" xfId="252" xr:uid="{1F53F2D5-B163-47B0-AD5B-30446EE1CA73}"/>
    <cellStyle name="Įprastas 4 5 4 2 2 2" xfId="574" xr:uid="{BD2F00D2-F52D-4F04-9C92-1F6E391E1DE1}"/>
    <cellStyle name="Įprastas 4 5 4 2 2 2 2" xfId="1218" xr:uid="{B753E743-85E9-401D-B3DA-33EF46529402}"/>
    <cellStyle name="Įprastas 4 5 4 2 2 2 2 2" xfId="5113" xr:uid="{EEF8C1FD-EF0A-4388-949A-25B769FFA826}"/>
    <cellStyle name="Įprastas 4 5 4 2 2 2 3" xfId="2184" xr:uid="{950AEB30-1669-444C-B250-E41F42897F9B}"/>
    <cellStyle name="Įprastas 4 5 4 2 2 2 3 2" xfId="6077" xr:uid="{808FF9D0-35A9-4C84-8F96-7AB2AA27E712}"/>
    <cellStyle name="Įprastas 4 5 4 2 2 2 4" xfId="2828" xr:uid="{10712885-EA3B-41F1-AE3F-A2858B484797}"/>
    <cellStyle name="Įprastas 4 5 4 2 2 2 4 2" xfId="6800" xr:uid="{266500D5-4A44-4A77-918E-9B58816E3636}"/>
    <cellStyle name="Įprastas 4 5 4 2 2 2 5" xfId="3472" xr:uid="{E387D223-9EDC-495C-A409-FD1D702B0090}"/>
    <cellStyle name="Įprastas 4 5 4 2 2 2 6" xfId="4149" xr:uid="{32958230-FD5F-4147-89E9-6E51F2B4F063}"/>
    <cellStyle name="Įprastas 4 5 4 2 2 2 7" xfId="7860" xr:uid="{B6CC5212-D0E4-4B37-9A1E-D4408B098AAD}"/>
    <cellStyle name="Įprastas 4 5 4 2 2 3" xfId="896" xr:uid="{4CF7DB86-3AC1-40D9-82D6-EADEAAAAE877}"/>
    <cellStyle name="Įprastas 4 5 4 2 2 3 2" xfId="5354" xr:uid="{F6F4D98F-87CA-49CC-8325-18A918264E4B}"/>
    <cellStyle name="Įprastas 4 5 4 2 2 3 3" xfId="6318" xr:uid="{6C7661DD-DAA1-4C16-84F1-DC60203A4640}"/>
    <cellStyle name="Įprastas 4 5 4 2 2 3 4" xfId="7041" xr:uid="{EA33B4C2-017B-4F87-BD2D-EC56B632BFB0}"/>
    <cellStyle name="Įprastas 4 5 4 2 2 3 5" xfId="4390" xr:uid="{016EE9A9-4D66-467A-B39D-DFB2EC8CA922}"/>
    <cellStyle name="Įprastas 4 5 4 2 2 4" xfId="1540" xr:uid="{72A26E1B-F934-4F53-B0FB-65B5E4AA4DD1}"/>
    <cellStyle name="Įprastas 4 5 4 2 2 4 2" xfId="5595" xr:uid="{1FF0D0FC-B8D0-45CB-9D46-E2040762A406}"/>
    <cellStyle name="Įprastas 4 5 4 2 2 4 3" xfId="7282" xr:uid="{091D3108-323D-4331-9A50-2CA666BEA212}"/>
    <cellStyle name="Įprastas 4 5 4 2 2 4 4" xfId="4631" xr:uid="{0174732E-9F52-4D0E-B086-6C3D50D09002}"/>
    <cellStyle name="Įprastas 4 5 4 2 2 5" xfId="1862" xr:uid="{1ADFA3E9-A560-4CAD-B57A-50827D30B899}"/>
    <cellStyle name="Įprastas 4 5 4 2 2 5 2" xfId="4872" xr:uid="{D7C19532-BCC3-432D-B011-5AF59A43B4D8}"/>
    <cellStyle name="Įprastas 4 5 4 2 2 6" xfId="2506" xr:uid="{CC916419-B786-42BB-9E0B-69FFAC3B5CCF}"/>
    <cellStyle name="Įprastas 4 5 4 2 2 6 2" xfId="5836" xr:uid="{037D5304-538F-4CF8-9A28-29AC4DEDA717}"/>
    <cellStyle name="Įprastas 4 5 4 2 2 7" xfId="3150" xr:uid="{62179E2F-E3B5-4FBE-B5BF-B9804E31A073}"/>
    <cellStyle name="Įprastas 4 5 4 2 2 7 2" xfId="6559" xr:uid="{47D494EC-1CF6-4FC6-9E8E-153CE51437C6}"/>
    <cellStyle name="Įprastas 4 5 4 2 2 8" xfId="3908" xr:uid="{B792BAAA-12F9-466C-BAF5-4844A5AF2A69}"/>
    <cellStyle name="Įprastas 4 5 4 2 2 9" xfId="7538" xr:uid="{3E4D54C1-51EF-4E0F-8347-990CDDB2B76B}"/>
    <cellStyle name="Įprastas 4 5 4 2 3" xfId="444" xr:uid="{A788E540-162E-484F-8D41-0AF14C22515A}"/>
    <cellStyle name="Įprastas 4 5 4 2 3 2" xfId="1088" xr:uid="{23C73D08-6EA2-4193-8F81-3D3492C1F0A6}"/>
    <cellStyle name="Įprastas 4 5 4 2 3 2 2" xfId="4993" xr:uid="{D2052382-36F2-419E-BEFD-BBB086DC6CDB}"/>
    <cellStyle name="Įprastas 4 5 4 2 3 3" xfId="2054" xr:uid="{65CF7D53-516E-41BF-AFBA-8B46CA882822}"/>
    <cellStyle name="Įprastas 4 5 4 2 3 3 2" xfId="5957" xr:uid="{6D7C779F-7409-49EA-87F1-08A8EEECB66C}"/>
    <cellStyle name="Įprastas 4 5 4 2 3 4" xfId="2698" xr:uid="{9A9ACB54-4707-486D-8A45-7A4A2D776F18}"/>
    <cellStyle name="Įprastas 4 5 4 2 3 4 2" xfId="6680" xr:uid="{1E43AF20-8298-49CB-A912-F13BF63791C0}"/>
    <cellStyle name="Įprastas 4 5 4 2 3 5" xfId="3342" xr:uid="{473FA272-4301-49E5-8099-C6383460D3BF}"/>
    <cellStyle name="Įprastas 4 5 4 2 3 6" xfId="4029" xr:uid="{277FC7AF-064C-49BF-9E4A-22EF3798FD77}"/>
    <cellStyle name="Įprastas 4 5 4 2 3 7" xfId="7730" xr:uid="{D768E371-BF2B-41D1-9E30-6567476D93C5}"/>
    <cellStyle name="Įprastas 4 5 4 2 4" xfId="766" xr:uid="{6F96F734-6963-4C49-8E9D-7BACCCE71FFC}"/>
    <cellStyle name="Įprastas 4 5 4 2 4 2" xfId="5234" xr:uid="{A4542E45-46E6-4A7A-80D8-29886FB5DA46}"/>
    <cellStyle name="Įprastas 4 5 4 2 4 3" xfId="6198" xr:uid="{D8CC9476-ED29-4254-9CFA-AE02969DE72D}"/>
    <cellStyle name="Įprastas 4 5 4 2 4 4" xfId="6921" xr:uid="{37379A94-FA69-4AD4-982A-8E20E4BE347C}"/>
    <cellStyle name="Įprastas 4 5 4 2 4 5" xfId="4270" xr:uid="{53CCE658-8D81-4B6D-9107-CEAB88089C5A}"/>
    <cellStyle name="Įprastas 4 5 4 2 5" xfId="1410" xr:uid="{AA0B4EE2-4D31-41FC-9B6C-464F61121AC9}"/>
    <cellStyle name="Įprastas 4 5 4 2 5 2" xfId="5475" xr:uid="{51A1E629-849D-4BB7-8CA1-672D374318F0}"/>
    <cellStyle name="Įprastas 4 5 4 2 5 3" xfId="7162" xr:uid="{E65C8B4C-CFA7-4501-AD6B-5BD4E3CBC8B4}"/>
    <cellStyle name="Įprastas 4 5 4 2 5 4" xfId="4511" xr:uid="{04BBCFF3-D75C-452A-85A6-F34766CDA6E6}"/>
    <cellStyle name="Įprastas 4 5 4 2 6" xfId="1732" xr:uid="{1E7AAE55-9533-467C-9D05-A304C1D57B9F}"/>
    <cellStyle name="Įprastas 4 5 4 2 6 2" xfId="4752" xr:uid="{4CC1920A-A63D-4117-B75F-9D0AB362C7F0}"/>
    <cellStyle name="Įprastas 4 5 4 2 7" xfId="2376" xr:uid="{2476C457-4249-4C05-9260-8F3AF16EF8BD}"/>
    <cellStyle name="Įprastas 4 5 4 2 7 2" xfId="5716" xr:uid="{DFFB7B8D-F237-41CD-8CB3-F32BCF760DA2}"/>
    <cellStyle name="Įprastas 4 5 4 2 8" xfId="3020" xr:uid="{B56E25CF-336B-43F1-98FA-F701A6FE3EA0}"/>
    <cellStyle name="Įprastas 4 5 4 2 8 2" xfId="6439" xr:uid="{EDAE32D1-FFA3-41C9-9F63-B255D5E48F88}"/>
    <cellStyle name="Įprastas 4 5 4 2 9" xfId="3664" xr:uid="{45431078-F478-48B3-998B-9F4CBA829D97}"/>
    <cellStyle name="Įprastas 4 5 4 3" xfId="187" xr:uid="{AA0F1427-5CC1-421B-8BAF-EC9938170555}"/>
    <cellStyle name="Įprastas 4 5 4 3 2" xfId="509" xr:uid="{04756F6C-0C61-44DB-87FF-4D7F3D2E3EB6}"/>
    <cellStyle name="Įprastas 4 5 4 3 2 2" xfId="1153" xr:uid="{58F21CBE-F935-4406-BB7E-63AD203F43BE}"/>
    <cellStyle name="Įprastas 4 5 4 3 2 2 2" xfId="5053" xr:uid="{6F9235D3-C7D4-40A1-869C-0D4225373108}"/>
    <cellStyle name="Įprastas 4 5 4 3 2 3" xfId="2119" xr:uid="{B08F273C-3EAC-4D65-A62F-56508A63011D}"/>
    <cellStyle name="Įprastas 4 5 4 3 2 3 2" xfId="6017" xr:uid="{65957B27-3016-4629-B429-FE4C95952980}"/>
    <cellStyle name="Įprastas 4 5 4 3 2 4" xfId="2763" xr:uid="{7C4D1FA0-FC9B-4C8A-A05B-EF72A150982B}"/>
    <cellStyle name="Įprastas 4 5 4 3 2 4 2" xfId="6740" xr:uid="{C396A943-A066-4362-9A88-78E4F75DCD47}"/>
    <cellStyle name="Įprastas 4 5 4 3 2 5" xfId="3407" xr:uid="{2C271AC6-EE38-4A1D-8064-D3E130ADD764}"/>
    <cellStyle name="Įprastas 4 5 4 3 2 6" xfId="4089" xr:uid="{FBF503B5-60EC-41A6-9085-A83771C54AD6}"/>
    <cellStyle name="Įprastas 4 5 4 3 2 7" xfId="7795" xr:uid="{FFCC0368-A349-4E58-899C-C5446EB14951}"/>
    <cellStyle name="Įprastas 4 5 4 3 3" xfId="831" xr:uid="{2F0D4511-8BE0-4260-A911-5E71B6D68962}"/>
    <cellStyle name="Įprastas 4 5 4 3 3 2" xfId="5294" xr:uid="{FA831D3E-6192-47A5-9C79-9C277E8425C6}"/>
    <cellStyle name="Įprastas 4 5 4 3 3 3" xfId="6258" xr:uid="{71AE5374-DBAE-468C-A227-80B9BB472001}"/>
    <cellStyle name="Įprastas 4 5 4 3 3 4" xfId="6981" xr:uid="{513AFC47-A786-476F-906B-AD8674FFE0FF}"/>
    <cellStyle name="Įprastas 4 5 4 3 3 5" xfId="4330" xr:uid="{845048F9-982F-41D5-BB33-265B4B56DBF3}"/>
    <cellStyle name="Įprastas 4 5 4 3 4" xfId="1475" xr:uid="{481CFB8E-449E-41FE-92C2-B93F1F638E85}"/>
    <cellStyle name="Įprastas 4 5 4 3 4 2" xfId="5535" xr:uid="{111D098E-576A-4D09-8B52-A6CA529B7FA2}"/>
    <cellStyle name="Įprastas 4 5 4 3 4 3" xfId="7222" xr:uid="{844C0B8D-F89D-4B47-8B46-DF9BDECCBB8E}"/>
    <cellStyle name="Įprastas 4 5 4 3 4 4" xfId="4571" xr:uid="{2F8C89CC-28EF-49B8-909C-923F12B08B63}"/>
    <cellStyle name="Įprastas 4 5 4 3 5" xfId="1797" xr:uid="{7EC5DF46-1D36-4EB4-B650-CB521A10D8CF}"/>
    <cellStyle name="Įprastas 4 5 4 3 5 2" xfId="4812" xr:uid="{FE1FCCE4-0FBC-4546-9481-0CE20596C8D7}"/>
    <cellStyle name="Įprastas 4 5 4 3 6" xfId="2441" xr:uid="{19932347-E81B-4760-A018-7261F34D5192}"/>
    <cellStyle name="Įprastas 4 5 4 3 6 2" xfId="5776" xr:uid="{107EA762-B778-4792-95AA-87B650089E66}"/>
    <cellStyle name="Įprastas 4 5 4 3 7" xfId="3085" xr:uid="{6B6F0445-7D84-404E-91E7-25172A3F390F}"/>
    <cellStyle name="Įprastas 4 5 4 3 7 2" xfId="6499" xr:uid="{BA111115-9784-45AB-8546-6CB55E3C1E80}"/>
    <cellStyle name="Įprastas 4 5 4 3 8" xfId="3848" xr:uid="{2B8AA976-AD16-4CE6-91FE-CCF070502F54}"/>
    <cellStyle name="Įprastas 4 5 4 3 9" xfId="7473" xr:uid="{0A0EF8AA-EBCD-40E1-9C4B-770F3F25E862}"/>
    <cellStyle name="Įprastas 4 5 4 4" xfId="316" xr:uid="{EBB423A2-462E-4979-97B5-DBC182482C05}"/>
    <cellStyle name="Įprastas 4 5 4 4 2" xfId="638" xr:uid="{B82275FD-4A8A-4950-9058-65690895DC0D}"/>
    <cellStyle name="Įprastas 4 5 4 4 2 2" xfId="1282" xr:uid="{18CA90DE-9D3A-473F-B52A-2FCC7854DDD0}"/>
    <cellStyle name="Įprastas 4 5 4 4 2 3" xfId="2248" xr:uid="{871D2E05-BC9D-48C3-915E-1E1FDAF24623}"/>
    <cellStyle name="Įprastas 4 5 4 4 2 4" xfId="2892" xr:uid="{80299F61-5C24-4382-86A9-B44FB4E2491D}"/>
    <cellStyle name="Įprastas 4 5 4 4 2 5" xfId="3536" xr:uid="{7050D794-4905-47A5-9412-AE21D6C44BFE}"/>
    <cellStyle name="Įprastas 4 5 4 4 2 6" xfId="4933" xr:uid="{554B4B53-10DE-4599-B89E-485E3ACF634A}"/>
    <cellStyle name="Įprastas 4 5 4 4 2 7" xfId="7924" xr:uid="{403073FC-B887-4D55-A739-7530E9A25BFE}"/>
    <cellStyle name="Įprastas 4 5 4 4 3" xfId="960" xr:uid="{D06A43A9-6FF1-4CDE-AEB7-9A68D2BE8E73}"/>
    <cellStyle name="Įprastas 4 5 4 4 3 2" xfId="5897" xr:uid="{4359F31B-DB71-49F6-B76F-499101D2632F}"/>
    <cellStyle name="Įprastas 4 5 4 4 4" xfId="1604" xr:uid="{54C194B8-0E5B-45E4-BBE4-F9E5FFB0D875}"/>
    <cellStyle name="Įprastas 4 5 4 4 4 2" xfId="6620" xr:uid="{58D8130E-BF42-439B-A030-5278EDA989BB}"/>
    <cellStyle name="Įprastas 4 5 4 4 5" xfId="1926" xr:uid="{CFAFF832-D531-4B1B-9E3D-E2CAF8A1C10F}"/>
    <cellStyle name="Įprastas 4 5 4 4 6" xfId="2570" xr:uid="{ECF9504B-CEB8-4197-BD92-24036501B9B9}"/>
    <cellStyle name="Įprastas 4 5 4 4 7" xfId="3214" xr:uid="{540F9D07-4D64-4543-8171-B9637F1F244A}"/>
    <cellStyle name="Įprastas 4 5 4 4 8" xfId="3969" xr:uid="{ED20FF09-EECD-4197-9BFD-4BB7974491AD}"/>
    <cellStyle name="Įprastas 4 5 4 4 9" xfId="7602" xr:uid="{64A53189-1021-4CF5-951E-FF9A44C3E632}"/>
    <cellStyle name="Įprastas 4 5 4 5" xfId="379" xr:uid="{40EDD1D6-7429-4CD0-ACDF-6F004C57F98B}"/>
    <cellStyle name="Įprastas 4 5 4 5 2" xfId="1023" xr:uid="{AB99C414-2B4A-4204-B59A-02D355BB6172}"/>
    <cellStyle name="Įprastas 4 5 4 5 2 2" xfId="5174" xr:uid="{EF740FA2-A1F0-4E95-82D9-4DFE9770F72F}"/>
    <cellStyle name="Įprastas 4 5 4 5 3" xfId="1989" xr:uid="{0E8D5FB1-C26D-40A7-BE64-5E021DC8F753}"/>
    <cellStyle name="Įprastas 4 5 4 5 3 2" xfId="6138" xr:uid="{3E61F3A6-4470-4205-8F81-C07E68EB2052}"/>
    <cellStyle name="Įprastas 4 5 4 5 4" xfId="2633" xr:uid="{BCBA8548-9E2E-4595-A08D-5AA5523811A9}"/>
    <cellStyle name="Įprastas 4 5 4 5 4 2" xfId="6861" xr:uid="{F5C171B7-C0E4-4FAD-8383-85643D85D3E7}"/>
    <cellStyle name="Įprastas 4 5 4 5 5" xfId="3277" xr:uid="{C2C63991-01A0-4C0E-AF47-A48B36EE04F2}"/>
    <cellStyle name="Įprastas 4 5 4 5 6" xfId="4210" xr:uid="{AE3145F9-C5DF-4267-B2B7-07E4C83FB3A1}"/>
    <cellStyle name="Įprastas 4 5 4 5 7" xfId="7665" xr:uid="{842D2EC7-7418-4EE1-B884-6C3648CE1AB0}"/>
    <cellStyle name="Įprastas 4 5 4 6" xfId="701" xr:uid="{66677B54-8AB7-4290-9020-E9E2B57CBD64}"/>
    <cellStyle name="Įprastas 4 5 4 6 2" xfId="5415" xr:uid="{988E2994-8C19-4EF1-AB03-FC5511B63703}"/>
    <cellStyle name="Įprastas 4 5 4 6 3" xfId="7102" xr:uid="{77A07F02-80DA-4883-BFA6-122AA16C1802}"/>
    <cellStyle name="Įprastas 4 5 4 6 4" xfId="4451" xr:uid="{9C8B0525-C6FB-46B4-A0C6-2B1C078178EF}"/>
    <cellStyle name="Įprastas 4 5 4 7" xfId="1345" xr:uid="{B7927D97-AFE7-4EEA-A12B-A880249E77FE}"/>
    <cellStyle name="Įprastas 4 5 4 7 2" xfId="4692" xr:uid="{E73855CA-807B-4605-8ECC-1A0814B652A9}"/>
    <cellStyle name="Įprastas 4 5 4 8" xfId="1667" xr:uid="{70DF8979-9DBB-4779-9A9D-102B978431ED}"/>
    <cellStyle name="Įprastas 4 5 4 8 2" xfId="5656" xr:uid="{AC3D7191-B60A-4B44-B383-5E98AA5192DD}"/>
    <cellStyle name="Įprastas 4 5 4 9" xfId="2311" xr:uid="{68D6936E-8770-4360-A6A5-D15C927C389E}"/>
    <cellStyle name="Įprastas 4 5 4 9 2" xfId="6379" xr:uid="{0D59E495-BAB9-4345-A637-C7676DDF1915}"/>
    <cellStyle name="Įprastas 4 5 5" xfId="82" xr:uid="{206CF9E9-BD65-4C80-A81D-8FD115B77FD7}"/>
    <cellStyle name="Įprastas 4 5 5 10" xfId="3748" xr:uid="{60CFB883-E0A9-4029-A7E3-DCAEDD6DF00E}"/>
    <cellStyle name="Įprastas 4 5 5 11" xfId="7368" xr:uid="{33BB9544-2E55-4F2A-A205-4F36A26CA331}"/>
    <cellStyle name="Įprastas 4 5 5 2" xfId="212" xr:uid="{772802AE-0BFC-4D75-AB07-3E252D20A75A}"/>
    <cellStyle name="Įprastas 4 5 5 2 2" xfId="534" xr:uid="{F1616BE8-28E2-4442-8B90-0AE1109D56E2}"/>
    <cellStyle name="Įprastas 4 5 5 2 2 2" xfId="1178" xr:uid="{FDCE4D5B-56E9-4F3C-8217-1812AA864796}"/>
    <cellStyle name="Įprastas 4 5 5 2 2 2 2" xfId="5073" xr:uid="{1982CD20-1520-4CBB-B7B3-279A59B3B071}"/>
    <cellStyle name="Įprastas 4 5 5 2 2 3" xfId="2144" xr:uid="{4ECBB3E9-FA12-4444-94E3-8974A6C4F7F5}"/>
    <cellStyle name="Įprastas 4 5 5 2 2 3 2" xfId="6037" xr:uid="{AC2994A6-15EC-4E18-8605-4D998B5520FD}"/>
    <cellStyle name="Įprastas 4 5 5 2 2 4" xfId="2788" xr:uid="{7340B856-B182-40C1-AFC9-F441E21F0B74}"/>
    <cellStyle name="Įprastas 4 5 5 2 2 4 2" xfId="6760" xr:uid="{FA7BDBEA-777B-40E0-8B86-A1CD2C113737}"/>
    <cellStyle name="Įprastas 4 5 5 2 2 5" xfId="3432" xr:uid="{D14CD592-AFF1-4C5E-84E2-DB0E73FCAC7B}"/>
    <cellStyle name="Įprastas 4 5 5 2 2 6" xfId="4109" xr:uid="{90A3FA22-0436-4E85-B318-E9EF1570EBF0}"/>
    <cellStyle name="Įprastas 4 5 5 2 2 7" xfId="7820" xr:uid="{0323F323-3EF6-4F86-A5FD-732A16FC3EBD}"/>
    <cellStyle name="Įprastas 4 5 5 2 3" xfId="856" xr:uid="{1920ECBA-BDCC-4A18-A3BB-EEDBE588FECD}"/>
    <cellStyle name="Įprastas 4 5 5 2 3 2" xfId="5314" xr:uid="{81E06AF7-D724-4580-87C4-DD4CFFE70C25}"/>
    <cellStyle name="Įprastas 4 5 5 2 3 3" xfId="6278" xr:uid="{F678CB5B-FF0A-4E25-9983-8A02909E2DDD}"/>
    <cellStyle name="Įprastas 4 5 5 2 3 4" xfId="7001" xr:uid="{2FBD9DB2-4FBF-4008-B020-6DE2A9985FC1}"/>
    <cellStyle name="Įprastas 4 5 5 2 3 5" xfId="4350" xr:uid="{CE3AC9FD-6F69-4838-9403-3D98C1724A83}"/>
    <cellStyle name="Įprastas 4 5 5 2 4" xfId="1500" xr:uid="{B4C6446C-48EA-4F8D-A523-B1B3EC1CB692}"/>
    <cellStyle name="Įprastas 4 5 5 2 4 2" xfId="5555" xr:uid="{919EDC9D-C6EC-40CB-86A9-0486A0D47AED}"/>
    <cellStyle name="Įprastas 4 5 5 2 4 3" xfId="7242" xr:uid="{ADDFD945-774C-451A-AA8C-666F44F20C51}"/>
    <cellStyle name="Įprastas 4 5 5 2 4 4" xfId="4591" xr:uid="{78A71DF4-C9C9-4891-A4F7-8D7431C6BDDA}"/>
    <cellStyle name="Įprastas 4 5 5 2 5" xfId="1822" xr:uid="{FDFAB792-465C-42DE-BCFA-BD868CE485F0}"/>
    <cellStyle name="Įprastas 4 5 5 2 5 2" xfId="4832" xr:uid="{D8E7C3FC-7AD0-43D9-8B93-7D4EEBFBD9F1}"/>
    <cellStyle name="Įprastas 4 5 5 2 6" xfId="2466" xr:uid="{59B131B9-5C69-4632-A911-B05FA1ED9846}"/>
    <cellStyle name="Įprastas 4 5 5 2 6 2" xfId="5796" xr:uid="{48D8DAFA-F86F-439E-B7E6-F4826D577B35}"/>
    <cellStyle name="Įprastas 4 5 5 2 7" xfId="3110" xr:uid="{F02A07A6-B991-47BD-B238-409E93F3134C}"/>
    <cellStyle name="Įprastas 4 5 5 2 7 2" xfId="6519" xr:uid="{C93674DC-D948-4159-B2F6-4E997C021A9C}"/>
    <cellStyle name="Įprastas 4 5 5 2 8" xfId="3868" xr:uid="{8DC5DEB6-F129-402C-9D6D-30F3BEA2932D}"/>
    <cellStyle name="Įprastas 4 5 5 2 9" xfId="7498" xr:uid="{0938FAB8-8920-435B-8E07-9E39570E3CB9}"/>
    <cellStyle name="Įprastas 4 5 5 3" xfId="404" xr:uid="{975DF574-FD25-419C-923A-3B4DBDC3425B}"/>
    <cellStyle name="Įprastas 4 5 5 3 2" xfId="1048" xr:uid="{3291DFBA-BB35-4343-BE02-EC1F1B3E9841}"/>
    <cellStyle name="Įprastas 4 5 5 3 2 2" xfId="4953" xr:uid="{BDCFAB09-024D-4ADA-8A8E-C1BFB77461FC}"/>
    <cellStyle name="Įprastas 4 5 5 3 3" xfId="2014" xr:uid="{7CC777A9-402E-427F-A695-809FDE9A6D50}"/>
    <cellStyle name="Įprastas 4 5 5 3 3 2" xfId="5917" xr:uid="{C76DB477-D16C-419E-A0C9-DEA230934612}"/>
    <cellStyle name="Įprastas 4 5 5 3 4" xfId="2658" xr:uid="{B73C69A6-954F-440E-BFA0-88A7C5A99051}"/>
    <cellStyle name="Įprastas 4 5 5 3 4 2" xfId="6640" xr:uid="{87E6DF90-72F9-4A03-8ADD-DF5BFD928202}"/>
    <cellStyle name="Įprastas 4 5 5 3 5" xfId="3302" xr:uid="{738C091B-5E29-4285-AABE-C9C46D14F037}"/>
    <cellStyle name="Įprastas 4 5 5 3 6" xfId="3989" xr:uid="{1B97FECA-8975-48B9-B141-697A02571464}"/>
    <cellStyle name="Įprastas 4 5 5 3 7" xfId="7690" xr:uid="{25472363-DAC9-434A-9C3B-5B17718E76D2}"/>
    <cellStyle name="Įprastas 4 5 5 4" xfId="726" xr:uid="{3033965D-69D7-47EE-B6E6-60C52A4DE27E}"/>
    <cellStyle name="Įprastas 4 5 5 4 2" xfId="5194" xr:uid="{E2655A9D-BB06-4311-8266-D22FCDF0702A}"/>
    <cellStyle name="Įprastas 4 5 5 4 3" xfId="6158" xr:uid="{C1E31DA7-4838-4765-A2D0-8FBE3AA5C9B5}"/>
    <cellStyle name="Įprastas 4 5 5 4 4" xfId="6881" xr:uid="{0E03C33C-2959-426E-9BA2-0FFE0C17EE30}"/>
    <cellStyle name="Įprastas 4 5 5 4 5" xfId="4230" xr:uid="{192D4AC2-0688-4E6E-9EE2-5DDBA6A73D0F}"/>
    <cellStyle name="Įprastas 4 5 5 5" xfId="1370" xr:uid="{A6DDD4DD-CE5C-424C-A16B-C7C16711EE33}"/>
    <cellStyle name="Įprastas 4 5 5 5 2" xfId="5435" xr:uid="{433B0785-C001-40EE-A84D-E6EBBBC8926D}"/>
    <cellStyle name="Įprastas 4 5 5 5 3" xfId="7122" xr:uid="{CEA4488F-3D19-43EF-9D2F-F375BFEFD325}"/>
    <cellStyle name="Įprastas 4 5 5 5 4" xfId="4471" xr:uid="{B329093D-08A6-4798-8AD5-F90D5509EB7D}"/>
    <cellStyle name="Įprastas 4 5 5 6" xfId="1692" xr:uid="{37659E98-ED81-40CE-BCC8-DC557CA7165D}"/>
    <cellStyle name="Įprastas 4 5 5 6 2" xfId="4712" xr:uid="{5748EE9F-4287-4D16-B384-AAAE97CCF1B8}"/>
    <cellStyle name="Įprastas 4 5 5 7" xfId="2336" xr:uid="{32E03AC3-B3D1-40D4-B5B0-83F33D442919}"/>
    <cellStyle name="Įprastas 4 5 5 7 2" xfId="5676" xr:uid="{BC7CEF61-E74A-4170-8464-CCB87F3B82F0}"/>
    <cellStyle name="Įprastas 4 5 5 8" xfId="2980" xr:uid="{7AC14877-C06E-485C-8B76-26DFEF40ADCA}"/>
    <cellStyle name="Įprastas 4 5 5 8 2" xfId="6399" xr:uid="{27AF8457-E594-4C96-8884-0DD234C21D8D}"/>
    <cellStyle name="Įprastas 4 5 5 9" xfId="3624" xr:uid="{ECC231F0-26B9-48A9-A4C2-685AB244BB4D}"/>
    <cellStyle name="Įprastas 4 5 6" xfId="147" xr:uid="{9592F302-D1A3-46E7-9FE1-4746E920E1E3}"/>
    <cellStyle name="Įprastas 4 5 6 2" xfId="469" xr:uid="{CA00A050-8AAB-4203-BEF3-3A456024B354}"/>
    <cellStyle name="Įprastas 4 5 6 2 2" xfId="1113" xr:uid="{5288084B-B3CB-48C0-B6BA-C3AFFCA77FAB}"/>
    <cellStyle name="Įprastas 4 5 6 2 2 2" xfId="5013" xr:uid="{F5BB0653-AF59-4A10-BA6C-1FA605141BE8}"/>
    <cellStyle name="Įprastas 4 5 6 2 3" xfId="2079" xr:uid="{2A268DEE-53A6-4E0A-BFF2-BA9F0FE2DA85}"/>
    <cellStyle name="Įprastas 4 5 6 2 3 2" xfId="5977" xr:uid="{9B9CD5EA-B294-45B7-A4A0-C191BA687F78}"/>
    <cellStyle name="Įprastas 4 5 6 2 4" xfId="2723" xr:uid="{C82138D9-4C88-4D3B-BBFA-D523C0EA7F0A}"/>
    <cellStyle name="Įprastas 4 5 6 2 4 2" xfId="6700" xr:uid="{CF9B5830-EEFA-4779-9D8A-6B563782A3AC}"/>
    <cellStyle name="Įprastas 4 5 6 2 5" xfId="3367" xr:uid="{A34E14CB-2028-405E-911F-E69C6FA6661E}"/>
    <cellStyle name="Įprastas 4 5 6 2 6" xfId="4049" xr:uid="{C028F921-C43B-45D2-861D-21167EB0FFE8}"/>
    <cellStyle name="Įprastas 4 5 6 2 7" xfId="7755" xr:uid="{453CA50F-C9A4-447E-803E-599A601F6D1B}"/>
    <cellStyle name="Įprastas 4 5 6 3" xfId="791" xr:uid="{A63196EE-841D-4646-BFBA-A0CC3D2873E0}"/>
    <cellStyle name="Įprastas 4 5 6 3 2" xfId="5254" xr:uid="{1285871D-7280-4117-AF78-54299D17C19B}"/>
    <cellStyle name="Įprastas 4 5 6 3 3" xfId="6218" xr:uid="{A0E4F6F3-F72D-4EBC-BA72-0763BB3E56B3}"/>
    <cellStyle name="Įprastas 4 5 6 3 4" xfId="6941" xr:uid="{F253749B-C7B6-4595-B442-4CDCBBA8B2FF}"/>
    <cellStyle name="Įprastas 4 5 6 3 5" xfId="4290" xr:uid="{6D28B65C-4798-4AA4-B6C1-B5DAF8BEBA82}"/>
    <cellStyle name="Įprastas 4 5 6 4" xfId="1435" xr:uid="{DCC3E601-51DC-4934-9ABD-D48B7A0F1383}"/>
    <cellStyle name="Įprastas 4 5 6 4 2" xfId="5495" xr:uid="{149DD6A4-0B10-41F1-BF66-339926EC04EE}"/>
    <cellStyle name="Įprastas 4 5 6 4 3" xfId="7182" xr:uid="{399CF8B6-AE3B-4560-BBB3-E106A6A6733A}"/>
    <cellStyle name="Įprastas 4 5 6 4 4" xfId="4531" xr:uid="{68660CD0-A40D-40F2-9509-79E99216DD70}"/>
    <cellStyle name="Įprastas 4 5 6 5" xfId="1757" xr:uid="{37A5035D-3BD9-411A-AA0A-045CD4864D20}"/>
    <cellStyle name="Įprastas 4 5 6 5 2" xfId="4772" xr:uid="{547C047B-8697-4E00-99EC-E4DD4AA4F1EB}"/>
    <cellStyle name="Įprastas 4 5 6 6" xfId="2401" xr:uid="{1CDD7B9B-F827-432C-B153-A980B9CCE19A}"/>
    <cellStyle name="Įprastas 4 5 6 6 2" xfId="5736" xr:uid="{CF0CA5BD-91AC-43A7-8107-3F946542D1E0}"/>
    <cellStyle name="Įprastas 4 5 6 7" xfId="3045" xr:uid="{3818501C-4410-493A-B12C-CDFCD0E0FE79}"/>
    <cellStyle name="Įprastas 4 5 6 7 2" xfId="6459" xr:uid="{47FA9C4D-6984-4BC3-9DFF-FFB009132BB8}"/>
    <cellStyle name="Įprastas 4 5 6 8" xfId="3808" xr:uid="{4A5A38FF-DC2D-44E6-8CA0-BBBE2AC80FD5}"/>
    <cellStyle name="Įprastas 4 5 6 9" xfId="7433" xr:uid="{FB70DF0A-508F-4D0B-839B-D256F6A06C65}"/>
    <cellStyle name="Įprastas 4 5 7" xfId="276" xr:uid="{3A0EC7F5-2FF1-418F-875B-118ADE2C56B2}"/>
    <cellStyle name="Įprastas 4 5 7 2" xfId="598" xr:uid="{EC296DE0-0D53-4711-8E6C-DA9F5869B0B5}"/>
    <cellStyle name="Įprastas 4 5 7 2 2" xfId="1242" xr:uid="{4C477F16-4473-46A7-96AD-066381A538FF}"/>
    <cellStyle name="Įprastas 4 5 7 2 3" xfId="2208" xr:uid="{F0875D59-3909-4A3A-AA7A-9D9F79F3E1FA}"/>
    <cellStyle name="Įprastas 4 5 7 2 4" xfId="2852" xr:uid="{3891EDA6-2C7F-4D39-8ED7-8B2B7A0BA3DF}"/>
    <cellStyle name="Įprastas 4 5 7 2 5" xfId="3496" xr:uid="{CAA45DD0-5E3C-4BC6-81BE-FA78382F34A5}"/>
    <cellStyle name="Įprastas 4 5 7 2 6" xfId="4893" xr:uid="{DCA0E898-D2D4-41EB-8BE9-C8470DB0B118}"/>
    <cellStyle name="Įprastas 4 5 7 2 7" xfId="7884" xr:uid="{70445510-DC3C-424A-8D1C-BB229FA1DD2F}"/>
    <cellStyle name="Įprastas 4 5 7 3" xfId="920" xr:uid="{D0649139-EBAA-4DA3-90BE-0376EA3DEAC1}"/>
    <cellStyle name="Įprastas 4 5 7 3 2" xfId="5857" xr:uid="{720D1F71-9EE2-430C-A20E-62EF861CB704}"/>
    <cellStyle name="Įprastas 4 5 7 4" xfId="1564" xr:uid="{D46177BC-EAFD-4004-8F70-2D857BE3C84E}"/>
    <cellStyle name="Įprastas 4 5 7 4 2" xfId="6580" xr:uid="{B22B4468-913B-4AA6-A7BA-CE65E1BFE088}"/>
    <cellStyle name="Įprastas 4 5 7 5" xfId="1886" xr:uid="{ED54BFC6-B65B-4EC1-9A13-6EADFF9054B7}"/>
    <cellStyle name="Įprastas 4 5 7 6" xfId="2530" xr:uid="{17E79D21-D919-494B-B9DF-92E6B7734A95}"/>
    <cellStyle name="Įprastas 4 5 7 7" xfId="3174" xr:uid="{B9D7CF27-3FF9-4822-AE33-96C86D12742C}"/>
    <cellStyle name="Įprastas 4 5 7 8" xfId="3929" xr:uid="{2FCB2C15-0913-41BE-8BCE-861131A2B9DE}"/>
    <cellStyle name="Įprastas 4 5 7 9" xfId="7562" xr:uid="{393406D0-D295-490A-8BA0-59FC4AC30C8D}"/>
    <cellStyle name="Įprastas 4 5 8" xfId="339" xr:uid="{31A42203-84AA-401A-A170-B559C8F96AA4}"/>
    <cellStyle name="Įprastas 4 5 8 2" xfId="983" xr:uid="{8FC6ADB2-D7C8-4F57-88A3-21CDF3DE5776}"/>
    <cellStyle name="Įprastas 4 5 8 2 2" xfId="5134" xr:uid="{2C2C167B-8216-4773-92E6-41B364842E1E}"/>
    <cellStyle name="Įprastas 4 5 8 3" xfId="1949" xr:uid="{CFB76428-C888-4EEC-BC97-E03BC30E269C}"/>
    <cellStyle name="Įprastas 4 5 8 3 2" xfId="6098" xr:uid="{A18EA3F7-51E0-42B9-BD9F-1E5B9D06EC5C}"/>
    <cellStyle name="Įprastas 4 5 8 4" xfId="2593" xr:uid="{B4EDD9C2-F2B7-4C98-B1FC-0BE2D0386B93}"/>
    <cellStyle name="Įprastas 4 5 8 4 2" xfId="6821" xr:uid="{3BE2D5F0-9729-47C6-9976-29690B42C393}"/>
    <cellStyle name="Įprastas 4 5 8 5" xfId="3237" xr:uid="{64F6454A-16C6-4541-8639-0FBCF772E16C}"/>
    <cellStyle name="Įprastas 4 5 8 6" xfId="4170" xr:uid="{39C64E65-826E-4966-B24F-6809DC01E37E}"/>
    <cellStyle name="Įprastas 4 5 8 7" xfId="7625" xr:uid="{4580B0AD-E364-48AF-96F9-B69EF5060D45}"/>
    <cellStyle name="Įprastas 4 5 9" xfId="661" xr:uid="{48966E47-F92F-45A5-A946-F068EA615445}"/>
    <cellStyle name="Įprastas 4 5 9 2" xfId="5375" xr:uid="{0715C2A6-8029-436A-B7FD-A8A6EDA1FAD5}"/>
    <cellStyle name="Įprastas 4 5 9 3" xfId="7062" xr:uid="{EB4241C7-E2CB-4E6D-99DC-4F7D33B5F7F9}"/>
    <cellStyle name="Įprastas 4 5 9 4" xfId="4411" xr:uid="{514921F5-C6FE-45D6-86A5-1FAB32220FB9}"/>
    <cellStyle name="Įprastas 4 6" xfId="19" xr:uid="{A75F42D1-3DBD-4D0B-9F08-272D6FF1BCEA}"/>
    <cellStyle name="Įprastas 4 6 10" xfId="1308" xr:uid="{649AA116-D4C5-4257-9375-8F286E965582}"/>
    <cellStyle name="Įprastas 4 6 10 2" xfId="4655" xr:uid="{D21831C6-7AB7-4515-88A7-EE1CDBDE7D9F}"/>
    <cellStyle name="Įprastas 4 6 11" xfId="1630" xr:uid="{C254D32F-E926-477D-9972-7D289ABF5308}"/>
    <cellStyle name="Įprastas 4 6 11 2" xfId="5619" xr:uid="{4DFFD46A-E8F5-4DE9-A83B-0BC0829A52B8}"/>
    <cellStyle name="Įprastas 4 6 12" xfId="2274" xr:uid="{7C6518D4-E925-4E39-BA52-4D24EA9C97D9}"/>
    <cellStyle name="Įprastas 4 6 12 2" xfId="6342" xr:uid="{4EC8DCF6-1BAE-4BF4-83A8-CFFA5ECD99D3}"/>
    <cellStyle name="Įprastas 4 6 13" xfId="2918" xr:uid="{C0A37B33-E8FC-4D7F-9180-EDF67F6DED78}"/>
    <cellStyle name="Įprastas 4 6 14" xfId="3562" xr:uid="{E61137B5-1775-4C9C-9F4A-A90074CC4D3F}"/>
    <cellStyle name="Įprastas 4 6 15" xfId="3691" xr:uid="{BB67E005-4E0D-4A66-914E-F062F5A9BD1A}"/>
    <cellStyle name="Įprastas 4 6 16" xfId="7306" xr:uid="{20360174-56AE-46CE-9B23-D3F5C744F5F5}"/>
    <cellStyle name="Įprastas 4 6 2" xfId="29" xr:uid="{9C245073-AD63-4734-90BD-24A62C505DCD}"/>
    <cellStyle name="Įprastas 4 6 2 10" xfId="1640" xr:uid="{BE138C26-0A17-4B00-A00D-E47165950D8D}"/>
    <cellStyle name="Įprastas 4 6 2 10 2" xfId="5629" xr:uid="{3FF77A96-0C1C-4309-A690-82E7A507717A}"/>
    <cellStyle name="Įprastas 4 6 2 11" xfId="2284" xr:uid="{E681F788-08F4-4112-B113-CFDE746F6C19}"/>
    <cellStyle name="Įprastas 4 6 2 11 2" xfId="6352" xr:uid="{F3119E69-FB83-464B-B5EA-03A604F0AA33}"/>
    <cellStyle name="Įprastas 4 6 2 12" xfId="2928" xr:uid="{6C934993-9279-465D-8B93-C4E9CBC0D38F}"/>
    <cellStyle name="Įprastas 4 6 2 13" xfId="3572" xr:uid="{40A202A5-07B2-4E9F-96B6-A03C556FF5F8}"/>
    <cellStyle name="Įprastas 4 6 2 14" xfId="3701" xr:uid="{9BB48EB5-B364-46A1-9280-EDE485906C86}"/>
    <cellStyle name="Įprastas 4 6 2 15" xfId="7316" xr:uid="{405C0F80-792C-4958-AABC-4CA704CD0B0E}"/>
    <cellStyle name="Įprastas 4 6 2 2" xfId="49" xr:uid="{78807375-96C0-4CB7-98E7-90C17110CC79}"/>
    <cellStyle name="Įprastas 4 6 2 2 10" xfId="2948" xr:uid="{A7BB1A6E-716B-48BC-A3A7-F898F895AFCA}"/>
    <cellStyle name="Įprastas 4 6 2 2 11" xfId="3592" xr:uid="{90796BCE-CFFE-4675-A671-FF3616E5F84D}"/>
    <cellStyle name="Įprastas 4 6 2 2 12" xfId="3721" xr:uid="{7C825F5F-5DB1-4848-9DED-15BE910FBCF1}"/>
    <cellStyle name="Įprastas 4 6 2 2 13" xfId="7336" xr:uid="{C7A3FB27-BA03-40A3-8428-CEA2D24E89AB}"/>
    <cellStyle name="Įprastas 4 6 2 2 2" xfId="115" xr:uid="{287A6AC3-03D1-4C20-8C6E-6BC30E152CAC}"/>
    <cellStyle name="Įprastas 4 6 2 2 2 10" xfId="3781" xr:uid="{9FA6849A-31A2-4A63-BF28-45D5E4EFCB22}"/>
    <cellStyle name="Įprastas 4 6 2 2 2 11" xfId="7401" xr:uid="{C01AFC4B-CAA0-4B6F-A873-238CB56C2DD2}"/>
    <cellStyle name="Įprastas 4 6 2 2 2 2" xfId="245" xr:uid="{C38B323B-4163-4BAF-A979-DA7470323A70}"/>
    <cellStyle name="Įprastas 4 6 2 2 2 2 2" xfId="567" xr:uid="{09E39D25-BCA1-4B5E-8F74-CE7FA51A300C}"/>
    <cellStyle name="Įprastas 4 6 2 2 2 2 2 2" xfId="1211" xr:uid="{F1C7BD64-9EFB-4051-901E-C4DCDBAAC681}"/>
    <cellStyle name="Įprastas 4 6 2 2 2 2 2 2 2" xfId="5106" xr:uid="{76A74822-A221-47FF-A4CF-FF23F5D561D7}"/>
    <cellStyle name="Įprastas 4 6 2 2 2 2 2 3" xfId="2177" xr:uid="{2A211729-417E-4467-8C33-97CA06718E49}"/>
    <cellStyle name="Įprastas 4 6 2 2 2 2 2 3 2" xfId="6070" xr:uid="{7D179E2D-3277-4C24-B564-84AE9E038A78}"/>
    <cellStyle name="Įprastas 4 6 2 2 2 2 2 4" xfId="2821" xr:uid="{51BBDCDB-2303-457E-9C10-488B43FAE258}"/>
    <cellStyle name="Įprastas 4 6 2 2 2 2 2 4 2" xfId="6793" xr:uid="{39DD121C-2C2B-446E-9094-D37699FE62BB}"/>
    <cellStyle name="Įprastas 4 6 2 2 2 2 2 5" xfId="3465" xr:uid="{AC400144-2A8A-4E61-8E80-4C44BE942D96}"/>
    <cellStyle name="Įprastas 4 6 2 2 2 2 2 6" xfId="4142" xr:uid="{265A6FC5-9F0D-4CFE-8563-A79A37670D19}"/>
    <cellStyle name="Įprastas 4 6 2 2 2 2 2 7" xfId="7853" xr:uid="{77AE9A4F-A899-477A-B806-B029C36187FC}"/>
    <cellStyle name="Įprastas 4 6 2 2 2 2 3" xfId="889" xr:uid="{7CCE8F13-0153-472C-9957-949C8C809D41}"/>
    <cellStyle name="Įprastas 4 6 2 2 2 2 3 2" xfId="5347" xr:uid="{59EB1CC0-4A43-43C6-9A83-26612BFDE34B}"/>
    <cellStyle name="Įprastas 4 6 2 2 2 2 3 3" xfId="6311" xr:uid="{B9F1A245-4C46-41F5-A54B-5F9B9ADF46DD}"/>
    <cellStyle name="Įprastas 4 6 2 2 2 2 3 4" xfId="7034" xr:uid="{28AD1C3D-2694-46AB-A28B-A632C52146E8}"/>
    <cellStyle name="Įprastas 4 6 2 2 2 2 3 5" xfId="4383" xr:uid="{4EEE9786-D321-4FE6-B299-B49A6CF36FDE}"/>
    <cellStyle name="Įprastas 4 6 2 2 2 2 4" xfId="1533" xr:uid="{A45F1D6C-8E59-49B5-A814-5D9DEBDC871B}"/>
    <cellStyle name="Įprastas 4 6 2 2 2 2 4 2" xfId="5588" xr:uid="{9B7335DD-8A22-45EE-9BF9-574D8020EDE0}"/>
    <cellStyle name="Įprastas 4 6 2 2 2 2 4 3" xfId="7275" xr:uid="{058B9A66-3D17-4899-86F0-D5B632B71A86}"/>
    <cellStyle name="Įprastas 4 6 2 2 2 2 4 4" xfId="4624" xr:uid="{97615972-FF96-4B37-BFCA-7A8EF709A45D}"/>
    <cellStyle name="Įprastas 4 6 2 2 2 2 5" xfId="1855" xr:uid="{4788DD13-80B5-4C7D-93C8-FE66F6B1C748}"/>
    <cellStyle name="Įprastas 4 6 2 2 2 2 5 2" xfId="4865" xr:uid="{CE540754-8CF5-4168-9064-F96642A96E7F}"/>
    <cellStyle name="Įprastas 4 6 2 2 2 2 6" xfId="2499" xr:uid="{3FAABCA3-1EAB-454D-B367-E5D0907BCC2F}"/>
    <cellStyle name="Įprastas 4 6 2 2 2 2 6 2" xfId="5829" xr:uid="{B67CE67A-AAF5-4E44-8408-54F40AF26A42}"/>
    <cellStyle name="Įprastas 4 6 2 2 2 2 7" xfId="3143" xr:uid="{8059F4FC-CB39-4904-9656-D64F02A3A2A2}"/>
    <cellStyle name="Įprastas 4 6 2 2 2 2 7 2" xfId="6552" xr:uid="{307A5D9F-9BB4-4B35-A12B-5EEBF07DFE5F}"/>
    <cellStyle name="Įprastas 4 6 2 2 2 2 8" xfId="3901" xr:uid="{155C3A70-43CA-4F23-A39D-63C5389B7D1B}"/>
    <cellStyle name="Įprastas 4 6 2 2 2 2 9" xfId="7531" xr:uid="{54D07A96-569B-476E-BBB5-02633FF25093}"/>
    <cellStyle name="Įprastas 4 6 2 2 2 3" xfId="437" xr:uid="{2A350E43-4BC7-4E1A-8A6E-CEEEB4C42FA0}"/>
    <cellStyle name="Įprastas 4 6 2 2 2 3 2" xfId="1081" xr:uid="{FDBC8AB7-D2F0-4DDE-99EA-58A9AF75E192}"/>
    <cellStyle name="Įprastas 4 6 2 2 2 3 2 2" xfId="4986" xr:uid="{09EA4B93-8746-4F20-BBB8-549DDBF2C92E}"/>
    <cellStyle name="Įprastas 4 6 2 2 2 3 3" xfId="2047" xr:uid="{CA8C6960-6A89-4CF8-BD38-4957D0B75ED6}"/>
    <cellStyle name="Įprastas 4 6 2 2 2 3 3 2" xfId="5950" xr:uid="{E6FAF0E3-6E76-4691-A5CB-171C21BCDCF6}"/>
    <cellStyle name="Įprastas 4 6 2 2 2 3 4" xfId="2691" xr:uid="{2884C41F-A68A-4707-9F96-9D9A28A3D3EB}"/>
    <cellStyle name="Įprastas 4 6 2 2 2 3 4 2" xfId="6673" xr:uid="{30E229E8-3F3B-4D77-8B49-A0466DC8553E}"/>
    <cellStyle name="Įprastas 4 6 2 2 2 3 5" xfId="3335" xr:uid="{A64D1042-F432-459B-83BB-AAEEECCB7984}"/>
    <cellStyle name="Įprastas 4 6 2 2 2 3 6" xfId="4022" xr:uid="{84BD2B7F-6ACA-4FDC-82BE-3D10B6A9220D}"/>
    <cellStyle name="Įprastas 4 6 2 2 2 3 7" xfId="7723" xr:uid="{B9F57FFE-4246-4E0C-A7AF-9D1B8F3715E9}"/>
    <cellStyle name="Įprastas 4 6 2 2 2 4" xfId="759" xr:uid="{3DBFA90F-E309-4FF8-ADC0-9B0780972460}"/>
    <cellStyle name="Įprastas 4 6 2 2 2 4 2" xfId="5227" xr:uid="{5E270F50-9619-4670-8AAF-500A497B52C9}"/>
    <cellStyle name="Įprastas 4 6 2 2 2 4 3" xfId="6191" xr:uid="{3EF9FD62-742A-4211-BE7F-8DC55D308B29}"/>
    <cellStyle name="Įprastas 4 6 2 2 2 4 4" xfId="6914" xr:uid="{4FD5B984-72E1-45A7-B623-9FC9C01693CD}"/>
    <cellStyle name="Įprastas 4 6 2 2 2 4 5" xfId="4263" xr:uid="{3D85ED88-03A0-4780-9815-C72C3AF64C3A}"/>
    <cellStyle name="Įprastas 4 6 2 2 2 5" xfId="1403" xr:uid="{122D81FC-0652-42AA-92B5-E7916047C250}"/>
    <cellStyle name="Įprastas 4 6 2 2 2 5 2" xfId="5468" xr:uid="{44BEF29B-54F2-47FF-89F4-74227E9EE5F0}"/>
    <cellStyle name="Įprastas 4 6 2 2 2 5 3" xfId="7155" xr:uid="{4663788D-B3B4-4796-8B5F-5DE0FBEE359D}"/>
    <cellStyle name="Įprastas 4 6 2 2 2 5 4" xfId="4504" xr:uid="{DF535313-5AB9-4D97-BA09-46D9B238A51F}"/>
    <cellStyle name="Įprastas 4 6 2 2 2 6" xfId="1725" xr:uid="{0B3E363C-8C1F-4978-88D0-3586779A609C}"/>
    <cellStyle name="Įprastas 4 6 2 2 2 6 2" xfId="4745" xr:uid="{6D20B580-F075-4697-9789-CBB1F2F2D48C}"/>
    <cellStyle name="Įprastas 4 6 2 2 2 7" xfId="2369" xr:uid="{633AEFA3-E7C4-444B-B79D-2691E28680DF}"/>
    <cellStyle name="Įprastas 4 6 2 2 2 7 2" xfId="5709" xr:uid="{944A44BF-050A-4EA7-857A-AE12B003A9A9}"/>
    <cellStyle name="Įprastas 4 6 2 2 2 8" xfId="3013" xr:uid="{018B393C-32BF-4E58-A938-50718CA47FD4}"/>
    <cellStyle name="Įprastas 4 6 2 2 2 8 2" xfId="6432" xr:uid="{C22C31F2-5D39-4BDF-BD4D-73A66FA0D368}"/>
    <cellStyle name="Įprastas 4 6 2 2 2 9" xfId="3657" xr:uid="{3A89B768-2FCF-4343-AB77-2A617C0FF0FD}"/>
    <cellStyle name="Įprastas 4 6 2 2 3" xfId="180" xr:uid="{433FF6F5-2723-447E-AB75-37FB83925949}"/>
    <cellStyle name="Įprastas 4 6 2 2 3 2" xfId="502" xr:uid="{08F47E09-E9C8-4E2A-AC33-38C3C5437713}"/>
    <cellStyle name="Įprastas 4 6 2 2 3 2 2" xfId="1146" xr:uid="{1F29E042-22ED-4CA8-AAF2-B097193DFD21}"/>
    <cellStyle name="Įprastas 4 6 2 2 3 2 2 2" xfId="5046" xr:uid="{A233BE4A-3980-43CD-80A5-7E92C9730540}"/>
    <cellStyle name="Įprastas 4 6 2 2 3 2 3" xfId="2112" xr:uid="{41EF5AE4-C13F-4E16-86B3-F6787B201795}"/>
    <cellStyle name="Įprastas 4 6 2 2 3 2 3 2" xfId="6010" xr:uid="{4CB641EB-D702-4F01-BF17-E164A4467489}"/>
    <cellStyle name="Įprastas 4 6 2 2 3 2 4" xfId="2756" xr:uid="{D05C6FF6-E7D7-426E-8583-84EB5DB14444}"/>
    <cellStyle name="Įprastas 4 6 2 2 3 2 4 2" xfId="6733" xr:uid="{9007AAAC-CCE6-4A9F-9C59-23C7B4153B1C}"/>
    <cellStyle name="Įprastas 4 6 2 2 3 2 5" xfId="3400" xr:uid="{624758E6-9CDA-4DCC-84C6-9F6C6F2C96EF}"/>
    <cellStyle name="Įprastas 4 6 2 2 3 2 6" xfId="4082" xr:uid="{1E9A6F99-EBB4-4F45-A351-72239FC50304}"/>
    <cellStyle name="Įprastas 4 6 2 2 3 2 7" xfId="7788" xr:uid="{D6A24FAC-D78A-43C3-AEF7-E061483D6F3A}"/>
    <cellStyle name="Įprastas 4 6 2 2 3 3" xfId="824" xr:uid="{52728EE1-9181-4589-90E3-F75976B7FA71}"/>
    <cellStyle name="Įprastas 4 6 2 2 3 3 2" xfId="5287" xr:uid="{532699C2-F762-4420-89E4-B8ED285CB828}"/>
    <cellStyle name="Įprastas 4 6 2 2 3 3 3" xfId="6251" xr:uid="{C3C0B51F-8012-45BB-A2F3-C471107A1523}"/>
    <cellStyle name="Įprastas 4 6 2 2 3 3 4" xfId="6974" xr:uid="{226EAD5D-F0A7-4027-982B-144523D5DCBC}"/>
    <cellStyle name="Įprastas 4 6 2 2 3 3 5" xfId="4323" xr:uid="{346E4F7F-88D0-45FC-A9FE-F60CB1CA4812}"/>
    <cellStyle name="Įprastas 4 6 2 2 3 4" xfId="1468" xr:uid="{EB52D106-E55D-4848-9ED7-F8B4CC5252CF}"/>
    <cellStyle name="Įprastas 4 6 2 2 3 4 2" xfId="5528" xr:uid="{1DCE8BC1-233A-4AE6-8D15-80876718CD07}"/>
    <cellStyle name="Įprastas 4 6 2 2 3 4 3" xfId="7215" xr:uid="{4C6B1CE8-38CF-4475-8D92-B86385F2D28A}"/>
    <cellStyle name="Įprastas 4 6 2 2 3 4 4" xfId="4564" xr:uid="{1EA7E3B0-FA6D-4EC6-B6A9-D063A1F7D131}"/>
    <cellStyle name="Įprastas 4 6 2 2 3 5" xfId="1790" xr:uid="{D5FF9133-1A5F-4613-8988-FAF83641580C}"/>
    <cellStyle name="Įprastas 4 6 2 2 3 5 2" xfId="4805" xr:uid="{3457BB49-06C6-44B7-8796-B6A0DDB26365}"/>
    <cellStyle name="Įprastas 4 6 2 2 3 6" xfId="2434" xr:uid="{C721CD61-D486-4F3C-B3B1-F7B12AA5DCAD}"/>
    <cellStyle name="Įprastas 4 6 2 2 3 6 2" xfId="5769" xr:uid="{63695B30-8C63-4FFF-A420-C2F3580F9BA3}"/>
    <cellStyle name="Įprastas 4 6 2 2 3 7" xfId="3078" xr:uid="{21EFBC0F-A1EE-4197-B882-2BC4F60B82C0}"/>
    <cellStyle name="Įprastas 4 6 2 2 3 7 2" xfId="6492" xr:uid="{5A77B6C5-2117-46C8-9CF6-C2AE885499C2}"/>
    <cellStyle name="Įprastas 4 6 2 2 3 8" xfId="3841" xr:uid="{56D9508B-F3E1-46E7-939F-73286E679F66}"/>
    <cellStyle name="Įprastas 4 6 2 2 3 9" xfId="7466" xr:uid="{EEE33240-07F6-4559-9190-0E42938CD4BC}"/>
    <cellStyle name="Įprastas 4 6 2 2 4" xfId="309" xr:uid="{E2910272-1690-49E9-8DBC-3BD23A90FB84}"/>
    <cellStyle name="Įprastas 4 6 2 2 4 2" xfId="631" xr:uid="{83485F61-9901-4EAD-9E36-8D306E49F935}"/>
    <cellStyle name="Įprastas 4 6 2 2 4 2 2" xfId="1275" xr:uid="{9570B57D-BDC2-42D4-9725-A75916CB3AC8}"/>
    <cellStyle name="Įprastas 4 6 2 2 4 2 3" xfId="2241" xr:uid="{C4884765-6FE4-4E3A-BF6A-E992E270F30A}"/>
    <cellStyle name="Įprastas 4 6 2 2 4 2 4" xfId="2885" xr:uid="{8C16DCCF-DFEA-4761-A9ED-0ECD92BE6893}"/>
    <cellStyle name="Įprastas 4 6 2 2 4 2 5" xfId="3529" xr:uid="{ACDE744D-41E9-443B-B737-58AA44565A13}"/>
    <cellStyle name="Įprastas 4 6 2 2 4 2 6" xfId="4926" xr:uid="{3B06B5EF-5B17-4032-84CC-1B4733BFA6DB}"/>
    <cellStyle name="Įprastas 4 6 2 2 4 2 7" xfId="7917" xr:uid="{0612AD3A-5057-48B6-BD35-638E6960C517}"/>
    <cellStyle name="Įprastas 4 6 2 2 4 3" xfId="953" xr:uid="{6ADBB613-E4E0-48A0-B8E3-34ED14AF053B}"/>
    <cellStyle name="Įprastas 4 6 2 2 4 3 2" xfId="5890" xr:uid="{BCA8571C-C633-4CF1-A493-AD0E4BA6643B}"/>
    <cellStyle name="Įprastas 4 6 2 2 4 4" xfId="1597" xr:uid="{05562735-7B23-4389-BA2E-E2162F6238DA}"/>
    <cellStyle name="Įprastas 4 6 2 2 4 4 2" xfId="6613" xr:uid="{AB3920AD-6236-4B64-AACA-BE40CDECF964}"/>
    <cellStyle name="Įprastas 4 6 2 2 4 5" xfId="1919" xr:uid="{134F9BC4-5DB8-4DC8-BEEF-F9217B5FD9A3}"/>
    <cellStyle name="Įprastas 4 6 2 2 4 6" xfId="2563" xr:uid="{875E0FD6-BCEB-409E-82CF-955B92C23BEF}"/>
    <cellStyle name="Įprastas 4 6 2 2 4 7" xfId="3207" xr:uid="{A6E4C20F-DF50-447F-BE4F-7EED4E1376ED}"/>
    <cellStyle name="Įprastas 4 6 2 2 4 8" xfId="3962" xr:uid="{66959A82-5822-4CBF-B410-64D2771978AE}"/>
    <cellStyle name="Įprastas 4 6 2 2 4 9" xfId="7595" xr:uid="{720F5B6C-14A7-42C4-9E8E-1F04F3ACED59}"/>
    <cellStyle name="Įprastas 4 6 2 2 5" xfId="372" xr:uid="{3D214448-23DE-46EE-838F-21836D91F186}"/>
    <cellStyle name="Įprastas 4 6 2 2 5 2" xfId="1016" xr:uid="{A9B60B7A-582D-4B1B-ACC9-F0CD3299120C}"/>
    <cellStyle name="Įprastas 4 6 2 2 5 2 2" xfId="5167" xr:uid="{962C1E9F-DAA9-45AD-BDB4-64D51F31C82D}"/>
    <cellStyle name="Įprastas 4 6 2 2 5 3" xfId="1982" xr:uid="{A1DA6FBB-41C0-4559-B499-14739F149A48}"/>
    <cellStyle name="Įprastas 4 6 2 2 5 3 2" xfId="6131" xr:uid="{F9086D23-71A3-41E6-AEB8-724911DF2183}"/>
    <cellStyle name="Įprastas 4 6 2 2 5 4" xfId="2626" xr:uid="{FAB288B0-DA5E-4EE0-8AAA-E563E1C8C60B}"/>
    <cellStyle name="Įprastas 4 6 2 2 5 4 2" xfId="6854" xr:uid="{DDF34CB8-0EE6-41D4-94E7-CDC372A939F1}"/>
    <cellStyle name="Įprastas 4 6 2 2 5 5" xfId="3270" xr:uid="{78C3A171-60BE-4CF6-A25B-A654366BDCF7}"/>
    <cellStyle name="Įprastas 4 6 2 2 5 6" xfId="4203" xr:uid="{D25F848A-6574-4ED3-B1C9-697E2AB6C1D8}"/>
    <cellStyle name="Įprastas 4 6 2 2 5 7" xfId="7658" xr:uid="{6D44ED79-6CFF-4B9E-9F44-10C4207510D7}"/>
    <cellStyle name="Įprastas 4 6 2 2 6" xfId="694" xr:uid="{6C607D56-6529-431A-BBE6-C51F4E68B939}"/>
    <cellStyle name="Įprastas 4 6 2 2 6 2" xfId="5408" xr:uid="{5C119884-BC80-4471-B935-231464320F32}"/>
    <cellStyle name="Įprastas 4 6 2 2 6 3" xfId="7095" xr:uid="{74E828FB-1F0A-43FB-A7CD-C5B3CE9449AC}"/>
    <cellStyle name="Įprastas 4 6 2 2 6 4" xfId="4444" xr:uid="{F78AC486-8AE6-4B47-B046-4A7680DD621C}"/>
    <cellStyle name="Įprastas 4 6 2 2 7" xfId="1338" xr:uid="{27536E7B-C8B6-4DB1-9BD2-0E419FAA79F7}"/>
    <cellStyle name="Įprastas 4 6 2 2 7 2" xfId="4685" xr:uid="{472970B7-EC08-4AB6-B1C4-CE0CB3D72D0B}"/>
    <cellStyle name="Įprastas 4 6 2 2 8" xfId="1660" xr:uid="{6C5D9CE0-D18C-409B-82F8-A8BAE75E693E}"/>
    <cellStyle name="Įprastas 4 6 2 2 8 2" xfId="5649" xr:uid="{5B5FF1EF-AF94-44FE-9FC5-8A168E1AEE09}"/>
    <cellStyle name="Įprastas 4 6 2 2 9" xfId="2304" xr:uid="{83210A70-4102-4746-BC0E-670CB94A7A88}"/>
    <cellStyle name="Įprastas 4 6 2 2 9 2" xfId="6372" xr:uid="{EBB58D25-0B76-4D25-8378-B596E1A499B9}"/>
    <cellStyle name="Įprastas 4 6 2 3" xfId="69" xr:uid="{EC996DC4-AFB2-4AB4-9CEE-1C053CF62A49}"/>
    <cellStyle name="Įprastas 4 6 2 3 10" xfId="2968" xr:uid="{E7F673D8-40A5-4EBB-A608-75657A1225B2}"/>
    <cellStyle name="Įprastas 4 6 2 3 11" xfId="3612" xr:uid="{D4CE4D2F-8D5F-476B-95F0-ADE567FE72B3}"/>
    <cellStyle name="Įprastas 4 6 2 3 12" xfId="3741" xr:uid="{6A6DF83E-3B80-46EB-B80D-456A58FDAA45}"/>
    <cellStyle name="Įprastas 4 6 2 3 13" xfId="7356" xr:uid="{11D68509-29DF-42D1-B8BC-B37C281FCCAB}"/>
    <cellStyle name="Įprastas 4 6 2 3 2" xfId="135" xr:uid="{047D0498-C85D-43FF-8BC2-810F3672F412}"/>
    <cellStyle name="Įprastas 4 6 2 3 2 10" xfId="3801" xr:uid="{223DB201-B07A-41E2-9DEB-5D52045F06D3}"/>
    <cellStyle name="Įprastas 4 6 2 3 2 11" xfId="7421" xr:uid="{D13B350A-37E6-4EE1-93F8-B0A1215F5F6F}"/>
    <cellStyle name="Įprastas 4 6 2 3 2 2" xfId="265" xr:uid="{A7C8D13E-8406-4723-8000-18BB4F7CA20A}"/>
    <cellStyle name="Įprastas 4 6 2 3 2 2 2" xfId="587" xr:uid="{423EA4C6-096C-4BDA-B16A-69472E1F37D1}"/>
    <cellStyle name="Įprastas 4 6 2 3 2 2 2 2" xfId="1231" xr:uid="{36599A43-0915-46B9-BA1D-4563C7DFF70F}"/>
    <cellStyle name="Įprastas 4 6 2 3 2 2 2 2 2" xfId="5126" xr:uid="{76EC6685-025F-4C52-8811-99379365FA38}"/>
    <cellStyle name="Įprastas 4 6 2 3 2 2 2 3" xfId="2197" xr:uid="{8BC7D9C1-1949-46D5-B1C9-E9CEDD956C6A}"/>
    <cellStyle name="Įprastas 4 6 2 3 2 2 2 3 2" xfId="6090" xr:uid="{91FD9D8C-9FC7-403D-83EB-91621A4BDAD5}"/>
    <cellStyle name="Įprastas 4 6 2 3 2 2 2 4" xfId="2841" xr:uid="{24CE9CCC-4B65-4C3A-958F-D5A76C4E77CF}"/>
    <cellStyle name="Įprastas 4 6 2 3 2 2 2 4 2" xfId="6813" xr:uid="{4F17D0E9-9418-4EF3-A635-617E826CAACC}"/>
    <cellStyle name="Įprastas 4 6 2 3 2 2 2 5" xfId="3485" xr:uid="{CEEED00C-7070-4C97-B059-DBE68379F442}"/>
    <cellStyle name="Įprastas 4 6 2 3 2 2 2 6" xfId="4162" xr:uid="{7CB5CB3C-C5E5-4261-BB0C-B9D872ABA880}"/>
    <cellStyle name="Įprastas 4 6 2 3 2 2 2 7" xfId="7873" xr:uid="{19B55E71-911B-4962-AB15-354295533A24}"/>
    <cellStyle name="Įprastas 4 6 2 3 2 2 3" xfId="909" xr:uid="{2AA881A8-1424-4946-837D-16E5D7621F86}"/>
    <cellStyle name="Įprastas 4 6 2 3 2 2 3 2" xfId="5367" xr:uid="{5C452A44-FC4B-4ABE-BD18-19FCECBE44C5}"/>
    <cellStyle name="Įprastas 4 6 2 3 2 2 3 3" xfId="6331" xr:uid="{D7A4B778-2068-40D5-91F7-424C327525BB}"/>
    <cellStyle name="Įprastas 4 6 2 3 2 2 3 4" xfId="7054" xr:uid="{12FD3B8D-73DF-42B4-A648-EC48349CF804}"/>
    <cellStyle name="Įprastas 4 6 2 3 2 2 3 5" xfId="4403" xr:uid="{EE0BDDA9-9C10-4422-BA30-38C6209235BF}"/>
    <cellStyle name="Įprastas 4 6 2 3 2 2 4" xfId="1553" xr:uid="{88C3046D-92AA-4864-A461-56F952E1FC9E}"/>
    <cellStyle name="Įprastas 4 6 2 3 2 2 4 2" xfId="5608" xr:uid="{A7340F6F-4B33-45E0-98A3-79D33DE6FAF7}"/>
    <cellStyle name="Įprastas 4 6 2 3 2 2 4 3" xfId="7295" xr:uid="{9BA5D910-04E6-4CFA-959F-5A3A85C68640}"/>
    <cellStyle name="Įprastas 4 6 2 3 2 2 4 4" xfId="4644" xr:uid="{43A48D54-6E3B-4DF5-9FF3-01035FF7C0B6}"/>
    <cellStyle name="Įprastas 4 6 2 3 2 2 5" xfId="1875" xr:uid="{1B9412B0-564B-4172-A907-920F8949293C}"/>
    <cellStyle name="Įprastas 4 6 2 3 2 2 5 2" xfId="4885" xr:uid="{EA920E8B-A861-4E9A-9BD1-D22C7A93D369}"/>
    <cellStyle name="Įprastas 4 6 2 3 2 2 6" xfId="2519" xr:uid="{C65B2B80-2C94-4160-B098-8E6EEDAD7DDB}"/>
    <cellStyle name="Įprastas 4 6 2 3 2 2 6 2" xfId="5849" xr:uid="{77EF890D-5471-4F36-9F60-F391D3713633}"/>
    <cellStyle name="Įprastas 4 6 2 3 2 2 7" xfId="3163" xr:uid="{D9BB83E3-70BC-4108-9A5F-74096188A06C}"/>
    <cellStyle name="Įprastas 4 6 2 3 2 2 7 2" xfId="6572" xr:uid="{834F91FC-A68B-4E32-A8A9-5FF80223B54F}"/>
    <cellStyle name="Įprastas 4 6 2 3 2 2 8" xfId="3921" xr:uid="{D6211D4F-F5D0-4A1C-A5EB-9ABCB530AA12}"/>
    <cellStyle name="Įprastas 4 6 2 3 2 2 9" xfId="7551" xr:uid="{28E7DB9A-8A05-447B-9884-7B979569DED5}"/>
    <cellStyle name="Įprastas 4 6 2 3 2 3" xfId="457" xr:uid="{21215E30-248B-4DEB-9EA7-622817347C72}"/>
    <cellStyle name="Įprastas 4 6 2 3 2 3 2" xfId="1101" xr:uid="{1A3A1B10-65EE-49EC-A340-7159BAEC2DC4}"/>
    <cellStyle name="Įprastas 4 6 2 3 2 3 2 2" xfId="5006" xr:uid="{CA5C9E4B-9620-4391-AEBC-1DEB1FB32FBE}"/>
    <cellStyle name="Įprastas 4 6 2 3 2 3 3" xfId="2067" xr:uid="{40A49CFA-EA2C-4832-902E-59B6FA17C4BD}"/>
    <cellStyle name="Įprastas 4 6 2 3 2 3 3 2" xfId="5970" xr:uid="{3BAB3C07-C247-43E5-B369-233918338AE1}"/>
    <cellStyle name="Įprastas 4 6 2 3 2 3 4" xfId="2711" xr:uid="{F0A4172C-8D35-4635-A7C3-FE1FEE7E252F}"/>
    <cellStyle name="Įprastas 4 6 2 3 2 3 4 2" xfId="6693" xr:uid="{7B7B6E9D-D70D-49EB-8399-0006955CDC8F}"/>
    <cellStyle name="Įprastas 4 6 2 3 2 3 5" xfId="3355" xr:uid="{E226FBC2-FFCC-41EB-8194-F4F04A6B644E}"/>
    <cellStyle name="Įprastas 4 6 2 3 2 3 6" xfId="4042" xr:uid="{A3BF3F72-8E41-4335-A517-D309AB03A2B8}"/>
    <cellStyle name="Įprastas 4 6 2 3 2 3 7" xfId="7743" xr:uid="{9D765901-6BB6-4680-9726-FA71A3A4018E}"/>
    <cellStyle name="Įprastas 4 6 2 3 2 4" xfId="779" xr:uid="{74589693-688B-4509-9C16-30D407837B72}"/>
    <cellStyle name="Įprastas 4 6 2 3 2 4 2" xfId="5247" xr:uid="{F116731F-D354-4C70-A688-F7939C17010C}"/>
    <cellStyle name="Įprastas 4 6 2 3 2 4 3" xfId="6211" xr:uid="{604D02D4-6F03-4778-9FBF-6A9303EBF5DB}"/>
    <cellStyle name="Įprastas 4 6 2 3 2 4 4" xfId="6934" xr:uid="{C8E98A50-53D1-43FB-86CB-BE2C4178BD66}"/>
    <cellStyle name="Įprastas 4 6 2 3 2 4 5" xfId="4283" xr:uid="{935F60E1-91E7-4F01-A8FA-0796583AD60D}"/>
    <cellStyle name="Įprastas 4 6 2 3 2 5" xfId="1423" xr:uid="{AD4845FE-C317-4720-8DB4-6CFC0B5DC08E}"/>
    <cellStyle name="Įprastas 4 6 2 3 2 5 2" xfId="5488" xr:uid="{7F199480-B309-42F1-A3B0-CD4E0CCA6923}"/>
    <cellStyle name="Įprastas 4 6 2 3 2 5 3" xfId="7175" xr:uid="{D02F10E0-EA17-429A-A33E-627DE718C941}"/>
    <cellStyle name="Įprastas 4 6 2 3 2 5 4" xfId="4524" xr:uid="{76DFFC9B-85AE-4100-A278-24B5E80B456F}"/>
    <cellStyle name="Įprastas 4 6 2 3 2 6" xfId="1745" xr:uid="{E191679C-8B4C-43AF-9614-6630FC5FA74D}"/>
    <cellStyle name="Įprastas 4 6 2 3 2 6 2" xfId="4765" xr:uid="{88AEDACC-6DCB-44B2-A78A-AC650D696652}"/>
    <cellStyle name="Įprastas 4 6 2 3 2 7" xfId="2389" xr:uid="{3B0661F6-CD15-4471-9E90-B831D69B8C56}"/>
    <cellStyle name="Įprastas 4 6 2 3 2 7 2" xfId="5729" xr:uid="{1A4D1A99-9633-45DB-91E0-51884E2F17A8}"/>
    <cellStyle name="Įprastas 4 6 2 3 2 8" xfId="3033" xr:uid="{DAA4CB59-9D8B-493E-A1DF-59AAFF1F81F3}"/>
    <cellStyle name="Įprastas 4 6 2 3 2 8 2" xfId="6452" xr:uid="{68B6AFFB-8C5C-45C1-A807-B3D1EA2328F3}"/>
    <cellStyle name="Įprastas 4 6 2 3 2 9" xfId="3677" xr:uid="{EA9FC324-9453-4322-8E9D-B67FDF45F0D0}"/>
    <cellStyle name="Įprastas 4 6 2 3 3" xfId="200" xr:uid="{607EA673-72BF-498E-B1F3-DE412ABD669E}"/>
    <cellStyle name="Įprastas 4 6 2 3 3 2" xfId="522" xr:uid="{28D0C3CA-8F45-4E7A-8E35-E1D494D8EB03}"/>
    <cellStyle name="Įprastas 4 6 2 3 3 2 2" xfId="1166" xr:uid="{30021C43-312E-4AFE-AE94-C3775941DE83}"/>
    <cellStyle name="Įprastas 4 6 2 3 3 2 2 2" xfId="5066" xr:uid="{C5E70B6D-CBF4-47C9-B0F3-0C38FAD5F7A9}"/>
    <cellStyle name="Įprastas 4 6 2 3 3 2 3" xfId="2132" xr:uid="{442F77DF-4CBE-4226-950A-CEFC62916696}"/>
    <cellStyle name="Įprastas 4 6 2 3 3 2 3 2" xfId="6030" xr:uid="{BB65EAE2-5FD4-49D1-9318-208EC67A33D6}"/>
    <cellStyle name="Įprastas 4 6 2 3 3 2 4" xfId="2776" xr:uid="{8E094CA4-BF66-48B0-9D9F-ADA38530FE5A}"/>
    <cellStyle name="Įprastas 4 6 2 3 3 2 4 2" xfId="6753" xr:uid="{C094974C-391E-44D5-AF2C-00026987A337}"/>
    <cellStyle name="Įprastas 4 6 2 3 3 2 5" xfId="3420" xr:uid="{D3833C4D-C93A-4C4B-B004-9BD701A0D096}"/>
    <cellStyle name="Įprastas 4 6 2 3 3 2 6" xfId="4102" xr:uid="{256132DB-468F-47B8-A856-F5BA6DA0EEC3}"/>
    <cellStyle name="Įprastas 4 6 2 3 3 2 7" xfId="7808" xr:uid="{727E4ED9-76B4-471E-A063-64695AA8E5D5}"/>
    <cellStyle name="Įprastas 4 6 2 3 3 3" xfId="844" xr:uid="{21E44E04-8772-4B03-8655-5569FB94ED2D}"/>
    <cellStyle name="Įprastas 4 6 2 3 3 3 2" xfId="5307" xr:uid="{448A9CF7-53DF-4184-8384-191D0D577DF6}"/>
    <cellStyle name="Įprastas 4 6 2 3 3 3 3" xfId="6271" xr:uid="{F031B362-CE41-4954-B4AC-B35C8505ADE4}"/>
    <cellStyle name="Įprastas 4 6 2 3 3 3 4" xfId="6994" xr:uid="{BC7DE3F9-14FB-47AE-A003-A723CE7AB9BD}"/>
    <cellStyle name="Įprastas 4 6 2 3 3 3 5" xfId="4343" xr:uid="{9CF3E66E-2D8E-40EB-ADBC-BCD58917B608}"/>
    <cellStyle name="Įprastas 4 6 2 3 3 4" xfId="1488" xr:uid="{2BDE2302-9E69-428A-9AFF-72A073496921}"/>
    <cellStyle name="Įprastas 4 6 2 3 3 4 2" xfId="5548" xr:uid="{889A30B4-1E0C-47D1-939A-CA5F3970050B}"/>
    <cellStyle name="Įprastas 4 6 2 3 3 4 3" xfId="7235" xr:uid="{C3F01822-73A9-481E-9852-2CD0B0819CD4}"/>
    <cellStyle name="Įprastas 4 6 2 3 3 4 4" xfId="4584" xr:uid="{4E370255-C0FB-41CB-8E33-807D7C44EB6F}"/>
    <cellStyle name="Įprastas 4 6 2 3 3 5" xfId="1810" xr:uid="{AA11C76A-D7C3-4B76-B4BE-344B3B2445F1}"/>
    <cellStyle name="Įprastas 4 6 2 3 3 5 2" xfId="4825" xr:uid="{37E0435A-B4E8-46CD-B1EA-E730ED95C9AC}"/>
    <cellStyle name="Įprastas 4 6 2 3 3 6" xfId="2454" xr:uid="{9C7DED25-9DBA-479E-BEA4-B204A3474200}"/>
    <cellStyle name="Įprastas 4 6 2 3 3 6 2" xfId="5789" xr:uid="{2856CB8B-90BB-476A-8DC3-6691EBC0D2FE}"/>
    <cellStyle name="Įprastas 4 6 2 3 3 7" xfId="3098" xr:uid="{2CD13D30-4C4A-4BE6-BDE0-6611B735508E}"/>
    <cellStyle name="Įprastas 4 6 2 3 3 7 2" xfId="6512" xr:uid="{0070FA20-8760-4190-A353-9CB21602E44D}"/>
    <cellStyle name="Įprastas 4 6 2 3 3 8" xfId="3861" xr:uid="{56D98E71-C007-4C7E-BBB2-EA7B5FC6B113}"/>
    <cellStyle name="Įprastas 4 6 2 3 3 9" xfId="7486" xr:uid="{C6AF1636-5F75-4D78-A95E-D8A3EA62517D}"/>
    <cellStyle name="Įprastas 4 6 2 3 4" xfId="329" xr:uid="{9E19E758-3333-4DF6-B7F3-7EDE279C8049}"/>
    <cellStyle name="Įprastas 4 6 2 3 4 2" xfId="651" xr:uid="{720F2001-BD8D-4979-83AA-B6457A62D1CD}"/>
    <cellStyle name="Įprastas 4 6 2 3 4 2 2" xfId="1295" xr:uid="{33CA1999-B45A-4DE4-B379-77A73218959A}"/>
    <cellStyle name="Įprastas 4 6 2 3 4 2 3" xfId="2261" xr:uid="{69DD87A8-E518-428D-BDB9-5117CE51C02D}"/>
    <cellStyle name="Įprastas 4 6 2 3 4 2 4" xfId="2905" xr:uid="{DE2793A2-1840-4EE5-B0A4-0909B0279454}"/>
    <cellStyle name="Įprastas 4 6 2 3 4 2 5" xfId="3549" xr:uid="{CB290ADE-A304-424E-8CEF-7CE8020D2731}"/>
    <cellStyle name="Įprastas 4 6 2 3 4 2 6" xfId="4946" xr:uid="{D17D4113-4EFC-44BF-BCAF-BF912AA663EF}"/>
    <cellStyle name="Įprastas 4 6 2 3 4 2 7" xfId="7937" xr:uid="{CA496133-79A8-44E5-86AF-534EE69472E1}"/>
    <cellStyle name="Įprastas 4 6 2 3 4 3" xfId="973" xr:uid="{DADEBB5F-2FFB-4387-9A95-10DECE7A6CE0}"/>
    <cellStyle name="Įprastas 4 6 2 3 4 3 2" xfId="5910" xr:uid="{2BDBFF6B-2125-4593-A7FB-57EEAD8180D6}"/>
    <cellStyle name="Įprastas 4 6 2 3 4 4" xfId="1617" xr:uid="{6A5E1867-A5EF-48BB-A59E-8BB5C5B5CB34}"/>
    <cellStyle name="Įprastas 4 6 2 3 4 4 2" xfId="6633" xr:uid="{15C0B832-2AF7-4360-B4AC-44F7A6B85CBC}"/>
    <cellStyle name="Įprastas 4 6 2 3 4 5" xfId="1939" xr:uid="{6B4EA3DF-A377-485B-86A9-265810CD65A7}"/>
    <cellStyle name="Įprastas 4 6 2 3 4 6" xfId="2583" xr:uid="{5A5601D3-74A8-44D2-BF06-8EBE2178FA2D}"/>
    <cellStyle name="Įprastas 4 6 2 3 4 7" xfId="3227" xr:uid="{8C750889-0C52-4CC6-B528-7C8CD7EF32C7}"/>
    <cellStyle name="Įprastas 4 6 2 3 4 8" xfId="3982" xr:uid="{028E3EC1-5BD3-4D5C-BCD4-88048706B7F6}"/>
    <cellStyle name="Įprastas 4 6 2 3 4 9" xfId="7615" xr:uid="{D37D6E82-5288-4FDE-9584-9F06EE45376E}"/>
    <cellStyle name="Įprastas 4 6 2 3 5" xfId="392" xr:uid="{97EF0062-309A-4378-8312-C36916290681}"/>
    <cellStyle name="Įprastas 4 6 2 3 5 2" xfId="1036" xr:uid="{5178EF8A-3467-4459-8A2F-203EE4DF0BFF}"/>
    <cellStyle name="Įprastas 4 6 2 3 5 2 2" xfId="5187" xr:uid="{2696D44D-4F2E-4034-89E1-6DA171EB1B58}"/>
    <cellStyle name="Įprastas 4 6 2 3 5 3" xfId="2002" xr:uid="{4573D0DC-4028-4D3C-B691-8706C89B2F1C}"/>
    <cellStyle name="Įprastas 4 6 2 3 5 3 2" xfId="6151" xr:uid="{8302F442-4775-439B-8701-7C1509D51873}"/>
    <cellStyle name="Įprastas 4 6 2 3 5 4" xfId="2646" xr:uid="{E01494B9-688C-405B-A73E-9D77C94D6905}"/>
    <cellStyle name="Įprastas 4 6 2 3 5 4 2" xfId="6874" xr:uid="{7A9FA919-AAB0-41A4-9490-C27A1EDB0DC8}"/>
    <cellStyle name="Įprastas 4 6 2 3 5 5" xfId="3290" xr:uid="{BE5B8116-B3CA-4BBF-B443-DECDFB4E40D9}"/>
    <cellStyle name="Įprastas 4 6 2 3 5 6" xfId="4223" xr:uid="{F858A6AF-B4BC-4479-8CCE-241A221840AD}"/>
    <cellStyle name="Įprastas 4 6 2 3 5 7" xfId="7678" xr:uid="{9D7C97AB-F3D8-4551-A7A1-192B7954691D}"/>
    <cellStyle name="Įprastas 4 6 2 3 6" xfId="714" xr:uid="{5E6C7417-440C-4857-BAC1-020D31999653}"/>
    <cellStyle name="Įprastas 4 6 2 3 6 2" xfId="5428" xr:uid="{722836FC-1AC8-4F27-A338-00B72DA85C43}"/>
    <cellStyle name="Įprastas 4 6 2 3 6 3" xfId="7115" xr:uid="{49B39458-A63D-44EE-B930-481676F3520F}"/>
    <cellStyle name="Įprastas 4 6 2 3 6 4" xfId="4464" xr:uid="{8D82C0FE-6343-427E-8275-3F9EC4D55EC9}"/>
    <cellStyle name="Įprastas 4 6 2 3 7" xfId="1358" xr:uid="{F45E6D95-A988-49A6-B9D4-124510F5DFE5}"/>
    <cellStyle name="Įprastas 4 6 2 3 7 2" xfId="4705" xr:uid="{2A02E10F-B723-48F6-8D48-67178ED8AB07}"/>
    <cellStyle name="Įprastas 4 6 2 3 8" xfId="1680" xr:uid="{399ACB19-DB13-4DA7-B9A6-37348DA77F74}"/>
    <cellStyle name="Įprastas 4 6 2 3 8 2" xfId="5669" xr:uid="{4E1377FE-6B76-49EC-ADCD-0AC80E8514F7}"/>
    <cellStyle name="Įprastas 4 6 2 3 9" xfId="2324" xr:uid="{19B4D6B8-EED8-4791-A6BF-BC712A75C39A}"/>
    <cellStyle name="Įprastas 4 6 2 3 9 2" xfId="6392" xr:uid="{BD7894A9-049B-4829-AFD2-B5B921AD05B3}"/>
    <cellStyle name="Įprastas 4 6 2 4" xfId="95" xr:uid="{1DB6E2BB-F0FF-4D5A-98E7-EF1CDEE9997E}"/>
    <cellStyle name="Įprastas 4 6 2 4 10" xfId="3761" xr:uid="{172F4DAF-5306-444C-BB1A-CA5487F37DF1}"/>
    <cellStyle name="Įprastas 4 6 2 4 11" xfId="7381" xr:uid="{78B77B7D-BF66-428E-867E-8F37391B88B0}"/>
    <cellStyle name="Įprastas 4 6 2 4 2" xfId="225" xr:uid="{51CD5207-C3D0-4ABA-90D6-C3CDF025D919}"/>
    <cellStyle name="Įprastas 4 6 2 4 2 2" xfId="547" xr:uid="{86DD8CF0-DFD6-46C6-8B8A-C0A1F8010FA8}"/>
    <cellStyle name="Įprastas 4 6 2 4 2 2 2" xfId="1191" xr:uid="{D8454E94-88E8-41CE-A8B8-106A4CD9AD93}"/>
    <cellStyle name="Įprastas 4 6 2 4 2 2 2 2" xfId="5086" xr:uid="{78404DA7-BCE6-40FA-98C4-B12BF4BE0759}"/>
    <cellStyle name="Įprastas 4 6 2 4 2 2 3" xfId="2157" xr:uid="{8EA0575B-2EAA-4764-B841-549FB828378E}"/>
    <cellStyle name="Įprastas 4 6 2 4 2 2 3 2" xfId="6050" xr:uid="{1FCDC70B-53A3-4D05-BEC6-6E816D967BDF}"/>
    <cellStyle name="Įprastas 4 6 2 4 2 2 4" xfId="2801" xr:uid="{A1882D73-D1F2-4091-8B7A-906BC15914A6}"/>
    <cellStyle name="Įprastas 4 6 2 4 2 2 4 2" xfId="6773" xr:uid="{8CACDFE6-5050-481F-9FE4-8990A90DE641}"/>
    <cellStyle name="Įprastas 4 6 2 4 2 2 5" xfId="3445" xr:uid="{B11E1518-92A6-4338-B925-E461ACBEE9BD}"/>
    <cellStyle name="Įprastas 4 6 2 4 2 2 6" xfId="4122" xr:uid="{1678D008-38A5-4C6C-A860-90CB4E0E4AB9}"/>
    <cellStyle name="Įprastas 4 6 2 4 2 2 7" xfId="7833" xr:uid="{44B68BDB-24AB-4061-905A-5812F7D54FB0}"/>
    <cellStyle name="Įprastas 4 6 2 4 2 3" xfId="869" xr:uid="{3F4EBF99-2FB7-41EA-AD2E-61D79266BBB7}"/>
    <cellStyle name="Įprastas 4 6 2 4 2 3 2" xfId="5327" xr:uid="{C379A3E1-7EEC-4F3B-B826-9E5D66A83D44}"/>
    <cellStyle name="Įprastas 4 6 2 4 2 3 3" xfId="6291" xr:uid="{FE8F3496-44EF-48FB-A6B7-DD7B4E607CC5}"/>
    <cellStyle name="Įprastas 4 6 2 4 2 3 4" xfId="7014" xr:uid="{418BB050-F2C4-4945-9364-DF9852DCD30C}"/>
    <cellStyle name="Įprastas 4 6 2 4 2 3 5" xfId="4363" xr:uid="{CD81AE63-6E42-4CED-9E40-C47240EABBE5}"/>
    <cellStyle name="Įprastas 4 6 2 4 2 4" xfId="1513" xr:uid="{91DCDAC6-D6E1-4665-A3C4-067C6319BAD1}"/>
    <cellStyle name="Įprastas 4 6 2 4 2 4 2" xfId="5568" xr:uid="{C158E976-8DF1-403D-B239-4D337C2BAAC8}"/>
    <cellStyle name="Įprastas 4 6 2 4 2 4 3" xfId="7255" xr:uid="{0E49C2A1-036A-4774-B47E-455898923854}"/>
    <cellStyle name="Įprastas 4 6 2 4 2 4 4" xfId="4604" xr:uid="{A5A26EA6-AAEC-4535-8D2A-D970908D2F40}"/>
    <cellStyle name="Įprastas 4 6 2 4 2 5" xfId="1835" xr:uid="{1DFE9114-B7B3-4E2F-9127-9EFF1CC2A802}"/>
    <cellStyle name="Įprastas 4 6 2 4 2 5 2" xfId="4845" xr:uid="{2D22B229-4684-4EA3-8BAA-218CE21AC83C}"/>
    <cellStyle name="Įprastas 4 6 2 4 2 6" xfId="2479" xr:uid="{F2C464A2-1111-4AB2-9C65-BA24280E8DA7}"/>
    <cellStyle name="Įprastas 4 6 2 4 2 6 2" xfId="5809" xr:uid="{A2872EB0-71B2-467E-BE23-976D487E30C6}"/>
    <cellStyle name="Įprastas 4 6 2 4 2 7" xfId="3123" xr:uid="{C2E01BDE-1D66-4DF0-9BDB-95E92CE8C78C}"/>
    <cellStyle name="Įprastas 4 6 2 4 2 7 2" xfId="6532" xr:uid="{92C40110-2902-42D6-9C36-984981CBB23C}"/>
    <cellStyle name="Įprastas 4 6 2 4 2 8" xfId="3881" xr:uid="{AF49AC8A-F47A-4F81-AC8B-78BD9886F738}"/>
    <cellStyle name="Įprastas 4 6 2 4 2 9" xfId="7511" xr:uid="{0D3E1A08-D9D8-4E09-9B56-BBA253FE2A5C}"/>
    <cellStyle name="Įprastas 4 6 2 4 3" xfId="417" xr:uid="{E8F87890-2605-47B9-B476-312093C5BBD0}"/>
    <cellStyle name="Įprastas 4 6 2 4 3 2" xfId="1061" xr:uid="{1ADA0ADC-3E76-4853-B762-900150282DA5}"/>
    <cellStyle name="Įprastas 4 6 2 4 3 2 2" xfId="4966" xr:uid="{8D37E316-386D-4110-B133-B2475AFFA86D}"/>
    <cellStyle name="Įprastas 4 6 2 4 3 3" xfId="2027" xr:uid="{82AB54E4-5EBA-4A3D-A337-AA1DB9CCEF19}"/>
    <cellStyle name="Įprastas 4 6 2 4 3 3 2" xfId="5930" xr:uid="{B35588C4-2CFF-441C-A5A3-DF855D670642}"/>
    <cellStyle name="Įprastas 4 6 2 4 3 4" xfId="2671" xr:uid="{6F16D6EE-32C0-44AB-B6FD-80BB20810B97}"/>
    <cellStyle name="Įprastas 4 6 2 4 3 4 2" xfId="6653" xr:uid="{F30D7808-86F4-441A-9B86-57441CA13D85}"/>
    <cellStyle name="Įprastas 4 6 2 4 3 5" xfId="3315" xr:uid="{543F4DD4-7AA2-4D0F-931F-FA84A124DAD6}"/>
    <cellStyle name="Įprastas 4 6 2 4 3 6" xfId="4002" xr:uid="{1282F35E-B462-419C-B03D-F9F927726652}"/>
    <cellStyle name="Įprastas 4 6 2 4 3 7" xfId="7703" xr:uid="{203A9455-C61E-47CD-AC56-96851714C359}"/>
    <cellStyle name="Įprastas 4 6 2 4 4" xfId="739" xr:uid="{07A49C51-0074-4889-AC02-9FEE592A05AF}"/>
    <cellStyle name="Įprastas 4 6 2 4 4 2" xfId="5207" xr:uid="{395D638B-373A-4BEE-85CC-3F8D38EEF702}"/>
    <cellStyle name="Įprastas 4 6 2 4 4 3" xfId="6171" xr:uid="{32795C31-4996-400D-B8A9-9592A0957C8A}"/>
    <cellStyle name="Įprastas 4 6 2 4 4 4" xfId="6894" xr:uid="{11898552-D876-48BD-AB2C-07AF4D67AE77}"/>
    <cellStyle name="Įprastas 4 6 2 4 4 5" xfId="4243" xr:uid="{98D92940-81DA-438B-8CAD-8D456FB64C34}"/>
    <cellStyle name="Įprastas 4 6 2 4 5" xfId="1383" xr:uid="{5BD7AF5C-A4D6-4A88-8E4B-18E652E1BAF4}"/>
    <cellStyle name="Įprastas 4 6 2 4 5 2" xfId="5448" xr:uid="{3B207503-CC6D-4B87-BCF9-8EE4B2EA9193}"/>
    <cellStyle name="Įprastas 4 6 2 4 5 3" xfId="7135" xr:uid="{858CE9B4-B6C5-47B0-AEF9-B60860767782}"/>
    <cellStyle name="Įprastas 4 6 2 4 5 4" xfId="4484" xr:uid="{0448B279-C8D7-487D-AD21-624DE1051D4B}"/>
    <cellStyle name="Įprastas 4 6 2 4 6" xfId="1705" xr:uid="{13FC85B7-32D2-45A2-AD8E-2E0DCB858BFA}"/>
    <cellStyle name="Įprastas 4 6 2 4 6 2" xfId="4725" xr:uid="{5D830EE0-0D9F-4AB7-9663-81AFDD9557AF}"/>
    <cellStyle name="Įprastas 4 6 2 4 7" xfId="2349" xr:uid="{8CBA539D-8928-4A5E-A164-376B62305C0C}"/>
    <cellStyle name="Įprastas 4 6 2 4 7 2" xfId="5689" xr:uid="{1FD6A67E-8D56-473D-AF34-A555527EDD09}"/>
    <cellStyle name="Įprastas 4 6 2 4 8" xfId="2993" xr:uid="{6328D430-8590-407D-875B-BE06724FEDA9}"/>
    <cellStyle name="Įprastas 4 6 2 4 8 2" xfId="6412" xr:uid="{9D5CDF54-7E11-4E69-9856-44C20C71A3C2}"/>
    <cellStyle name="Įprastas 4 6 2 4 9" xfId="3637" xr:uid="{2D378D21-DA8A-4A31-8778-0D57EF428B74}"/>
    <cellStyle name="Įprastas 4 6 2 5" xfId="160" xr:uid="{FD8F3687-F030-4FFE-BAD7-E820B22029BC}"/>
    <cellStyle name="Įprastas 4 6 2 5 2" xfId="482" xr:uid="{C8CEE755-4351-467D-A7AD-9A7BE32D9CA5}"/>
    <cellStyle name="Įprastas 4 6 2 5 2 2" xfId="1126" xr:uid="{BFD0AEEA-54B3-40B4-9539-7BB26D8008A1}"/>
    <cellStyle name="Įprastas 4 6 2 5 2 2 2" xfId="5026" xr:uid="{5B915C1D-471F-4350-9C4E-0B53CF96BDE8}"/>
    <cellStyle name="Įprastas 4 6 2 5 2 3" xfId="2092" xr:uid="{33E92AB7-8A5E-4A73-A1E1-264D20467BC5}"/>
    <cellStyle name="Įprastas 4 6 2 5 2 3 2" xfId="5990" xr:uid="{F7A0CF60-56C3-401E-84D8-594C4ED1F65D}"/>
    <cellStyle name="Įprastas 4 6 2 5 2 4" xfId="2736" xr:uid="{1EAFC3F7-8F1B-4184-867F-FE5345C2DD66}"/>
    <cellStyle name="Įprastas 4 6 2 5 2 4 2" xfId="6713" xr:uid="{19DCCC1D-1252-4172-AF2D-A2334D724AE2}"/>
    <cellStyle name="Įprastas 4 6 2 5 2 5" xfId="3380" xr:uid="{A1D5FE86-A13F-4C05-B321-636C684AE0CD}"/>
    <cellStyle name="Įprastas 4 6 2 5 2 6" xfId="4062" xr:uid="{E7FBB869-7484-488B-9F1A-123872D7670B}"/>
    <cellStyle name="Įprastas 4 6 2 5 2 7" xfId="7768" xr:uid="{B2ABD5A1-5F82-4D88-94BB-E9C9FA290B17}"/>
    <cellStyle name="Įprastas 4 6 2 5 3" xfId="804" xr:uid="{6B80DFF8-5EF1-4C37-9732-DA2F6ECE32AE}"/>
    <cellStyle name="Įprastas 4 6 2 5 3 2" xfId="5267" xr:uid="{9BA01136-359C-45A4-9D9D-06BF2146208A}"/>
    <cellStyle name="Įprastas 4 6 2 5 3 3" xfId="6231" xr:uid="{9F7D6CA5-7477-49F6-A402-0AEABB52C7D4}"/>
    <cellStyle name="Įprastas 4 6 2 5 3 4" xfId="6954" xr:uid="{18B192E5-A96F-474A-9F5B-8636D1447F5E}"/>
    <cellStyle name="Įprastas 4 6 2 5 3 5" xfId="4303" xr:uid="{3C852C8E-FC57-46F7-938A-8F21CD97B8C4}"/>
    <cellStyle name="Įprastas 4 6 2 5 4" xfId="1448" xr:uid="{E08E0F04-53CE-46E1-A7D9-C80DFAA9E197}"/>
    <cellStyle name="Įprastas 4 6 2 5 4 2" xfId="5508" xr:uid="{0FEB9DCC-88D1-44E8-8B9F-6B043B24D339}"/>
    <cellStyle name="Įprastas 4 6 2 5 4 3" xfId="7195" xr:uid="{B4302AF5-012B-493E-839E-03F4A2EC14EE}"/>
    <cellStyle name="Įprastas 4 6 2 5 4 4" xfId="4544" xr:uid="{1A084065-4A81-4BCC-BD2D-40D1B84184EF}"/>
    <cellStyle name="Įprastas 4 6 2 5 5" xfId="1770" xr:uid="{78007439-6DEF-46FA-AFC8-AC51C66BF18D}"/>
    <cellStyle name="Įprastas 4 6 2 5 5 2" xfId="4785" xr:uid="{48E01D6E-FB3C-42DE-A57A-3604C74CA3E1}"/>
    <cellStyle name="Įprastas 4 6 2 5 6" xfId="2414" xr:uid="{DF00D7F9-29B6-4F21-822D-40B1622E1529}"/>
    <cellStyle name="Įprastas 4 6 2 5 6 2" xfId="5749" xr:uid="{20F1E232-81FA-45CD-A274-F2527D21116B}"/>
    <cellStyle name="Įprastas 4 6 2 5 7" xfId="3058" xr:uid="{E79CE07F-A830-46CD-99F1-5FF427C62A4B}"/>
    <cellStyle name="Įprastas 4 6 2 5 7 2" xfId="6472" xr:uid="{AD59F8F1-7F3F-42E3-886D-BEC6361183B7}"/>
    <cellStyle name="Įprastas 4 6 2 5 8" xfId="3821" xr:uid="{9E80B556-D8DD-4600-879B-CDF0DEB2B347}"/>
    <cellStyle name="Įprastas 4 6 2 5 9" xfId="7446" xr:uid="{31CEDF54-5D4F-469B-8E5B-3BFE25BBE885}"/>
    <cellStyle name="Įprastas 4 6 2 6" xfId="289" xr:uid="{D854A964-AA56-4696-9110-41447B2A0111}"/>
    <cellStyle name="Įprastas 4 6 2 6 2" xfId="611" xr:uid="{547819D9-B33A-4923-8F97-DD5FDB3941CC}"/>
    <cellStyle name="Įprastas 4 6 2 6 2 2" xfId="1255" xr:uid="{272CD7F3-F348-4E50-88E4-68CD2E5674E1}"/>
    <cellStyle name="Įprastas 4 6 2 6 2 3" xfId="2221" xr:uid="{2B267AE8-6F86-448B-A1F0-C8D07F162C4A}"/>
    <cellStyle name="Įprastas 4 6 2 6 2 4" xfId="2865" xr:uid="{8BDE3B41-99F6-4ED4-81A5-56C56FAA529A}"/>
    <cellStyle name="Įprastas 4 6 2 6 2 5" xfId="3509" xr:uid="{AF4CDA54-D1A9-4407-85EA-3AF50D3F687F}"/>
    <cellStyle name="Įprastas 4 6 2 6 2 6" xfId="4906" xr:uid="{F32B3CD3-291E-4EDF-9765-C7FD7E935572}"/>
    <cellStyle name="Įprastas 4 6 2 6 2 7" xfId="7897" xr:uid="{80E3F383-F51D-46FF-881A-F3EBDC9F0D80}"/>
    <cellStyle name="Įprastas 4 6 2 6 3" xfId="933" xr:uid="{BE8CB34B-2E23-4053-B253-F2A3FD306F75}"/>
    <cellStyle name="Įprastas 4 6 2 6 3 2" xfId="5870" xr:uid="{C2DF9076-3088-4054-87C7-D6DA19025639}"/>
    <cellStyle name="Įprastas 4 6 2 6 4" xfId="1577" xr:uid="{A408DC97-B596-4590-A9E9-F4D7A697DD49}"/>
    <cellStyle name="Įprastas 4 6 2 6 4 2" xfId="6593" xr:uid="{18647D33-708E-468A-8B62-1B793DEEB6DB}"/>
    <cellStyle name="Įprastas 4 6 2 6 5" xfId="1899" xr:uid="{D935D4A9-E1FC-4DA5-B31B-0F77BEA109E8}"/>
    <cellStyle name="Įprastas 4 6 2 6 6" xfId="2543" xr:uid="{E2CDD04B-50A3-4228-8041-755565A4BE81}"/>
    <cellStyle name="Įprastas 4 6 2 6 7" xfId="3187" xr:uid="{FFB1DD2F-6D04-4D8A-B005-4CD63188AD1B}"/>
    <cellStyle name="Įprastas 4 6 2 6 8" xfId="3942" xr:uid="{9724E9B0-F18F-448B-833C-17AF93043DBA}"/>
    <cellStyle name="Įprastas 4 6 2 6 9" xfId="7575" xr:uid="{789CA20F-7514-4B50-A864-9C09369165CB}"/>
    <cellStyle name="Įprastas 4 6 2 7" xfId="352" xr:uid="{C446D762-929A-4FAA-AA97-829133055FE2}"/>
    <cellStyle name="Įprastas 4 6 2 7 2" xfId="996" xr:uid="{F195F8AB-046A-4F02-AA12-F0D02833DA9D}"/>
    <cellStyle name="Įprastas 4 6 2 7 2 2" xfId="5147" xr:uid="{6FF5C91B-F338-4601-8A4E-1B0B5A41275C}"/>
    <cellStyle name="Įprastas 4 6 2 7 3" xfId="1962" xr:uid="{591D75BE-EB8E-48A3-B6EE-63CED09D425A}"/>
    <cellStyle name="Įprastas 4 6 2 7 3 2" xfId="6111" xr:uid="{052CF3F2-1234-42E9-BE90-6C21AB0436AA}"/>
    <cellStyle name="Įprastas 4 6 2 7 4" xfId="2606" xr:uid="{4C35FD4A-64C1-44F9-98C3-BB16F551819C}"/>
    <cellStyle name="Įprastas 4 6 2 7 4 2" xfId="6834" xr:uid="{9CDBF1A3-CD49-4FE3-AA39-F2A577AA3700}"/>
    <cellStyle name="Įprastas 4 6 2 7 5" xfId="3250" xr:uid="{FFB7FA96-73BF-47CC-A9AF-AB21BBA6CE63}"/>
    <cellStyle name="Įprastas 4 6 2 7 6" xfId="4183" xr:uid="{053E924B-FC45-4F48-896C-4ECA1834714A}"/>
    <cellStyle name="Įprastas 4 6 2 7 7" xfId="7638" xr:uid="{68FA3352-72DE-4349-89A8-A31AE172BFE2}"/>
    <cellStyle name="Įprastas 4 6 2 8" xfId="674" xr:uid="{73781317-FBBD-4137-808C-F66C5C663C5E}"/>
    <cellStyle name="Įprastas 4 6 2 8 2" xfId="5388" xr:uid="{A8F156B3-CCBF-4088-83B5-93D3EED61F63}"/>
    <cellStyle name="Įprastas 4 6 2 8 3" xfId="7075" xr:uid="{0F0A5AD0-F2AC-4156-BF89-B831E8B5DEDE}"/>
    <cellStyle name="Įprastas 4 6 2 8 4" xfId="4424" xr:uid="{831E64CD-FF8F-4EB2-9B9A-064D54B7803E}"/>
    <cellStyle name="Įprastas 4 6 2 9" xfId="1318" xr:uid="{ED57CFCF-7977-4B9E-900F-2B1EB8D18321}"/>
    <cellStyle name="Įprastas 4 6 2 9 2" xfId="4665" xr:uid="{4530C5E3-9F42-4D6B-9965-C3D0FE8DBFDF}"/>
    <cellStyle name="Įprastas 4 6 3" xfId="39" xr:uid="{F96187AF-E6BB-44CD-80F3-5FAEDA0F227C}"/>
    <cellStyle name="Įprastas 4 6 3 10" xfId="2938" xr:uid="{763F99C0-4359-452C-B826-A9B9BD093049}"/>
    <cellStyle name="Įprastas 4 6 3 11" xfId="3582" xr:uid="{F98F0E95-DBF5-4C48-8FDE-2689FBBE6401}"/>
    <cellStyle name="Įprastas 4 6 3 12" xfId="3711" xr:uid="{3C8C0ADD-A6CC-402F-B0DC-F4A92DE1B47B}"/>
    <cellStyle name="Įprastas 4 6 3 13" xfId="7326" xr:uid="{5F5CDE35-A85D-4966-B6E7-F693C2D156A5}"/>
    <cellStyle name="Įprastas 4 6 3 2" xfId="105" xr:uid="{E36B99DD-76BB-4975-9EFC-C910A03C8D52}"/>
    <cellStyle name="Įprastas 4 6 3 2 10" xfId="3771" xr:uid="{AA7BA469-494D-4ADA-8C79-A75FF31941A7}"/>
    <cellStyle name="Įprastas 4 6 3 2 11" xfId="7391" xr:uid="{AAF345CB-1F76-4C49-9257-C0A15788654D}"/>
    <cellStyle name="Įprastas 4 6 3 2 2" xfId="235" xr:uid="{8C1633F8-9BEB-46F0-954B-D9E263C9880F}"/>
    <cellStyle name="Įprastas 4 6 3 2 2 2" xfId="557" xr:uid="{0C92736D-07CD-40F9-B543-CB84E2100ACF}"/>
    <cellStyle name="Įprastas 4 6 3 2 2 2 2" xfId="1201" xr:uid="{FFC3CE9C-8034-4740-81A5-9DF933014068}"/>
    <cellStyle name="Įprastas 4 6 3 2 2 2 2 2" xfId="5096" xr:uid="{DB42391E-DBAD-4D2E-9A90-33ED136D6EFD}"/>
    <cellStyle name="Įprastas 4 6 3 2 2 2 3" xfId="2167" xr:uid="{0915B6D3-6843-41E5-9B5A-64A9A15A2C69}"/>
    <cellStyle name="Įprastas 4 6 3 2 2 2 3 2" xfId="6060" xr:uid="{62BE2B13-F5E4-4F80-B9D5-5DFC84B2C95C}"/>
    <cellStyle name="Įprastas 4 6 3 2 2 2 4" xfId="2811" xr:uid="{2955F3D9-1C69-4858-9556-6ECE820A6C31}"/>
    <cellStyle name="Įprastas 4 6 3 2 2 2 4 2" xfId="6783" xr:uid="{73DFD72D-32BD-40EC-AA34-59A1CD81754D}"/>
    <cellStyle name="Įprastas 4 6 3 2 2 2 5" xfId="3455" xr:uid="{F9DAAA01-49FF-4A05-A329-A3EDC48AE2B6}"/>
    <cellStyle name="Įprastas 4 6 3 2 2 2 6" xfId="4132" xr:uid="{489FEA1F-618A-4356-AC35-5385750164AC}"/>
    <cellStyle name="Įprastas 4 6 3 2 2 2 7" xfId="7843" xr:uid="{F7C48127-4678-4D2D-BB7C-B7B25D13EB32}"/>
    <cellStyle name="Įprastas 4 6 3 2 2 3" xfId="879" xr:uid="{2271D03D-6293-4EA5-A52A-47B71B478015}"/>
    <cellStyle name="Įprastas 4 6 3 2 2 3 2" xfId="5337" xr:uid="{F5E2B757-0A73-447E-80B9-192D4BF4BC01}"/>
    <cellStyle name="Įprastas 4 6 3 2 2 3 3" xfId="6301" xr:uid="{353EECA6-9416-4BBD-9382-4CFAFDA83442}"/>
    <cellStyle name="Įprastas 4 6 3 2 2 3 4" xfId="7024" xr:uid="{43F96006-85FE-4C5C-92EA-A3962920D9F5}"/>
    <cellStyle name="Įprastas 4 6 3 2 2 3 5" xfId="4373" xr:uid="{01CBDCBD-EF7B-4A62-9017-B05F791033AC}"/>
    <cellStyle name="Įprastas 4 6 3 2 2 4" xfId="1523" xr:uid="{B70905ED-822F-442A-A2A0-93CE6B77C20F}"/>
    <cellStyle name="Įprastas 4 6 3 2 2 4 2" xfId="5578" xr:uid="{B49CD0E3-FD7D-4DCC-8159-B5EADB0920E3}"/>
    <cellStyle name="Įprastas 4 6 3 2 2 4 3" xfId="7265" xr:uid="{06A9BB96-C45D-4677-8C95-913BDE0B0C20}"/>
    <cellStyle name="Įprastas 4 6 3 2 2 4 4" xfId="4614" xr:uid="{FD32FC38-37C9-4D46-9DD5-987BA494187E}"/>
    <cellStyle name="Įprastas 4 6 3 2 2 5" xfId="1845" xr:uid="{0200F4E0-059C-4D85-9224-20DEB22C8A80}"/>
    <cellStyle name="Įprastas 4 6 3 2 2 5 2" xfId="4855" xr:uid="{8E0F56E0-040D-43CB-91E1-2B63FB5D7B40}"/>
    <cellStyle name="Įprastas 4 6 3 2 2 6" xfId="2489" xr:uid="{C69BC914-43E2-44EC-A3B8-82A5FCD4A0EC}"/>
    <cellStyle name="Įprastas 4 6 3 2 2 6 2" xfId="5819" xr:uid="{CF762B78-9CD1-4E15-B1E3-8690146D45E8}"/>
    <cellStyle name="Įprastas 4 6 3 2 2 7" xfId="3133" xr:uid="{1FB114DD-A173-4C84-8019-D3914E16E3D9}"/>
    <cellStyle name="Įprastas 4 6 3 2 2 7 2" xfId="6542" xr:uid="{8FB8D21F-A527-4B7C-AF93-8F3F56E18361}"/>
    <cellStyle name="Įprastas 4 6 3 2 2 8" xfId="3891" xr:uid="{519BD383-0592-42CC-8DB5-DB19450B0015}"/>
    <cellStyle name="Įprastas 4 6 3 2 2 9" xfId="7521" xr:uid="{65543BD9-5F04-4598-BE9F-AEC451704A2C}"/>
    <cellStyle name="Įprastas 4 6 3 2 3" xfId="427" xr:uid="{9A0089A5-B335-4E24-AA3A-6C32464E51D9}"/>
    <cellStyle name="Įprastas 4 6 3 2 3 2" xfId="1071" xr:uid="{CC6F9DAC-D76F-4B68-94DD-70BEF693E474}"/>
    <cellStyle name="Įprastas 4 6 3 2 3 2 2" xfId="4976" xr:uid="{0CC0B7DC-603F-41FA-B9B6-559BDC2E98E4}"/>
    <cellStyle name="Įprastas 4 6 3 2 3 3" xfId="2037" xr:uid="{78E90355-2C65-496C-A3BF-932059A65DD2}"/>
    <cellStyle name="Įprastas 4 6 3 2 3 3 2" xfId="5940" xr:uid="{3D87D88B-5D6F-473C-AAF2-09CBC76ADB5E}"/>
    <cellStyle name="Įprastas 4 6 3 2 3 4" xfId="2681" xr:uid="{FB311CA9-8E95-414B-B460-AFDA102E0F08}"/>
    <cellStyle name="Įprastas 4 6 3 2 3 4 2" xfId="6663" xr:uid="{008F85D9-42F6-4E21-A06C-553314B14920}"/>
    <cellStyle name="Įprastas 4 6 3 2 3 5" xfId="3325" xr:uid="{314AB3D1-BBCA-4662-B894-543A2CBA6595}"/>
    <cellStyle name="Įprastas 4 6 3 2 3 6" xfId="4012" xr:uid="{43A04C1B-0A03-4183-B605-A9AD7BB7F4B3}"/>
    <cellStyle name="Įprastas 4 6 3 2 3 7" xfId="7713" xr:uid="{A2DDC062-9438-4F38-AE5C-F0251BC5BC09}"/>
    <cellStyle name="Įprastas 4 6 3 2 4" xfId="749" xr:uid="{AB8F44D9-93E3-4952-BA71-CA3605BED403}"/>
    <cellStyle name="Įprastas 4 6 3 2 4 2" xfId="5217" xr:uid="{2F066D8C-3E0B-4FB3-8A5D-692E7F0F771F}"/>
    <cellStyle name="Įprastas 4 6 3 2 4 3" xfId="6181" xr:uid="{09E14F49-7B20-4A9A-BDE4-D8CF85F087EE}"/>
    <cellStyle name="Įprastas 4 6 3 2 4 4" xfId="6904" xr:uid="{6F1DC56C-8347-4D1D-8013-EFD6A38E33A5}"/>
    <cellStyle name="Įprastas 4 6 3 2 4 5" xfId="4253" xr:uid="{884D2E8B-F671-4A90-A8A7-CEE8D72AB569}"/>
    <cellStyle name="Įprastas 4 6 3 2 5" xfId="1393" xr:uid="{2781F494-6FB2-42E9-A2D5-25C5E5E2D49E}"/>
    <cellStyle name="Įprastas 4 6 3 2 5 2" xfId="5458" xr:uid="{8FD26E9B-8A39-44BA-92A7-5ED583BF44FF}"/>
    <cellStyle name="Įprastas 4 6 3 2 5 3" xfId="7145" xr:uid="{5020A210-F221-497C-AC34-CAC5CD797772}"/>
    <cellStyle name="Įprastas 4 6 3 2 5 4" xfId="4494" xr:uid="{CBB6AEFB-5427-4645-83CB-CBEB7BB21E6B}"/>
    <cellStyle name="Įprastas 4 6 3 2 6" xfId="1715" xr:uid="{BB11D168-BE19-40B7-A912-899E1B7D5AEB}"/>
    <cellStyle name="Įprastas 4 6 3 2 6 2" xfId="4735" xr:uid="{049A24F8-B2E1-4213-BFE8-BE6CE76889F2}"/>
    <cellStyle name="Įprastas 4 6 3 2 7" xfId="2359" xr:uid="{46BD2EDA-644A-45C6-9E93-8F3A7C74DEDC}"/>
    <cellStyle name="Įprastas 4 6 3 2 7 2" xfId="5699" xr:uid="{4C61C72F-1622-42E9-8319-DB8E8B84BD41}"/>
    <cellStyle name="Įprastas 4 6 3 2 8" xfId="3003" xr:uid="{89953DEA-FD00-41DF-BA8A-17A158F4729A}"/>
    <cellStyle name="Įprastas 4 6 3 2 8 2" xfId="6422" xr:uid="{A809674D-F7E0-4403-BBF5-B9DCC1091E03}"/>
    <cellStyle name="Įprastas 4 6 3 2 9" xfId="3647" xr:uid="{0F7894BA-6B09-40DE-B12D-39A94B7E811A}"/>
    <cellStyle name="Įprastas 4 6 3 3" xfId="170" xr:uid="{7B31E9B2-2F6A-4F26-995D-2412842D50EB}"/>
    <cellStyle name="Įprastas 4 6 3 3 2" xfId="492" xr:uid="{33E090AE-14A6-4054-BC8C-0EB1EAAEE7A5}"/>
    <cellStyle name="Įprastas 4 6 3 3 2 2" xfId="1136" xr:uid="{79C6C183-81CB-46E4-9967-831903966D9F}"/>
    <cellStyle name="Įprastas 4 6 3 3 2 2 2" xfId="5036" xr:uid="{5655D165-F3A9-4F6B-AA89-221AF4288217}"/>
    <cellStyle name="Įprastas 4 6 3 3 2 3" xfId="2102" xr:uid="{B744595F-4132-4D24-B8AC-DAA4F5DB69BB}"/>
    <cellStyle name="Įprastas 4 6 3 3 2 3 2" xfId="6000" xr:uid="{02B68D2E-2910-4FBB-814C-F7DCB9F5D514}"/>
    <cellStyle name="Įprastas 4 6 3 3 2 4" xfId="2746" xr:uid="{E3612710-CAF2-4393-AA61-22C2BFAF9E1D}"/>
    <cellStyle name="Įprastas 4 6 3 3 2 4 2" xfId="6723" xr:uid="{BB19A917-0F4D-4D0A-98A0-A1B80DD29262}"/>
    <cellStyle name="Įprastas 4 6 3 3 2 5" xfId="3390" xr:uid="{B131F90E-FB86-4CAE-8C4E-6F336E48F5F6}"/>
    <cellStyle name="Įprastas 4 6 3 3 2 6" xfId="4072" xr:uid="{13219E07-DFAD-4C0C-99E4-57400E236B00}"/>
    <cellStyle name="Įprastas 4 6 3 3 2 7" xfId="7778" xr:uid="{63F91E3B-0A9F-47D7-A2FA-C90F049267B6}"/>
    <cellStyle name="Įprastas 4 6 3 3 3" xfId="814" xr:uid="{745430BE-9CA9-4F7D-8597-4AE740A057E8}"/>
    <cellStyle name="Įprastas 4 6 3 3 3 2" xfId="5277" xr:uid="{07081002-8953-4095-B7C6-2A6CA43FBCEF}"/>
    <cellStyle name="Įprastas 4 6 3 3 3 3" xfId="6241" xr:uid="{47BC67A7-BE91-4E32-BD1E-F51D7F48E9A4}"/>
    <cellStyle name="Įprastas 4 6 3 3 3 4" xfId="6964" xr:uid="{D1B114EC-BABA-4030-945F-82A446DA59D3}"/>
    <cellStyle name="Įprastas 4 6 3 3 3 5" xfId="4313" xr:uid="{E17667B3-2743-412B-82FA-FD671887517D}"/>
    <cellStyle name="Įprastas 4 6 3 3 4" xfId="1458" xr:uid="{09291432-B436-493D-BF0E-CEAA8725D6DD}"/>
    <cellStyle name="Įprastas 4 6 3 3 4 2" xfId="5518" xr:uid="{A34D5486-58E0-4686-8A57-52890CAE38F3}"/>
    <cellStyle name="Įprastas 4 6 3 3 4 3" xfId="7205" xr:uid="{DD071FEB-4695-44E8-B454-137BEC67C130}"/>
    <cellStyle name="Įprastas 4 6 3 3 4 4" xfId="4554" xr:uid="{530D86C0-7793-4678-8517-C197675D8B8B}"/>
    <cellStyle name="Įprastas 4 6 3 3 5" xfId="1780" xr:uid="{8C5E55CD-4942-4851-BBA3-504D7AD2B48F}"/>
    <cellStyle name="Įprastas 4 6 3 3 5 2" xfId="4795" xr:uid="{1A520F23-9D0E-4862-B62C-4AEB88892261}"/>
    <cellStyle name="Įprastas 4 6 3 3 6" xfId="2424" xr:uid="{13DE5BD3-60FA-4683-9832-865D1A0AAC27}"/>
    <cellStyle name="Įprastas 4 6 3 3 6 2" xfId="5759" xr:uid="{90FAF183-A90E-4324-AA45-CA25F555F2E3}"/>
    <cellStyle name="Įprastas 4 6 3 3 7" xfId="3068" xr:uid="{40049B4F-8448-490D-814E-B68268863C7B}"/>
    <cellStyle name="Įprastas 4 6 3 3 7 2" xfId="6482" xr:uid="{19B6BA72-81D6-4221-A731-2102E5805578}"/>
    <cellStyle name="Įprastas 4 6 3 3 8" xfId="3831" xr:uid="{805BAA3A-59D1-4052-8B80-3F98A18AB586}"/>
    <cellStyle name="Įprastas 4 6 3 3 9" xfId="7456" xr:uid="{C2B3685A-66BD-406C-BA01-39D708655120}"/>
    <cellStyle name="Įprastas 4 6 3 4" xfId="299" xr:uid="{B8822325-A05F-4513-90DB-E97409BEABA2}"/>
    <cellStyle name="Įprastas 4 6 3 4 2" xfId="621" xr:uid="{631EE1EC-01E1-43DA-AC11-566BCFE2533B}"/>
    <cellStyle name="Įprastas 4 6 3 4 2 2" xfId="1265" xr:uid="{FB0E939A-73C9-4F45-98A8-216F78E53692}"/>
    <cellStyle name="Įprastas 4 6 3 4 2 3" xfId="2231" xr:uid="{241E9CEA-E89F-4B68-85E9-5A5CC2F708E8}"/>
    <cellStyle name="Įprastas 4 6 3 4 2 4" xfId="2875" xr:uid="{2DFDB872-81C5-4BB7-A19F-978805D26227}"/>
    <cellStyle name="Įprastas 4 6 3 4 2 5" xfId="3519" xr:uid="{628FED4B-9DEB-440B-A048-8B8278D95571}"/>
    <cellStyle name="Įprastas 4 6 3 4 2 6" xfId="4916" xr:uid="{E6104D21-48D2-4F08-8892-92490FFC9FB7}"/>
    <cellStyle name="Įprastas 4 6 3 4 2 7" xfId="7907" xr:uid="{65F9F506-F074-44EB-9297-6AF94F6AB1F2}"/>
    <cellStyle name="Įprastas 4 6 3 4 3" xfId="943" xr:uid="{7DB57847-C98A-46A1-9856-048FAF34B815}"/>
    <cellStyle name="Įprastas 4 6 3 4 3 2" xfId="5880" xr:uid="{2E934685-A8B4-4387-B46B-DF3F92BFAEF7}"/>
    <cellStyle name="Įprastas 4 6 3 4 4" xfId="1587" xr:uid="{E5C2B799-1378-4335-B102-CEAB37437DDB}"/>
    <cellStyle name="Įprastas 4 6 3 4 4 2" xfId="6603" xr:uid="{D5B5F776-A0EE-4CB4-861B-52118E0079A6}"/>
    <cellStyle name="Įprastas 4 6 3 4 5" xfId="1909" xr:uid="{34179405-E097-46EE-BC45-08ED0790E190}"/>
    <cellStyle name="Įprastas 4 6 3 4 6" xfId="2553" xr:uid="{A6914EA2-B3BD-4259-9E38-263EA37C5675}"/>
    <cellStyle name="Įprastas 4 6 3 4 7" xfId="3197" xr:uid="{79412F5E-13BE-4206-9336-64FD0A8BB21E}"/>
    <cellStyle name="Įprastas 4 6 3 4 8" xfId="3952" xr:uid="{F502A5CB-A842-46C6-9642-007F410DAA26}"/>
    <cellStyle name="Įprastas 4 6 3 4 9" xfId="7585" xr:uid="{E2A0009D-C79B-4252-AF11-CD7A6C1B8251}"/>
    <cellStyle name="Įprastas 4 6 3 5" xfId="362" xr:uid="{0231EA31-B4E1-4EB0-8C1A-8F29B152DBDB}"/>
    <cellStyle name="Įprastas 4 6 3 5 2" xfId="1006" xr:uid="{F2F191D4-C8F1-4722-A62D-5BAD8520EE7E}"/>
    <cellStyle name="Įprastas 4 6 3 5 2 2" xfId="5157" xr:uid="{A8B55D72-D433-4DBA-9C57-07A66CD15F37}"/>
    <cellStyle name="Įprastas 4 6 3 5 3" xfId="1972" xr:uid="{91C5A403-8805-4789-BF6D-9D051F685344}"/>
    <cellStyle name="Įprastas 4 6 3 5 3 2" xfId="6121" xr:uid="{843323E1-C16D-4DD9-9467-446738200E73}"/>
    <cellStyle name="Įprastas 4 6 3 5 4" xfId="2616" xr:uid="{2951C8F2-E909-4D33-8BB1-7040F64D443D}"/>
    <cellStyle name="Įprastas 4 6 3 5 4 2" xfId="6844" xr:uid="{45E9AFBA-64AA-4B95-8060-E85CC6865298}"/>
    <cellStyle name="Įprastas 4 6 3 5 5" xfId="3260" xr:uid="{1615F37D-B51C-4B2B-A1A2-B5AF3C4987D4}"/>
    <cellStyle name="Įprastas 4 6 3 5 6" xfId="4193" xr:uid="{C8D35102-474B-4BD1-840E-5694876ADC23}"/>
    <cellStyle name="Įprastas 4 6 3 5 7" xfId="7648" xr:uid="{8E5122DF-1FFD-4F04-AF87-7815086E933F}"/>
    <cellStyle name="Įprastas 4 6 3 6" xfId="684" xr:uid="{EBD094BA-FC43-4232-A6F6-BCE4B30C17B4}"/>
    <cellStyle name="Įprastas 4 6 3 6 2" xfId="5398" xr:uid="{70E6873F-CF36-4947-9D03-A04D2AAB6D14}"/>
    <cellStyle name="Įprastas 4 6 3 6 3" xfId="7085" xr:uid="{4DEEDD07-9874-4D03-8EF0-C5A152DB1F7F}"/>
    <cellStyle name="Įprastas 4 6 3 6 4" xfId="4434" xr:uid="{82BD3CB2-1C1F-4410-B407-298EAF458E85}"/>
    <cellStyle name="Įprastas 4 6 3 7" xfId="1328" xr:uid="{70B40B9D-6448-4074-BC93-7DC0843CB1F2}"/>
    <cellStyle name="Įprastas 4 6 3 7 2" xfId="4675" xr:uid="{AA5DBD78-04AB-4D4B-B81E-8D49A41F288D}"/>
    <cellStyle name="Įprastas 4 6 3 8" xfId="1650" xr:uid="{222442B7-0CC5-4ABC-A2FB-6C50CF89B8BF}"/>
    <cellStyle name="Įprastas 4 6 3 8 2" xfId="5639" xr:uid="{0DD76B8D-C40C-4EBB-AAF7-08FC00F3EE1F}"/>
    <cellStyle name="Įprastas 4 6 3 9" xfId="2294" xr:uid="{A3551966-B367-4801-9B24-547070868C9D}"/>
    <cellStyle name="Įprastas 4 6 3 9 2" xfId="6362" xr:uid="{714C2939-15F3-4048-B627-9FB64AF822CF}"/>
    <cellStyle name="Įprastas 4 6 4" xfId="59" xr:uid="{4D8CB87B-35A7-49F2-B64C-057A0F51B186}"/>
    <cellStyle name="Įprastas 4 6 4 10" xfId="2958" xr:uid="{A15B714C-6EDF-4225-950D-7FF1644D31F2}"/>
    <cellStyle name="Įprastas 4 6 4 11" xfId="3602" xr:uid="{72E33D9E-F564-4917-BA65-8E9C24030CEE}"/>
    <cellStyle name="Įprastas 4 6 4 12" xfId="3731" xr:uid="{95C0DD06-D518-414B-B9C2-622C33891B96}"/>
    <cellStyle name="Įprastas 4 6 4 13" xfId="7346" xr:uid="{79253274-3D21-4915-B259-05333D1234B4}"/>
    <cellStyle name="Įprastas 4 6 4 2" xfId="125" xr:uid="{BD2E7ACA-EBA6-400F-A255-6BD58C947089}"/>
    <cellStyle name="Įprastas 4 6 4 2 10" xfId="3791" xr:uid="{6D998071-6422-475A-BC48-BD6DCDF65E10}"/>
    <cellStyle name="Įprastas 4 6 4 2 11" xfId="7411" xr:uid="{96FFB312-E3A3-4892-8A7A-CBE133C080C5}"/>
    <cellStyle name="Įprastas 4 6 4 2 2" xfId="255" xr:uid="{9FD4DC83-A747-4BE2-A8DE-177E69F002D6}"/>
    <cellStyle name="Įprastas 4 6 4 2 2 2" xfId="577" xr:uid="{A193608E-5C12-4D25-BCF5-C5C8867D184A}"/>
    <cellStyle name="Įprastas 4 6 4 2 2 2 2" xfId="1221" xr:uid="{72F880BA-44FF-4B53-A0D9-58D4ECB2B349}"/>
    <cellStyle name="Įprastas 4 6 4 2 2 2 2 2" xfId="5116" xr:uid="{B3D9068E-CE97-4263-A88B-49FA92A01349}"/>
    <cellStyle name="Įprastas 4 6 4 2 2 2 3" xfId="2187" xr:uid="{9434EF9A-9087-418C-8FD6-1278869DE68E}"/>
    <cellStyle name="Įprastas 4 6 4 2 2 2 3 2" xfId="6080" xr:uid="{5B22B817-D37F-4F49-9661-E6CCA3E9D030}"/>
    <cellStyle name="Įprastas 4 6 4 2 2 2 4" xfId="2831" xr:uid="{1C061550-56FF-4239-B73D-1A3E81FB2FF4}"/>
    <cellStyle name="Įprastas 4 6 4 2 2 2 4 2" xfId="6803" xr:uid="{0786E5D9-D37C-4C11-BF60-AF41BCA8ABC0}"/>
    <cellStyle name="Įprastas 4 6 4 2 2 2 5" xfId="3475" xr:uid="{91E6F685-4907-4D1D-89A8-88331414BB00}"/>
    <cellStyle name="Įprastas 4 6 4 2 2 2 6" xfId="4152" xr:uid="{3C8A13DD-4D2C-4D55-A708-61DA9B3A513E}"/>
    <cellStyle name="Įprastas 4 6 4 2 2 2 7" xfId="7863" xr:uid="{79C0E1D8-3306-4C3B-9E88-19BEEB58961C}"/>
    <cellStyle name="Įprastas 4 6 4 2 2 3" xfId="899" xr:uid="{581CA137-3EC2-4826-A6AD-EC761CC9D306}"/>
    <cellStyle name="Įprastas 4 6 4 2 2 3 2" xfId="5357" xr:uid="{9163543A-710E-4822-942D-A29579B5BBBF}"/>
    <cellStyle name="Įprastas 4 6 4 2 2 3 3" xfId="6321" xr:uid="{5213DA2F-0823-4BB4-B764-CEF629EECD6F}"/>
    <cellStyle name="Įprastas 4 6 4 2 2 3 4" xfId="7044" xr:uid="{2A3E9866-CD64-4DB3-882D-AC2DBC339765}"/>
    <cellStyle name="Įprastas 4 6 4 2 2 3 5" xfId="4393" xr:uid="{1C45426A-E2FE-416B-A70C-99B498CEA3E2}"/>
    <cellStyle name="Įprastas 4 6 4 2 2 4" xfId="1543" xr:uid="{CD03310C-768E-487A-A939-9CE4C576ED58}"/>
    <cellStyle name="Įprastas 4 6 4 2 2 4 2" xfId="5598" xr:uid="{D4C9795D-AC3A-4E44-88B7-38226E155C68}"/>
    <cellStyle name="Įprastas 4 6 4 2 2 4 3" xfId="7285" xr:uid="{3EBCFBC1-37C8-45BE-A829-EF977A33A432}"/>
    <cellStyle name="Įprastas 4 6 4 2 2 4 4" xfId="4634" xr:uid="{C552E019-60D2-42A7-B58C-609D02C0354D}"/>
    <cellStyle name="Įprastas 4 6 4 2 2 5" xfId="1865" xr:uid="{1937C57C-5AB1-420E-AF07-D1F103AC2608}"/>
    <cellStyle name="Įprastas 4 6 4 2 2 5 2" xfId="4875" xr:uid="{B7407EE3-8B32-4ED7-9D35-A92A34D72127}"/>
    <cellStyle name="Įprastas 4 6 4 2 2 6" xfId="2509" xr:uid="{C3049D05-D7CA-4648-84A4-BA81B3443757}"/>
    <cellStyle name="Įprastas 4 6 4 2 2 6 2" xfId="5839" xr:uid="{10554D00-CC26-4BF2-8F60-62EB2E864511}"/>
    <cellStyle name="Įprastas 4 6 4 2 2 7" xfId="3153" xr:uid="{7D28E55A-BE50-48FC-96A1-73E01E1724CD}"/>
    <cellStyle name="Įprastas 4 6 4 2 2 7 2" xfId="6562" xr:uid="{5A6E6898-6C5B-422C-86DB-CCAC16CB5B3C}"/>
    <cellStyle name="Įprastas 4 6 4 2 2 8" xfId="3911" xr:uid="{2FABC13B-0A23-4066-BD99-4D5A278138E2}"/>
    <cellStyle name="Įprastas 4 6 4 2 2 9" xfId="7541" xr:uid="{DAEDBFE4-2C6B-4485-8AE3-01C8AA8111F3}"/>
    <cellStyle name="Įprastas 4 6 4 2 3" xfId="447" xr:uid="{C981F805-F592-4BDB-8305-ACF9592E25C6}"/>
    <cellStyle name="Įprastas 4 6 4 2 3 2" xfId="1091" xr:uid="{3FC7D452-BA18-49F6-A424-9274D7E9693C}"/>
    <cellStyle name="Įprastas 4 6 4 2 3 2 2" xfId="4996" xr:uid="{F3FF2480-772A-486D-BA4C-58AE9E0B50F6}"/>
    <cellStyle name="Įprastas 4 6 4 2 3 3" xfId="2057" xr:uid="{DF132ED7-840A-41AB-BC72-09CA67605DEB}"/>
    <cellStyle name="Įprastas 4 6 4 2 3 3 2" xfId="5960" xr:uid="{185703BB-C9B8-4EDE-B377-337F1992D6CD}"/>
    <cellStyle name="Įprastas 4 6 4 2 3 4" xfId="2701" xr:uid="{C326980C-3DA2-4F5C-AD71-E6929F046FB5}"/>
    <cellStyle name="Įprastas 4 6 4 2 3 4 2" xfId="6683" xr:uid="{70FA2BBE-F0EA-45F8-A183-12F7B20AC9F0}"/>
    <cellStyle name="Įprastas 4 6 4 2 3 5" xfId="3345" xr:uid="{F7098DA0-3642-4EA5-8597-FC82419EFBF5}"/>
    <cellStyle name="Įprastas 4 6 4 2 3 6" xfId="4032" xr:uid="{49C61450-7A8B-4B2B-B258-06D70DAA3263}"/>
    <cellStyle name="Įprastas 4 6 4 2 3 7" xfId="7733" xr:uid="{5B7B3B38-99A1-4AEE-8E2F-5A56800EA2A0}"/>
    <cellStyle name="Įprastas 4 6 4 2 4" xfId="769" xr:uid="{BF0FECD4-1EF3-4A1B-8E2F-95160C129517}"/>
    <cellStyle name="Įprastas 4 6 4 2 4 2" xfId="5237" xr:uid="{DC81EF49-C3BE-4A4F-909C-C299F98B26DE}"/>
    <cellStyle name="Įprastas 4 6 4 2 4 3" xfId="6201" xr:uid="{72331956-3E2D-4583-9181-3EC170891DC5}"/>
    <cellStyle name="Įprastas 4 6 4 2 4 4" xfId="6924" xr:uid="{CEE5F306-077C-4582-801D-3E6E1DFD86BE}"/>
    <cellStyle name="Įprastas 4 6 4 2 4 5" xfId="4273" xr:uid="{FAE34A39-E2F2-43DF-A9A2-195642B565FB}"/>
    <cellStyle name="Įprastas 4 6 4 2 5" xfId="1413" xr:uid="{0FCFDBC3-9D3E-455F-8320-98404EB93EA4}"/>
    <cellStyle name="Įprastas 4 6 4 2 5 2" xfId="5478" xr:uid="{FD078E3E-866B-4591-ACF2-6F8CDEC57EEC}"/>
    <cellStyle name="Įprastas 4 6 4 2 5 3" xfId="7165" xr:uid="{81F3B684-58EA-42F0-B506-C09F87785EF2}"/>
    <cellStyle name="Įprastas 4 6 4 2 5 4" xfId="4514" xr:uid="{14BCFF71-0020-449B-934A-A98705C52B5A}"/>
    <cellStyle name="Įprastas 4 6 4 2 6" xfId="1735" xr:uid="{3C4B816F-688F-4ED9-9B53-5311FA7FFA0D}"/>
    <cellStyle name="Įprastas 4 6 4 2 6 2" xfId="4755" xr:uid="{1588EAEB-CFAE-4010-BF83-7F2DD4131CEB}"/>
    <cellStyle name="Įprastas 4 6 4 2 7" xfId="2379" xr:uid="{2D41524B-7979-4CC1-A491-EBBFC3350BBE}"/>
    <cellStyle name="Įprastas 4 6 4 2 7 2" xfId="5719" xr:uid="{8DC03FE2-D183-43C5-9EF5-299BC91C9902}"/>
    <cellStyle name="Įprastas 4 6 4 2 8" xfId="3023" xr:uid="{0E189E20-C981-4795-85BB-1CB070FD2C1A}"/>
    <cellStyle name="Įprastas 4 6 4 2 8 2" xfId="6442" xr:uid="{4C8D5C13-4FF3-44C3-997D-66B12A45F9F0}"/>
    <cellStyle name="Įprastas 4 6 4 2 9" xfId="3667" xr:uid="{818F266F-55B8-4DEF-9038-8EBA4BFD9712}"/>
    <cellStyle name="Įprastas 4 6 4 3" xfId="190" xr:uid="{1BF7CDDD-40E0-471A-86CC-AC2165ED24FD}"/>
    <cellStyle name="Įprastas 4 6 4 3 2" xfId="512" xr:uid="{89449357-768D-4CF1-869D-99F6F0E8AFAF}"/>
    <cellStyle name="Įprastas 4 6 4 3 2 2" xfId="1156" xr:uid="{E69C3827-07B7-4F7E-9166-89D9197FADD3}"/>
    <cellStyle name="Įprastas 4 6 4 3 2 2 2" xfId="5056" xr:uid="{A923E2DB-A1FD-48AF-8B6D-B6C3C3E429A3}"/>
    <cellStyle name="Įprastas 4 6 4 3 2 3" xfId="2122" xr:uid="{90E3A11F-D9CD-4206-AE0B-B25431D1EE23}"/>
    <cellStyle name="Įprastas 4 6 4 3 2 3 2" xfId="6020" xr:uid="{11D43F62-B893-4EB3-AF99-A285F032DDAC}"/>
    <cellStyle name="Įprastas 4 6 4 3 2 4" xfId="2766" xr:uid="{BF70AACD-0310-4CBC-A50C-9C411E13071A}"/>
    <cellStyle name="Įprastas 4 6 4 3 2 4 2" xfId="6743" xr:uid="{95C265B0-8510-4EA6-A167-E8239804A5D1}"/>
    <cellStyle name="Įprastas 4 6 4 3 2 5" xfId="3410" xr:uid="{50C19948-7973-402D-9974-B563E51BA89E}"/>
    <cellStyle name="Įprastas 4 6 4 3 2 6" xfId="4092" xr:uid="{FC8D63C5-D13E-47C3-97C6-EAF6C7176D94}"/>
    <cellStyle name="Įprastas 4 6 4 3 2 7" xfId="7798" xr:uid="{7673EE57-BE06-477A-A860-32C7D9411C27}"/>
    <cellStyle name="Įprastas 4 6 4 3 3" xfId="834" xr:uid="{44F0BF78-2C85-4A8F-83D5-59743BD1FF6F}"/>
    <cellStyle name="Įprastas 4 6 4 3 3 2" xfId="5297" xr:uid="{02C752C5-436D-4391-BBFC-A8B6CD7BFC15}"/>
    <cellStyle name="Įprastas 4 6 4 3 3 3" xfId="6261" xr:uid="{6FA640E4-EDCC-46FA-8E52-8E9F13035BEB}"/>
    <cellStyle name="Įprastas 4 6 4 3 3 4" xfId="6984" xr:uid="{C5BB6EBB-3EDF-4893-A320-24208363BD0F}"/>
    <cellStyle name="Įprastas 4 6 4 3 3 5" xfId="4333" xr:uid="{4BC14EE5-1526-4255-988B-2E8C997537E4}"/>
    <cellStyle name="Įprastas 4 6 4 3 4" xfId="1478" xr:uid="{2D4EB9E5-614D-48A6-856F-1411F00D66E5}"/>
    <cellStyle name="Įprastas 4 6 4 3 4 2" xfId="5538" xr:uid="{DD725B92-1543-4EC5-8568-F110DE210FE5}"/>
    <cellStyle name="Įprastas 4 6 4 3 4 3" xfId="7225" xr:uid="{B75D6868-DC09-4F2B-9C23-E72755FAA316}"/>
    <cellStyle name="Įprastas 4 6 4 3 4 4" xfId="4574" xr:uid="{E9FDA71A-F82E-4310-B9D6-9C50021B94CF}"/>
    <cellStyle name="Įprastas 4 6 4 3 5" xfId="1800" xr:uid="{5C601524-6267-4539-B586-27E4A45B6437}"/>
    <cellStyle name="Įprastas 4 6 4 3 5 2" xfId="4815" xr:uid="{60FCACD8-2751-4B71-952F-AA3CAD4CD93E}"/>
    <cellStyle name="Įprastas 4 6 4 3 6" xfId="2444" xr:uid="{5CB1FDF7-4B7D-4307-9DFA-34F0AB7DC2A4}"/>
    <cellStyle name="Įprastas 4 6 4 3 6 2" xfId="5779" xr:uid="{F6A7F335-9FF4-4C3D-975A-474CE6190A92}"/>
    <cellStyle name="Įprastas 4 6 4 3 7" xfId="3088" xr:uid="{CAA4F87A-930C-46E6-8746-E12D1CBD2EEE}"/>
    <cellStyle name="Įprastas 4 6 4 3 7 2" xfId="6502" xr:uid="{D9142CC6-889D-43E2-A9D7-CE9393E110B2}"/>
    <cellStyle name="Įprastas 4 6 4 3 8" xfId="3851" xr:uid="{50795E9B-FDF5-4AF6-AE86-2A28E13FB403}"/>
    <cellStyle name="Įprastas 4 6 4 3 9" xfId="7476" xr:uid="{E108076E-A9AB-4EE8-A7A0-DDF0AC911FA8}"/>
    <cellStyle name="Įprastas 4 6 4 4" xfId="319" xr:uid="{7841C078-0255-4A8B-A8C8-0653B35AEF98}"/>
    <cellStyle name="Įprastas 4 6 4 4 2" xfId="641" xr:uid="{C5040CFE-79B9-4E92-819F-B66D9BA6B33B}"/>
    <cellStyle name="Įprastas 4 6 4 4 2 2" xfId="1285" xr:uid="{F3458190-6C25-477F-8F8A-16696774D341}"/>
    <cellStyle name="Įprastas 4 6 4 4 2 3" xfId="2251" xr:uid="{5D567403-B748-4ABC-B1AA-FE367ADDC898}"/>
    <cellStyle name="Įprastas 4 6 4 4 2 4" xfId="2895" xr:uid="{E1EFC4A8-8821-4271-9AFE-EFBB6DC6BBE9}"/>
    <cellStyle name="Įprastas 4 6 4 4 2 5" xfId="3539" xr:uid="{B1B041A2-6347-4AFD-BFAE-FCD48AFBAF55}"/>
    <cellStyle name="Įprastas 4 6 4 4 2 6" xfId="4936" xr:uid="{D21B92C3-FE6E-4EC4-81B8-8D43C8389008}"/>
    <cellStyle name="Įprastas 4 6 4 4 2 7" xfId="7927" xr:uid="{89EF34C4-AA5E-4518-93CE-CFAFCF29A261}"/>
    <cellStyle name="Įprastas 4 6 4 4 3" xfId="963" xr:uid="{CA3F284F-06C1-4D1E-86CC-94C19D6D4D8A}"/>
    <cellStyle name="Įprastas 4 6 4 4 3 2" xfId="5900" xr:uid="{CA34C6E4-3920-4B0F-BE5A-BF3FA132CAF6}"/>
    <cellStyle name="Įprastas 4 6 4 4 4" xfId="1607" xr:uid="{D89DF8B4-486A-47D7-9A11-13C6B911F9D3}"/>
    <cellStyle name="Įprastas 4 6 4 4 4 2" xfId="6623" xr:uid="{30FB24C0-358A-4D20-AB39-F8161EAA3D92}"/>
    <cellStyle name="Įprastas 4 6 4 4 5" xfId="1929" xr:uid="{B10FA041-326C-4028-9E5C-39216F0F6421}"/>
    <cellStyle name="Įprastas 4 6 4 4 6" xfId="2573" xr:uid="{F2D02CD3-99F1-41A2-B437-7A4A08FF8B3F}"/>
    <cellStyle name="Įprastas 4 6 4 4 7" xfId="3217" xr:uid="{55FD57CC-E9D2-4E07-9819-4857E58FB575}"/>
    <cellStyle name="Įprastas 4 6 4 4 8" xfId="3972" xr:uid="{E3E3A1D1-AF4F-44DC-8724-67256C37E083}"/>
    <cellStyle name="Įprastas 4 6 4 4 9" xfId="7605" xr:uid="{66DE1317-5B7F-4F7D-9D53-FAE35566E8C0}"/>
    <cellStyle name="Įprastas 4 6 4 5" xfId="382" xr:uid="{E4C33AB5-B7AE-4065-B04F-6333C64B5FE3}"/>
    <cellStyle name="Įprastas 4 6 4 5 2" xfId="1026" xr:uid="{661E516B-E4D8-466F-875D-A203BF962B2E}"/>
    <cellStyle name="Įprastas 4 6 4 5 2 2" xfId="5177" xr:uid="{0D0DB08C-1067-4841-B0B2-E3D4CC03777D}"/>
    <cellStyle name="Įprastas 4 6 4 5 3" xfId="1992" xr:uid="{702BB27A-D189-45C8-A0F2-C7E271662698}"/>
    <cellStyle name="Įprastas 4 6 4 5 3 2" xfId="6141" xr:uid="{7564862B-1EC5-4BA2-9B47-605C030E8871}"/>
    <cellStyle name="Įprastas 4 6 4 5 4" xfId="2636" xr:uid="{7886606B-27CB-4D7B-959A-93867BC87266}"/>
    <cellStyle name="Įprastas 4 6 4 5 4 2" xfId="6864" xr:uid="{39578B85-0358-47CE-B131-7E8D8A38D94A}"/>
    <cellStyle name="Įprastas 4 6 4 5 5" xfId="3280" xr:uid="{C9DEE00A-0053-478E-9E80-B345FD7F3D4A}"/>
    <cellStyle name="Įprastas 4 6 4 5 6" xfId="4213" xr:uid="{DB5654B6-9F03-4908-8690-8453EE860E27}"/>
    <cellStyle name="Įprastas 4 6 4 5 7" xfId="7668" xr:uid="{7556A77B-7B9A-450C-8E67-E5193F72D351}"/>
    <cellStyle name="Įprastas 4 6 4 6" xfId="704" xr:uid="{F9355267-0284-4FD1-A90D-6755AE9D946D}"/>
    <cellStyle name="Įprastas 4 6 4 6 2" xfId="5418" xr:uid="{792B1A55-30A8-4261-AB94-7202DB8717DB}"/>
    <cellStyle name="Įprastas 4 6 4 6 3" xfId="7105" xr:uid="{5C702152-A775-4308-A402-68366BE149DE}"/>
    <cellStyle name="Įprastas 4 6 4 6 4" xfId="4454" xr:uid="{63EFAE46-FFEE-45AD-AB8A-D6165813ACCA}"/>
    <cellStyle name="Įprastas 4 6 4 7" xfId="1348" xr:uid="{7048E1DA-ACDF-4010-980E-CF50F841728E}"/>
    <cellStyle name="Įprastas 4 6 4 7 2" xfId="4695" xr:uid="{3B44795E-9DF8-4B65-8B1C-D1B1159FB231}"/>
    <cellStyle name="Įprastas 4 6 4 8" xfId="1670" xr:uid="{FC3AD021-938D-413D-8D5D-B7E9E2A1CD65}"/>
    <cellStyle name="Įprastas 4 6 4 8 2" xfId="5659" xr:uid="{3E362D5B-1A5E-44D4-A175-E0CDCD71E00B}"/>
    <cellStyle name="Įprastas 4 6 4 9" xfId="2314" xr:uid="{35926947-9BEE-463D-AA5F-47B37360A19B}"/>
    <cellStyle name="Įprastas 4 6 4 9 2" xfId="6382" xr:uid="{D3CC572E-5201-454D-8EB2-9E5080222A7D}"/>
    <cellStyle name="Įprastas 4 6 5" xfId="85" xr:uid="{A692AC5A-7606-4E93-B61E-A2D96D54D5BB}"/>
    <cellStyle name="Įprastas 4 6 5 10" xfId="3751" xr:uid="{A209253F-AF0D-4D9F-ADE0-03070C8BDA78}"/>
    <cellStyle name="Įprastas 4 6 5 11" xfId="7371" xr:uid="{CA1A1875-BFDC-4C9E-993A-4F1A18CEDA7D}"/>
    <cellStyle name="Įprastas 4 6 5 2" xfId="215" xr:uid="{10314402-F239-4BB6-8218-001CAEC0C55F}"/>
    <cellStyle name="Įprastas 4 6 5 2 2" xfId="537" xr:uid="{4A9AC94D-C160-451D-923C-B395F9AB050D}"/>
    <cellStyle name="Įprastas 4 6 5 2 2 2" xfId="1181" xr:uid="{54DA0176-F4D0-46D2-B40B-7335EFEA5209}"/>
    <cellStyle name="Įprastas 4 6 5 2 2 2 2" xfId="5076" xr:uid="{C54D2C87-32BD-4A36-B791-CA707D481FB7}"/>
    <cellStyle name="Įprastas 4 6 5 2 2 3" xfId="2147" xr:uid="{E0DDF3F2-54F8-4486-97F6-0594C948C6CD}"/>
    <cellStyle name="Įprastas 4 6 5 2 2 3 2" xfId="6040" xr:uid="{88E2F9A5-B543-4D1A-92EA-701D46199BB6}"/>
    <cellStyle name="Įprastas 4 6 5 2 2 4" xfId="2791" xr:uid="{91A895DE-A78B-4215-8FCB-DCCB9D028013}"/>
    <cellStyle name="Įprastas 4 6 5 2 2 4 2" xfId="6763" xr:uid="{3C3DEA3E-7218-406C-AADE-40BE4D004837}"/>
    <cellStyle name="Įprastas 4 6 5 2 2 5" xfId="3435" xr:uid="{ED717152-7280-4A21-9A11-227CCE2480AF}"/>
    <cellStyle name="Įprastas 4 6 5 2 2 6" xfId="4112" xr:uid="{C9E50001-CAF7-423F-AD8C-0C477ED27522}"/>
    <cellStyle name="Įprastas 4 6 5 2 2 7" xfId="7823" xr:uid="{2B25503E-06B5-47FD-AE72-C939276F16CA}"/>
    <cellStyle name="Įprastas 4 6 5 2 3" xfId="859" xr:uid="{41EFB194-6B7B-43E2-B2E8-49C2AB91612D}"/>
    <cellStyle name="Įprastas 4 6 5 2 3 2" xfId="5317" xr:uid="{DCE90CA6-6015-46D7-9BB8-56CEA1A9DCBF}"/>
    <cellStyle name="Įprastas 4 6 5 2 3 3" xfId="6281" xr:uid="{12DCA14D-DE2D-4BE4-8672-6453729430E4}"/>
    <cellStyle name="Įprastas 4 6 5 2 3 4" xfId="7004" xr:uid="{DB22228D-0A3C-45C2-8DA8-5564AF51A513}"/>
    <cellStyle name="Įprastas 4 6 5 2 3 5" xfId="4353" xr:uid="{F54F8946-4CA2-4AD5-8BB9-62C2C834B4F3}"/>
    <cellStyle name="Įprastas 4 6 5 2 4" xfId="1503" xr:uid="{2E749DF7-324C-4BB5-BBD7-909BA93ADD7F}"/>
    <cellStyle name="Įprastas 4 6 5 2 4 2" xfId="5558" xr:uid="{81D8BC4A-F08E-499E-860A-3576979974EC}"/>
    <cellStyle name="Įprastas 4 6 5 2 4 3" xfId="7245" xr:uid="{9268706F-0150-4381-9C6B-C8B8C1D485E5}"/>
    <cellStyle name="Įprastas 4 6 5 2 4 4" xfId="4594" xr:uid="{7B1C8CAF-5EFC-4234-9EEA-0AD9DE3A6C39}"/>
    <cellStyle name="Įprastas 4 6 5 2 5" xfId="1825" xr:uid="{30479292-F663-442B-9611-B219AA7BAE17}"/>
    <cellStyle name="Įprastas 4 6 5 2 5 2" xfId="4835" xr:uid="{20298B12-310E-4955-AF9A-2A971C6866BB}"/>
    <cellStyle name="Įprastas 4 6 5 2 6" xfId="2469" xr:uid="{926339EA-7946-46D4-8516-D01DC67ECD50}"/>
    <cellStyle name="Įprastas 4 6 5 2 6 2" xfId="5799" xr:uid="{FDB0B09D-F530-4D8F-AB10-EFF6E15221F6}"/>
    <cellStyle name="Įprastas 4 6 5 2 7" xfId="3113" xr:uid="{B824E8FC-8EC8-41ED-8E7E-388D6863F3AA}"/>
    <cellStyle name="Įprastas 4 6 5 2 7 2" xfId="6522" xr:uid="{1466A16D-CAC2-4623-A3B5-059DFA1F6816}"/>
    <cellStyle name="Įprastas 4 6 5 2 8" xfId="3871" xr:uid="{62FCF12B-8870-4A35-8B08-6EC17D2241E2}"/>
    <cellStyle name="Įprastas 4 6 5 2 9" xfId="7501" xr:uid="{293E822A-3A1F-4745-9B33-F063B3E1D999}"/>
    <cellStyle name="Įprastas 4 6 5 3" xfId="407" xr:uid="{6127CE12-B215-4C76-AB20-A94B9CDA84C5}"/>
    <cellStyle name="Įprastas 4 6 5 3 2" xfId="1051" xr:uid="{8D476C76-36AA-4EEA-A137-65E9E6DC453F}"/>
    <cellStyle name="Įprastas 4 6 5 3 2 2" xfId="4956" xr:uid="{A347FF7F-2828-4182-A981-36F800C5CC6E}"/>
    <cellStyle name="Įprastas 4 6 5 3 3" xfId="2017" xr:uid="{C4A36A96-359D-4990-92FA-249F5F5678A9}"/>
    <cellStyle name="Įprastas 4 6 5 3 3 2" xfId="5920" xr:uid="{D16F74F3-B86F-407E-9FA6-2B8FA3F995EF}"/>
    <cellStyle name="Įprastas 4 6 5 3 4" xfId="2661" xr:uid="{B1F468A6-E023-478C-BC86-256B558BC59E}"/>
    <cellStyle name="Įprastas 4 6 5 3 4 2" xfId="6643" xr:uid="{95F5F5B8-512B-4404-8C64-ADB2DFFC3441}"/>
    <cellStyle name="Įprastas 4 6 5 3 5" xfId="3305" xr:uid="{04930AB6-54F1-4ADE-B154-54AAA666C87D}"/>
    <cellStyle name="Įprastas 4 6 5 3 6" xfId="3992" xr:uid="{85B0CEA5-A793-48E2-BC9E-DF07724BF8F9}"/>
    <cellStyle name="Įprastas 4 6 5 3 7" xfId="7693" xr:uid="{FE7D2D61-389E-4987-9F15-E344A629F748}"/>
    <cellStyle name="Įprastas 4 6 5 4" xfId="729" xr:uid="{E28672B5-E8D1-438F-A595-593421A613F4}"/>
    <cellStyle name="Įprastas 4 6 5 4 2" xfId="5197" xr:uid="{86DBF7B3-0FF8-47C0-AD7E-1AE9CE1400BA}"/>
    <cellStyle name="Įprastas 4 6 5 4 3" xfId="6161" xr:uid="{E6447EFB-0DFE-4376-AAFD-FB9EBEE8CCBC}"/>
    <cellStyle name="Įprastas 4 6 5 4 4" xfId="6884" xr:uid="{2BD5C970-9245-424F-9F45-362C14FA8952}"/>
    <cellStyle name="Įprastas 4 6 5 4 5" xfId="4233" xr:uid="{BEF66FBE-556F-41B1-AB1B-AA7388D9DD2C}"/>
    <cellStyle name="Įprastas 4 6 5 5" xfId="1373" xr:uid="{9BEBEE91-B4FA-4E12-A754-5A6CF1CAB428}"/>
    <cellStyle name="Įprastas 4 6 5 5 2" xfId="5438" xr:uid="{50F323FE-1D6B-49C1-A400-9ED6C26C4D9D}"/>
    <cellStyle name="Įprastas 4 6 5 5 3" xfId="7125" xr:uid="{35D311FD-9345-424E-BF5E-3E8B110FC7A1}"/>
    <cellStyle name="Įprastas 4 6 5 5 4" xfId="4474" xr:uid="{0E3E98DA-9CA6-4912-8A49-97EE138CF8E8}"/>
    <cellStyle name="Įprastas 4 6 5 6" xfId="1695" xr:uid="{2AFAD41C-C3C7-4839-8C13-4CBE0F4F8294}"/>
    <cellStyle name="Įprastas 4 6 5 6 2" xfId="4715" xr:uid="{50A47EF3-3064-4C1A-B5A8-E405650AC599}"/>
    <cellStyle name="Įprastas 4 6 5 7" xfId="2339" xr:uid="{C9F54039-3130-4719-B86D-8A3C3D7114ED}"/>
    <cellStyle name="Įprastas 4 6 5 7 2" xfId="5679" xr:uid="{A180A114-90B6-442D-B1ED-5775216084C9}"/>
    <cellStyle name="Įprastas 4 6 5 8" xfId="2983" xr:uid="{08A42AC7-E135-47C3-BCCC-63665201FBAA}"/>
    <cellStyle name="Įprastas 4 6 5 8 2" xfId="6402" xr:uid="{BB5DD68C-9038-416D-B9AB-A29377A6CA3F}"/>
    <cellStyle name="Įprastas 4 6 5 9" xfId="3627" xr:uid="{4BB6D89D-574D-4CEC-8729-37DD9E3EAB9E}"/>
    <cellStyle name="Įprastas 4 6 6" xfId="150" xr:uid="{22A85A45-1EF7-4C30-92FD-C765745671D4}"/>
    <cellStyle name="Įprastas 4 6 6 2" xfId="472" xr:uid="{EFEA31DE-76B6-4CA8-A5F7-F28FE54C7502}"/>
    <cellStyle name="Įprastas 4 6 6 2 2" xfId="1116" xr:uid="{C28A5D43-0C50-4CF5-818F-0E8CE9CDB95D}"/>
    <cellStyle name="Įprastas 4 6 6 2 2 2" xfId="5016" xr:uid="{B998DA23-CAB4-413E-A3B1-B9F60BDD1ED8}"/>
    <cellStyle name="Įprastas 4 6 6 2 3" xfId="2082" xr:uid="{A1B45348-9DC2-457B-B38D-85EEA6A1C356}"/>
    <cellStyle name="Įprastas 4 6 6 2 3 2" xfId="5980" xr:uid="{1151C2E5-1301-4784-B3C5-A7621E0D5A26}"/>
    <cellStyle name="Įprastas 4 6 6 2 4" xfId="2726" xr:uid="{8453EEFB-283B-4A81-832A-CA1232984E5D}"/>
    <cellStyle name="Įprastas 4 6 6 2 4 2" xfId="6703" xr:uid="{AA3D8DC6-2DED-40CC-ABD6-D5666203078F}"/>
    <cellStyle name="Įprastas 4 6 6 2 5" xfId="3370" xr:uid="{3A275250-002A-487D-88C3-15070A6025AE}"/>
    <cellStyle name="Įprastas 4 6 6 2 6" xfId="4052" xr:uid="{A9B84779-8245-496B-A223-073842735C87}"/>
    <cellStyle name="Įprastas 4 6 6 2 7" xfId="7758" xr:uid="{9C4CB280-2C11-4FB2-BD2B-492CE7824CEA}"/>
    <cellStyle name="Įprastas 4 6 6 3" xfId="794" xr:uid="{46EB05A9-1DA6-4D5C-8535-A54997AAFA7B}"/>
    <cellStyle name="Įprastas 4 6 6 3 2" xfId="5257" xr:uid="{5D98DB0B-AF12-4527-9392-EDCF968D46D6}"/>
    <cellStyle name="Įprastas 4 6 6 3 3" xfId="6221" xr:uid="{BD513DF7-C587-4803-A64F-DECD88853A46}"/>
    <cellStyle name="Įprastas 4 6 6 3 4" xfId="6944" xr:uid="{E3C681C2-0305-4720-A541-61135E105A0F}"/>
    <cellStyle name="Įprastas 4 6 6 3 5" xfId="4293" xr:uid="{84E3BDCF-70F2-486D-AEF5-781334D2A1F2}"/>
    <cellStyle name="Įprastas 4 6 6 4" xfId="1438" xr:uid="{A4D54292-B8B6-4475-8266-38D40AEFC97D}"/>
    <cellStyle name="Įprastas 4 6 6 4 2" xfId="5498" xr:uid="{96E9BB9E-37BC-4E02-9C22-93A0C004DC3E}"/>
    <cellStyle name="Įprastas 4 6 6 4 3" xfId="7185" xr:uid="{0C064E67-4DB5-4F0D-97F2-8885D1A4C16A}"/>
    <cellStyle name="Įprastas 4 6 6 4 4" xfId="4534" xr:uid="{DA061D49-0A58-4294-B3C6-81C206993807}"/>
    <cellStyle name="Įprastas 4 6 6 5" xfId="1760" xr:uid="{3BE26C4B-EE3F-4019-99F7-E042EE1FC4D8}"/>
    <cellStyle name="Įprastas 4 6 6 5 2" xfId="4775" xr:uid="{39F29C0D-9D7F-40F6-9937-CE19FE098CBF}"/>
    <cellStyle name="Įprastas 4 6 6 6" xfId="2404" xr:uid="{65C12B16-7706-4FEE-9CAC-BB53D2C9D92D}"/>
    <cellStyle name="Įprastas 4 6 6 6 2" xfId="5739" xr:uid="{8B7B1BAA-4BAD-4F6C-8C09-72706CA07F02}"/>
    <cellStyle name="Įprastas 4 6 6 7" xfId="3048" xr:uid="{E844A07F-1EE4-4D24-B644-BF246DC3BFB8}"/>
    <cellStyle name="Įprastas 4 6 6 7 2" xfId="6462" xr:uid="{2D197D19-1951-467A-9409-5FEAE44F829E}"/>
    <cellStyle name="Įprastas 4 6 6 8" xfId="3811" xr:uid="{8554F9B4-AE74-4943-899E-DC3F28F7AABF}"/>
    <cellStyle name="Įprastas 4 6 6 9" xfId="7436" xr:uid="{B482817F-1EFA-4783-B1B5-E8F580AB9376}"/>
    <cellStyle name="Įprastas 4 6 7" xfId="279" xr:uid="{5D30A256-8780-400A-8B0C-DF4E31A5E06D}"/>
    <cellStyle name="Įprastas 4 6 7 2" xfId="601" xr:uid="{39579BA5-C3BD-43B0-9A46-B8CE6480BB84}"/>
    <cellStyle name="Įprastas 4 6 7 2 2" xfId="1245" xr:uid="{AFFA8D8A-903A-4860-8A94-6BFA509B3E91}"/>
    <cellStyle name="Įprastas 4 6 7 2 3" xfId="2211" xr:uid="{1B7E7FC0-FBCB-4884-8E34-FEBA759D1BEC}"/>
    <cellStyle name="Įprastas 4 6 7 2 4" xfId="2855" xr:uid="{E9B4D6E8-49B7-48AB-83FE-3F071595920C}"/>
    <cellStyle name="Įprastas 4 6 7 2 5" xfId="3499" xr:uid="{052519FD-DBD6-4FE5-960E-F073B0C8CBAA}"/>
    <cellStyle name="Įprastas 4 6 7 2 6" xfId="4896" xr:uid="{6CA89F4A-3D89-4603-90A7-AFA16CDD4D97}"/>
    <cellStyle name="Įprastas 4 6 7 2 7" xfId="7887" xr:uid="{48CEA30E-41A4-4AC6-AC08-3FB33B669CFB}"/>
    <cellStyle name="Įprastas 4 6 7 3" xfId="923" xr:uid="{E0824E81-1A1F-4D06-A939-684E0BFB76A0}"/>
    <cellStyle name="Įprastas 4 6 7 3 2" xfId="5860" xr:uid="{26943F83-04AE-4619-91C7-E694AEB527CF}"/>
    <cellStyle name="Įprastas 4 6 7 4" xfId="1567" xr:uid="{81E00CAA-6BFC-4128-B31E-0EAEF1274E2E}"/>
    <cellStyle name="Įprastas 4 6 7 4 2" xfId="6583" xr:uid="{00CCCABF-1221-4701-9BFF-28FF1E30A0EB}"/>
    <cellStyle name="Įprastas 4 6 7 5" xfId="1889" xr:uid="{C133A581-D463-43A0-9821-0D1A1DE468E6}"/>
    <cellStyle name="Įprastas 4 6 7 6" xfId="2533" xr:uid="{0F30FEAD-AEDE-4B20-8106-A4AA5F371CD3}"/>
    <cellStyle name="Įprastas 4 6 7 7" xfId="3177" xr:uid="{E7631756-BCFE-486E-9E07-11F967013FAE}"/>
    <cellStyle name="Įprastas 4 6 7 8" xfId="3932" xr:uid="{5DF72C12-4B9E-4E7C-BE01-FBE16E07A870}"/>
    <cellStyle name="Įprastas 4 6 7 9" xfId="7565" xr:uid="{D8A86870-D8F8-4624-BE12-4C56FD9FE29F}"/>
    <cellStyle name="Įprastas 4 6 8" xfId="342" xr:uid="{06468320-3DB9-428A-A7CB-703AA00547EF}"/>
    <cellStyle name="Įprastas 4 6 8 2" xfId="986" xr:uid="{F28E8BCB-663F-450A-8C38-396ECEA4B2B5}"/>
    <cellStyle name="Įprastas 4 6 8 2 2" xfId="5137" xr:uid="{3EB53E56-140F-4770-9A3B-C6E359B013B4}"/>
    <cellStyle name="Įprastas 4 6 8 3" xfId="1952" xr:uid="{F85D86DC-BA34-47B6-B1C8-B68B88CF1275}"/>
    <cellStyle name="Įprastas 4 6 8 3 2" xfId="6101" xr:uid="{E97FA42C-B95C-4A06-A1CF-A687122135AD}"/>
    <cellStyle name="Įprastas 4 6 8 4" xfId="2596" xr:uid="{0FE04B91-925D-42AE-B3F1-CD29E6776E0C}"/>
    <cellStyle name="Įprastas 4 6 8 4 2" xfId="6824" xr:uid="{50DF3047-F501-4999-BF18-FA2E4B35D275}"/>
    <cellStyle name="Įprastas 4 6 8 5" xfId="3240" xr:uid="{E22EF73E-BFB6-482A-973B-F58531C8DAAB}"/>
    <cellStyle name="Įprastas 4 6 8 6" xfId="4173" xr:uid="{6701A6CB-E92C-4670-B8EC-38B6ECD20EA2}"/>
    <cellStyle name="Įprastas 4 6 8 7" xfId="7628" xr:uid="{14C2C8A1-3CD9-4D5B-A73B-C177D7393D2A}"/>
    <cellStyle name="Įprastas 4 6 9" xfId="664" xr:uid="{32AB33C2-0DA5-446C-8F90-37615DFFB08E}"/>
    <cellStyle name="Įprastas 4 6 9 2" xfId="5378" xr:uid="{4026DF94-B4CA-4A63-B3AA-A17002B3A4AD}"/>
    <cellStyle name="Įprastas 4 6 9 3" xfId="7065" xr:uid="{CA1CB218-708E-412C-A5D4-5AC8838FEBC4}"/>
    <cellStyle name="Įprastas 4 6 9 4" xfId="4414" xr:uid="{D383F66B-E40E-485F-9115-8D2348B31A0E}"/>
    <cellStyle name="Įprastas 4 7" xfId="22" xr:uid="{63B770B6-1CFA-4170-AE2D-3D6199B86B38}"/>
    <cellStyle name="Įprastas 4 7 10" xfId="1633" xr:uid="{9D00DAD7-2209-4633-83C0-FEF52086950D}"/>
    <cellStyle name="Įprastas 4 7 10 2" xfId="5622" xr:uid="{6AEB6C75-4401-42C5-A261-9BF503023D1D}"/>
    <cellStyle name="Įprastas 4 7 11" xfId="2277" xr:uid="{14B00AD7-FF9E-4FAE-BB35-31BEEEAD3B76}"/>
    <cellStyle name="Įprastas 4 7 11 2" xfId="6345" xr:uid="{D3F6714F-DF42-4862-8A95-C1261FFA1A40}"/>
    <cellStyle name="Įprastas 4 7 12" xfId="2921" xr:uid="{2D235BE3-617D-43F7-8D7E-BCB7DC04E30B}"/>
    <cellStyle name="Įprastas 4 7 13" xfId="3565" xr:uid="{9E8E2BBC-26BE-49FA-948D-F6034F05089F}"/>
    <cellStyle name="Įprastas 4 7 14" xfId="3694" xr:uid="{6A886119-11D3-4BB2-B510-D21B63358886}"/>
    <cellStyle name="Įprastas 4 7 15" xfId="7309" xr:uid="{54C70268-50E3-40CA-90BD-A90EC42FFC09}"/>
    <cellStyle name="Įprastas 4 7 2" xfId="42" xr:uid="{DC02D3D5-F2B8-4851-A9A0-EA4C28E442AD}"/>
    <cellStyle name="Įprastas 4 7 2 10" xfId="2941" xr:uid="{8A3A3430-E827-4B8A-ADB7-D33D057E490E}"/>
    <cellStyle name="Įprastas 4 7 2 11" xfId="3585" xr:uid="{B4046A6C-CFB1-4F94-8D11-7E748938F7D1}"/>
    <cellStyle name="Įprastas 4 7 2 12" xfId="3714" xr:uid="{FD3F95C3-A8C0-4F9D-865B-D5AC580C3A5C}"/>
    <cellStyle name="Įprastas 4 7 2 13" xfId="7329" xr:uid="{85BBC48B-2800-486E-ACE5-A91E7041CCDE}"/>
    <cellStyle name="Įprastas 4 7 2 2" xfId="108" xr:uid="{2101EA45-E988-4383-B520-9094597EFF81}"/>
    <cellStyle name="Įprastas 4 7 2 2 10" xfId="3774" xr:uid="{DBCB3F3F-C5FC-4F50-AEC3-4C82D230AD2F}"/>
    <cellStyle name="Įprastas 4 7 2 2 11" xfId="7394" xr:uid="{C2274FC6-77AB-4740-BAF8-8F94C050580E}"/>
    <cellStyle name="Įprastas 4 7 2 2 2" xfId="238" xr:uid="{3D336800-D861-478A-8C09-863E12A0B303}"/>
    <cellStyle name="Įprastas 4 7 2 2 2 2" xfId="560" xr:uid="{C7020589-1173-4855-B0C5-B28C2574859C}"/>
    <cellStyle name="Įprastas 4 7 2 2 2 2 2" xfId="1204" xr:uid="{8C9A5A6D-E699-460B-956D-A2ECFF3DCCDD}"/>
    <cellStyle name="Įprastas 4 7 2 2 2 2 2 2" xfId="5099" xr:uid="{E16D66C6-C1E7-4505-B172-ED7B17E708F2}"/>
    <cellStyle name="Įprastas 4 7 2 2 2 2 3" xfId="2170" xr:uid="{75EC0FFC-7432-48EF-84A7-C38CAC4C9148}"/>
    <cellStyle name="Įprastas 4 7 2 2 2 2 3 2" xfId="6063" xr:uid="{CA4B3F5C-9469-4C23-BE66-FDC989AAE3DA}"/>
    <cellStyle name="Įprastas 4 7 2 2 2 2 4" xfId="2814" xr:uid="{9D632F2C-65F1-4181-85ED-AE72A3A4EA19}"/>
    <cellStyle name="Įprastas 4 7 2 2 2 2 4 2" xfId="6786" xr:uid="{504F31CE-D033-452E-AFD6-A6C7D3C60207}"/>
    <cellStyle name="Įprastas 4 7 2 2 2 2 5" xfId="3458" xr:uid="{2CF30741-32D6-423D-A73D-7009E5860667}"/>
    <cellStyle name="Įprastas 4 7 2 2 2 2 6" xfId="4135" xr:uid="{07301024-22C6-4796-A597-20204BDB834B}"/>
    <cellStyle name="Įprastas 4 7 2 2 2 2 7" xfId="7846" xr:uid="{514B4613-0CD9-4AE0-88FE-662BE1D5EA93}"/>
    <cellStyle name="Įprastas 4 7 2 2 2 3" xfId="882" xr:uid="{9CCBF5BF-55C9-41FF-891E-6659C50F4333}"/>
    <cellStyle name="Įprastas 4 7 2 2 2 3 2" xfId="5340" xr:uid="{52EFA7E6-F3F2-494F-AB9B-7817A43861A8}"/>
    <cellStyle name="Įprastas 4 7 2 2 2 3 3" xfId="6304" xr:uid="{3621088D-9737-4A57-8DAA-6F7AC9DB7891}"/>
    <cellStyle name="Įprastas 4 7 2 2 2 3 4" xfId="7027" xr:uid="{4FC87A42-EF33-45D7-87E8-E2556ECDDE72}"/>
    <cellStyle name="Įprastas 4 7 2 2 2 3 5" xfId="4376" xr:uid="{91B4C421-D824-4EF8-B294-6B6A223A0D2E}"/>
    <cellStyle name="Įprastas 4 7 2 2 2 4" xfId="1526" xr:uid="{1C5565FB-DB9F-4E18-BE0B-D57CC2C12396}"/>
    <cellStyle name="Įprastas 4 7 2 2 2 4 2" xfId="5581" xr:uid="{04923224-3201-4D60-BA80-681921C352DF}"/>
    <cellStyle name="Įprastas 4 7 2 2 2 4 3" xfId="7268" xr:uid="{2DAE732B-AD71-4561-A5B0-C75E033AE806}"/>
    <cellStyle name="Įprastas 4 7 2 2 2 4 4" xfId="4617" xr:uid="{250C6A53-F7A6-4D4C-A74D-9FB9DC1A6268}"/>
    <cellStyle name="Įprastas 4 7 2 2 2 5" xfId="1848" xr:uid="{8911B06D-A67E-4F0A-9AED-8D2B2E15BEC8}"/>
    <cellStyle name="Įprastas 4 7 2 2 2 5 2" xfId="4858" xr:uid="{927229DF-AA3A-4A2D-9252-2A3D982A018F}"/>
    <cellStyle name="Įprastas 4 7 2 2 2 6" xfId="2492" xr:uid="{3E76393E-2F54-4856-A940-025BD390B3EC}"/>
    <cellStyle name="Įprastas 4 7 2 2 2 6 2" xfId="5822" xr:uid="{72D23FC9-392E-40D6-A119-3EFC4D6A1A0F}"/>
    <cellStyle name="Įprastas 4 7 2 2 2 7" xfId="3136" xr:uid="{CC84BBBD-3379-4F3B-A015-1F9DE94DB210}"/>
    <cellStyle name="Įprastas 4 7 2 2 2 7 2" xfId="6545" xr:uid="{079E6B76-BC6A-47C2-B0CF-FDF41A610A6C}"/>
    <cellStyle name="Įprastas 4 7 2 2 2 8" xfId="3894" xr:uid="{53405252-D0DF-4BC7-8900-A7913BF3FD56}"/>
    <cellStyle name="Įprastas 4 7 2 2 2 9" xfId="7524" xr:uid="{20E879C3-B1CA-44CA-B1D9-5A30067EF80C}"/>
    <cellStyle name="Įprastas 4 7 2 2 3" xfId="430" xr:uid="{B737EE88-DF34-402C-84CA-3A11616E1AF0}"/>
    <cellStyle name="Įprastas 4 7 2 2 3 2" xfId="1074" xr:uid="{D207DFBF-1666-46E5-BBAB-97084579AB70}"/>
    <cellStyle name="Įprastas 4 7 2 2 3 2 2" xfId="4979" xr:uid="{24AE5F9F-609A-495D-94BB-B8B70856BDB8}"/>
    <cellStyle name="Įprastas 4 7 2 2 3 3" xfId="2040" xr:uid="{CBA79243-79CB-4867-909C-AC161CA1BE93}"/>
    <cellStyle name="Įprastas 4 7 2 2 3 3 2" xfId="5943" xr:uid="{0095363F-158B-48EC-A016-FBDC17EBDE9E}"/>
    <cellStyle name="Įprastas 4 7 2 2 3 4" xfId="2684" xr:uid="{3B7670CD-3371-456B-B599-D65D9AC336CF}"/>
    <cellStyle name="Įprastas 4 7 2 2 3 4 2" xfId="6666" xr:uid="{F7B91B7C-9431-4B04-810D-D261389C3564}"/>
    <cellStyle name="Įprastas 4 7 2 2 3 5" xfId="3328" xr:uid="{4D8D55B4-BF86-4BB4-9D7D-900D19F6F4FF}"/>
    <cellStyle name="Įprastas 4 7 2 2 3 6" xfId="4015" xr:uid="{CAAF89AE-43C7-4EEB-AA8C-B56363420BA8}"/>
    <cellStyle name="Įprastas 4 7 2 2 3 7" xfId="7716" xr:uid="{3B2CBC5C-E97B-4190-9CD5-108972D40FBA}"/>
    <cellStyle name="Įprastas 4 7 2 2 4" xfId="752" xr:uid="{467D0B1A-BEB4-4D73-9F65-D9AC5D8ED5DF}"/>
    <cellStyle name="Įprastas 4 7 2 2 4 2" xfId="5220" xr:uid="{E016B0B2-5B50-4BB9-BBD4-8EE81678FD53}"/>
    <cellStyle name="Įprastas 4 7 2 2 4 3" xfId="6184" xr:uid="{FA96CE8B-5A4E-49E0-BEDB-65BCCE680A5B}"/>
    <cellStyle name="Įprastas 4 7 2 2 4 4" xfId="6907" xr:uid="{950F0E54-5E9A-4F4F-8AE1-EDBDF322339A}"/>
    <cellStyle name="Įprastas 4 7 2 2 4 5" xfId="4256" xr:uid="{B4C1A322-ACE5-40CB-AC55-222A491B2518}"/>
    <cellStyle name="Įprastas 4 7 2 2 5" xfId="1396" xr:uid="{276DA866-C955-4FA9-9328-02629E683A8C}"/>
    <cellStyle name="Įprastas 4 7 2 2 5 2" xfId="5461" xr:uid="{6A6C3C6F-8691-46E2-B5AB-B6AF49D9CD7C}"/>
    <cellStyle name="Įprastas 4 7 2 2 5 3" xfId="7148" xr:uid="{69BB9AE8-3896-4E50-A504-BEAFD8F1741E}"/>
    <cellStyle name="Įprastas 4 7 2 2 5 4" xfId="4497" xr:uid="{57901EEB-ECC6-4D56-AD6B-03858F724360}"/>
    <cellStyle name="Įprastas 4 7 2 2 6" xfId="1718" xr:uid="{D83720FC-4C29-4359-AC6D-88BA94E436C2}"/>
    <cellStyle name="Įprastas 4 7 2 2 6 2" xfId="4738" xr:uid="{C62A0A8B-4C38-4975-9109-389396E02EC0}"/>
    <cellStyle name="Įprastas 4 7 2 2 7" xfId="2362" xr:uid="{4B711655-ABBD-406D-BD90-47177775F141}"/>
    <cellStyle name="Įprastas 4 7 2 2 7 2" xfId="5702" xr:uid="{5606AD7B-3E19-447D-B9EE-CC62C6EB8111}"/>
    <cellStyle name="Įprastas 4 7 2 2 8" xfId="3006" xr:uid="{34582C68-6BD2-429A-ABAE-B86293DFDF97}"/>
    <cellStyle name="Įprastas 4 7 2 2 8 2" xfId="6425" xr:uid="{F41C7C9A-F0E4-4153-B145-E0E819E99267}"/>
    <cellStyle name="Įprastas 4 7 2 2 9" xfId="3650" xr:uid="{06701D2F-4D38-46E5-9D3F-0ED36356DF07}"/>
    <cellStyle name="Įprastas 4 7 2 3" xfId="173" xr:uid="{2FC2D895-A65C-44BD-AAA5-3721A66E7F15}"/>
    <cellStyle name="Įprastas 4 7 2 3 2" xfId="495" xr:uid="{C3F5DD2B-6F17-472D-BE79-1C04DA17C0FD}"/>
    <cellStyle name="Įprastas 4 7 2 3 2 2" xfId="1139" xr:uid="{BC3B565E-23EF-44D0-BDAE-EFAFAC8E38F6}"/>
    <cellStyle name="Įprastas 4 7 2 3 2 2 2" xfId="5039" xr:uid="{A0F2823E-E536-45D3-B2BE-DFA3B6673823}"/>
    <cellStyle name="Įprastas 4 7 2 3 2 3" xfId="2105" xr:uid="{CD21ADEE-C0D9-4C6D-9FC3-FEC8C1A9EC8E}"/>
    <cellStyle name="Įprastas 4 7 2 3 2 3 2" xfId="6003" xr:uid="{FC8D535F-48D4-4576-B96F-89891BCC5B3C}"/>
    <cellStyle name="Įprastas 4 7 2 3 2 4" xfId="2749" xr:uid="{62F8ABB4-944E-4E3C-B812-3BA73C38491B}"/>
    <cellStyle name="Įprastas 4 7 2 3 2 4 2" xfId="6726" xr:uid="{F3A9CB2F-0A98-4758-91ED-C7FC216DC78D}"/>
    <cellStyle name="Įprastas 4 7 2 3 2 5" xfId="3393" xr:uid="{93B30D68-E72E-4759-88D2-385A04CCEBF2}"/>
    <cellStyle name="Įprastas 4 7 2 3 2 6" xfId="4075" xr:uid="{75CD72B6-49B3-4DE0-BD3E-D4A75FDF4599}"/>
    <cellStyle name="Įprastas 4 7 2 3 2 7" xfId="7781" xr:uid="{808998C9-8AE5-4311-BE45-48F8868B8696}"/>
    <cellStyle name="Įprastas 4 7 2 3 3" xfId="817" xr:uid="{EFFBF8FC-2C05-49DB-A2BB-650E164DF9BA}"/>
    <cellStyle name="Įprastas 4 7 2 3 3 2" xfId="5280" xr:uid="{112B5AE6-B977-404A-8312-888C6738568A}"/>
    <cellStyle name="Įprastas 4 7 2 3 3 3" xfId="6244" xr:uid="{FC71C4E3-42AA-4EF3-8DE2-7716BD112D12}"/>
    <cellStyle name="Įprastas 4 7 2 3 3 4" xfId="6967" xr:uid="{DE83C039-61C5-4C3E-B676-6936B5C51167}"/>
    <cellStyle name="Įprastas 4 7 2 3 3 5" xfId="4316" xr:uid="{7CF6C0B6-BF7E-4E23-AA5C-ADA4E923BD3E}"/>
    <cellStyle name="Įprastas 4 7 2 3 4" xfId="1461" xr:uid="{300F6142-6FCE-4D66-9905-B1B2D9AF15E7}"/>
    <cellStyle name="Įprastas 4 7 2 3 4 2" xfId="5521" xr:uid="{9B553DB2-B181-483A-A62A-8264A4A2C60D}"/>
    <cellStyle name="Įprastas 4 7 2 3 4 3" xfId="7208" xr:uid="{1C9FBCA8-6695-4966-B3B9-F12E19C70CD5}"/>
    <cellStyle name="Įprastas 4 7 2 3 4 4" xfId="4557" xr:uid="{E5BE9573-70DB-4B74-998F-AAA90E2242C3}"/>
    <cellStyle name="Įprastas 4 7 2 3 5" xfId="1783" xr:uid="{1661A722-2D0B-47B8-87BF-E53AE9FD625F}"/>
    <cellStyle name="Įprastas 4 7 2 3 5 2" xfId="4798" xr:uid="{A574056C-6F8A-48DB-8121-03153150FBE5}"/>
    <cellStyle name="Įprastas 4 7 2 3 6" xfId="2427" xr:uid="{D2DEDB08-DA8E-4C51-BA73-33FE86CCA9DC}"/>
    <cellStyle name="Įprastas 4 7 2 3 6 2" xfId="5762" xr:uid="{12A0562C-BF9E-44E9-A488-D3D9B8409EE8}"/>
    <cellStyle name="Įprastas 4 7 2 3 7" xfId="3071" xr:uid="{1BAB65CE-D840-4DB4-BF20-8C1B3B19E549}"/>
    <cellStyle name="Įprastas 4 7 2 3 7 2" xfId="6485" xr:uid="{D3FBF487-9E1A-47BF-B8F1-A078F972088D}"/>
    <cellStyle name="Įprastas 4 7 2 3 8" xfId="3834" xr:uid="{93BC3AAD-A71E-4F4B-9CFA-1E3F6E331572}"/>
    <cellStyle name="Įprastas 4 7 2 3 9" xfId="7459" xr:uid="{C3C26EFB-A816-4424-9D72-D76BDDA0A90D}"/>
    <cellStyle name="Įprastas 4 7 2 4" xfId="302" xr:uid="{B356A273-6979-4FE6-B725-74562AFED145}"/>
    <cellStyle name="Įprastas 4 7 2 4 2" xfId="624" xr:uid="{5DC0C0CA-9A3A-40FB-B87D-7AE2BF90E9E9}"/>
    <cellStyle name="Įprastas 4 7 2 4 2 2" xfId="1268" xr:uid="{A0EC5D7B-5FAD-4628-9931-3D2437F14973}"/>
    <cellStyle name="Įprastas 4 7 2 4 2 3" xfId="2234" xr:uid="{3FDF90AC-C0EA-47A9-BA38-30DA60FA639B}"/>
    <cellStyle name="Įprastas 4 7 2 4 2 4" xfId="2878" xr:uid="{BD134B53-C5E3-46F4-9037-D61E0AEC0B56}"/>
    <cellStyle name="Įprastas 4 7 2 4 2 5" xfId="3522" xr:uid="{89150B64-9792-4C8F-8E28-48595A0346E5}"/>
    <cellStyle name="Įprastas 4 7 2 4 2 6" xfId="4919" xr:uid="{793BD6F8-90FA-4254-9834-D1231A8118D0}"/>
    <cellStyle name="Įprastas 4 7 2 4 2 7" xfId="7910" xr:uid="{9A3199E7-C7F6-4CC0-88CE-BB9D1C0FC292}"/>
    <cellStyle name="Įprastas 4 7 2 4 3" xfId="946" xr:uid="{B06B9A30-DDF8-49B3-A20B-75739771DEA2}"/>
    <cellStyle name="Įprastas 4 7 2 4 3 2" xfId="5883" xr:uid="{EBA54BD0-ED70-45E2-8393-6288A4C5D58E}"/>
    <cellStyle name="Įprastas 4 7 2 4 4" xfId="1590" xr:uid="{077B6D29-2DE9-4BFE-9D00-5B4DAE923DF2}"/>
    <cellStyle name="Įprastas 4 7 2 4 4 2" xfId="6606" xr:uid="{89F89418-DF07-47EB-BAC8-FE710950E42A}"/>
    <cellStyle name="Įprastas 4 7 2 4 5" xfId="1912" xr:uid="{CCA7D06C-7851-4445-A406-D886FFF85C16}"/>
    <cellStyle name="Įprastas 4 7 2 4 6" xfId="2556" xr:uid="{BD94C9B0-DB3E-48DF-A8C8-A9E3231D3947}"/>
    <cellStyle name="Įprastas 4 7 2 4 7" xfId="3200" xr:uid="{049E954B-29EE-44E8-A050-7D3CC13913B0}"/>
    <cellStyle name="Įprastas 4 7 2 4 8" xfId="3955" xr:uid="{9FB26B42-3BBC-4F73-BEAF-447C717BA3F5}"/>
    <cellStyle name="Įprastas 4 7 2 4 9" xfId="7588" xr:uid="{D4B3B9C5-759A-45D5-B35E-500104828A9D}"/>
    <cellStyle name="Įprastas 4 7 2 5" xfId="365" xr:uid="{37566EB2-DB5A-4858-AB7B-7831D442E9E9}"/>
    <cellStyle name="Įprastas 4 7 2 5 2" xfId="1009" xr:uid="{8821CC95-7693-4BEB-BB92-74C834DE84C6}"/>
    <cellStyle name="Įprastas 4 7 2 5 2 2" xfId="5160" xr:uid="{A81D2B9B-B9E4-4A68-839E-1E4FEA4EECA4}"/>
    <cellStyle name="Įprastas 4 7 2 5 3" xfId="1975" xr:uid="{CAD346F5-E481-41B5-AD76-0644BA741A24}"/>
    <cellStyle name="Įprastas 4 7 2 5 3 2" xfId="6124" xr:uid="{FA7B0DB3-AD18-45BA-A715-9BE9C74AA8EC}"/>
    <cellStyle name="Įprastas 4 7 2 5 4" xfId="2619" xr:uid="{276547CC-C098-4FF5-9A5D-A00C960BD579}"/>
    <cellStyle name="Įprastas 4 7 2 5 4 2" xfId="6847" xr:uid="{AE4D28E5-BA01-4487-9CD3-7AD5111E67FC}"/>
    <cellStyle name="Įprastas 4 7 2 5 5" xfId="3263" xr:uid="{8D439D42-5C61-462A-B831-8C9C5955832E}"/>
    <cellStyle name="Įprastas 4 7 2 5 6" xfId="4196" xr:uid="{AF3B6044-88E6-4F90-9FB4-DAC6EAF94625}"/>
    <cellStyle name="Įprastas 4 7 2 5 7" xfId="7651" xr:uid="{425B7900-492F-448B-9512-1A88A0892406}"/>
    <cellStyle name="Įprastas 4 7 2 6" xfId="687" xr:uid="{44CF7386-1AE7-4096-B113-447F67510A1D}"/>
    <cellStyle name="Įprastas 4 7 2 6 2" xfId="5401" xr:uid="{3878F366-D788-4117-B0C4-955B5A1B3FAB}"/>
    <cellStyle name="Įprastas 4 7 2 6 3" xfId="7088" xr:uid="{6A538F8A-95E6-40A5-8775-3EEF905F9C49}"/>
    <cellStyle name="Įprastas 4 7 2 6 4" xfId="4437" xr:uid="{6043132B-204B-42E4-921F-D9FD3E07414A}"/>
    <cellStyle name="Įprastas 4 7 2 7" xfId="1331" xr:uid="{BD938532-A3B2-485B-98C5-024EFACB556C}"/>
    <cellStyle name="Įprastas 4 7 2 7 2" xfId="4678" xr:uid="{03CEEA7E-3D31-4837-A2EA-9995317DA816}"/>
    <cellStyle name="Įprastas 4 7 2 8" xfId="1653" xr:uid="{C040196B-436B-4A66-9D3D-86C8BA54EA02}"/>
    <cellStyle name="Įprastas 4 7 2 8 2" xfId="5642" xr:uid="{EF6D7B53-1FDF-4B58-853F-4F3DB3B3FF2B}"/>
    <cellStyle name="Įprastas 4 7 2 9" xfId="2297" xr:uid="{CC58D716-A2C4-4559-994B-014297BD85F0}"/>
    <cellStyle name="Įprastas 4 7 2 9 2" xfId="6365" xr:uid="{532BA412-EFFC-40BC-909D-0F87C8F95317}"/>
    <cellStyle name="Įprastas 4 7 3" xfId="62" xr:uid="{E04E8670-2238-4355-B0B6-2C0E0C372C37}"/>
    <cellStyle name="Įprastas 4 7 3 10" xfId="2961" xr:uid="{A872E3CF-5016-4B5B-9795-D3F80E981EA2}"/>
    <cellStyle name="Įprastas 4 7 3 11" xfId="3605" xr:uid="{776058C2-E741-4FCE-89CC-11242AA73340}"/>
    <cellStyle name="Įprastas 4 7 3 12" xfId="3734" xr:uid="{B907656C-132B-4FB0-8CFB-9457070D3696}"/>
    <cellStyle name="Įprastas 4 7 3 13" xfId="7349" xr:uid="{2FAC8DA4-08E2-44DB-B7E4-D66A7211626E}"/>
    <cellStyle name="Įprastas 4 7 3 2" xfId="128" xr:uid="{801A4B54-6E97-4E9E-AD7D-479433362711}"/>
    <cellStyle name="Įprastas 4 7 3 2 10" xfId="3794" xr:uid="{04561719-299F-4845-BC0C-0829FC30E4A9}"/>
    <cellStyle name="Įprastas 4 7 3 2 11" xfId="7414" xr:uid="{EE9F03E0-EE20-40E6-8FC4-72D7C5A4236D}"/>
    <cellStyle name="Įprastas 4 7 3 2 2" xfId="258" xr:uid="{ACC65ACD-7A43-47DA-BB27-EB5550B7B34E}"/>
    <cellStyle name="Įprastas 4 7 3 2 2 2" xfId="580" xr:uid="{4C894EC9-C206-4F8A-8BE4-1EA9E6E1ADF0}"/>
    <cellStyle name="Įprastas 4 7 3 2 2 2 2" xfId="1224" xr:uid="{B6E3DF1E-EAC5-41AC-8909-45BCD8F4443F}"/>
    <cellStyle name="Įprastas 4 7 3 2 2 2 2 2" xfId="5119" xr:uid="{591B62AE-A6F5-4378-9E78-B0CF6436B605}"/>
    <cellStyle name="Įprastas 4 7 3 2 2 2 3" xfId="2190" xr:uid="{D1220527-47EE-49D6-90B1-6D78A6694225}"/>
    <cellStyle name="Įprastas 4 7 3 2 2 2 3 2" xfId="6083" xr:uid="{561BE710-9B7E-4E2C-8296-6652516AEB1E}"/>
    <cellStyle name="Įprastas 4 7 3 2 2 2 4" xfId="2834" xr:uid="{3F2E1BC7-8712-4BA2-B010-1076FDD03A2D}"/>
    <cellStyle name="Įprastas 4 7 3 2 2 2 4 2" xfId="6806" xr:uid="{976C312C-659A-4A78-9D60-96DF678CAA16}"/>
    <cellStyle name="Įprastas 4 7 3 2 2 2 5" xfId="3478" xr:uid="{D55EE4EC-8329-4693-A8F2-8373CEB2E71A}"/>
    <cellStyle name="Įprastas 4 7 3 2 2 2 6" xfId="4155" xr:uid="{348A51CD-5C06-4487-842A-5FBA8E541976}"/>
    <cellStyle name="Įprastas 4 7 3 2 2 2 7" xfId="7866" xr:uid="{B2E459CF-6EEA-41F4-A825-ED56EBFB7283}"/>
    <cellStyle name="Įprastas 4 7 3 2 2 3" xfId="902" xr:uid="{48D31CA1-C40F-4302-8107-E7BCF4469AA8}"/>
    <cellStyle name="Įprastas 4 7 3 2 2 3 2" xfId="5360" xr:uid="{C1AB9DF3-F0BC-47E1-B1A2-FBBCBB6931AD}"/>
    <cellStyle name="Įprastas 4 7 3 2 2 3 3" xfId="6324" xr:uid="{80EB66C3-AC63-4E61-ACF5-1D845B163ECA}"/>
    <cellStyle name="Įprastas 4 7 3 2 2 3 4" xfId="7047" xr:uid="{4CC9BD64-F10D-4B71-A6A1-33E1BED1862F}"/>
    <cellStyle name="Įprastas 4 7 3 2 2 3 5" xfId="4396" xr:uid="{F1183217-D03C-453D-8C45-E5A1E0319CDA}"/>
    <cellStyle name="Įprastas 4 7 3 2 2 4" xfId="1546" xr:uid="{58C0D7C6-3271-4A25-9EC4-F1DE5FD1EB64}"/>
    <cellStyle name="Įprastas 4 7 3 2 2 4 2" xfId="5601" xr:uid="{779BB505-DF48-4D4E-8A25-FE4AE412F8A8}"/>
    <cellStyle name="Įprastas 4 7 3 2 2 4 3" xfId="7288" xr:uid="{A2951B9C-FEF2-46DC-982F-C88015473770}"/>
    <cellStyle name="Įprastas 4 7 3 2 2 4 4" xfId="4637" xr:uid="{1DEA2C34-6628-4421-B780-E558B1A70ACB}"/>
    <cellStyle name="Įprastas 4 7 3 2 2 5" xfId="1868" xr:uid="{CCB76E3E-5481-4B9F-BBAE-6526EAF9992B}"/>
    <cellStyle name="Įprastas 4 7 3 2 2 5 2" xfId="4878" xr:uid="{75FB97C6-7A8D-4433-B4A0-1077EC2D929E}"/>
    <cellStyle name="Įprastas 4 7 3 2 2 6" xfId="2512" xr:uid="{A1DE31F1-F3C1-4584-A078-A6CCBC517422}"/>
    <cellStyle name="Įprastas 4 7 3 2 2 6 2" xfId="5842" xr:uid="{84CB8ADD-4321-4C7F-8D71-EF3B9689E49F}"/>
    <cellStyle name="Įprastas 4 7 3 2 2 7" xfId="3156" xr:uid="{89579765-72AF-4698-B7A5-C71BE90849C7}"/>
    <cellStyle name="Įprastas 4 7 3 2 2 7 2" xfId="6565" xr:uid="{C927129D-E75D-4D50-9540-7EB1F5636A72}"/>
    <cellStyle name="Įprastas 4 7 3 2 2 8" xfId="3914" xr:uid="{18B8657D-6EE8-4845-8A34-263CD2C8B139}"/>
    <cellStyle name="Įprastas 4 7 3 2 2 9" xfId="7544" xr:uid="{D7E550D8-3B2E-4362-8F34-D4EE05D64425}"/>
    <cellStyle name="Įprastas 4 7 3 2 3" xfId="450" xr:uid="{E722386C-5D84-4D32-AFB9-E5844C5F55CB}"/>
    <cellStyle name="Įprastas 4 7 3 2 3 2" xfId="1094" xr:uid="{0B177631-DBA1-4430-B02D-F3492CFE0B21}"/>
    <cellStyle name="Įprastas 4 7 3 2 3 2 2" xfId="4999" xr:uid="{2D24F460-8133-48AB-A0F5-081BA5B28501}"/>
    <cellStyle name="Įprastas 4 7 3 2 3 3" xfId="2060" xr:uid="{4EF1B89D-5404-4737-97C5-9875A35C0BD4}"/>
    <cellStyle name="Įprastas 4 7 3 2 3 3 2" xfId="5963" xr:uid="{C3C3209F-09B5-41E4-92AB-CE21EED8BBC6}"/>
    <cellStyle name="Įprastas 4 7 3 2 3 4" xfId="2704" xr:uid="{A6775AB2-69F7-4BDA-B4B2-55B7AA277243}"/>
    <cellStyle name="Įprastas 4 7 3 2 3 4 2" xfId="6686" xr:uid="{4B49ABC5-146D-4BE0-8671-D12695A5E1DD}"/>
    <cellStyle name="Įprastas 4 7 3 2 3 5" xfId="3348" xr:uid="{0166329F-F649-41CD-B499-4CFA567CD9F5}"/>
    <cellStyle name="Įprastas 4 7 3 2 3 6" xfId="4035" xr:uid="{AC79284C-D1C6-4396-AA54-7058D4B2427A}"/>
    <cellStyle name="Įprastas 4 7 3 2 3 7" xfId="7736" xr:uid="{F6749F9B-425B-4635-A9B7-948BDD38C81F}"/>
    <cellStyle name="Įprastas 4 7 3 2 4" xfId="772" xr:uid="{FF7B6DFC-CE4B-4A42-8C86-F9FCBB5CC8FD}"/>
    <cellStyle name="Įprastas 4 7 3 2 4 2" xfId="5240" xr:uid="{067AF40A-8D4B-49D9-A1C8-D492B2127035}"/>
    <cellStyle name="Įprastas 4 7 3 2 4 3" xfId="6204" xr:uid="{C324FA7E-3062-4B8E-BCFC-39F8823EA73D}"/>
    <cellStyle name="Įprastas 4 7 3 2 4 4" xfId="6927" xr:uid="{E5B302AC-4844-4A78-B133-61CACDDC6652}"/>
    <cellStyle name="Įprastas 4 7 3 2 4 5" xfId="4276" xr:uid="{756D7C2A-4246-4B07-B08E-A1F7581DE465}"/>
    <cellStyle name="Įprastas 4 7 3 2 5" xfId="1416" xr:uid="{6BD623B1-A700-40B5-865E-9EF4F1928A3A}"/>
    <cellStyle name="Įprastas 4 7 3 2 5 2" xfId="5481" xr:uid="{537392E7-E366-4267-9A3C-1E5E9A859F21}"/>
    <cellStyle name="Įprastas 4 7 3 2 5 3" xfId="7168" xr:uid="{559AFAA1-E615-4B93-B4EE-F92FBEB3890A}"/>
    <cellStyle name="Įprastas 4 7 3 2 5 4" xfId="4517" xr:uid="{52837E54-58A9-4915-BDA1-D943E4A0BDD3}"/>
    <cellStyle name="Įprastas 4 7 3 2 6" xfId="1738" xr:uid="{E99C02C6-ACAD-42E8-8061-3E7F5EB3963F}"/>
    <cellStyle name="Įprastas 4 7 3 2 6 2" xfId="4758" xr:uid="{2549E55D-A0A3-4191-9879-D79E6F6EF317}"/>
    <cellStyle name="Įprastas 4 7 3 2 7" xfId="2382" xr:uid="{5A692FF3-3614-436B-AEFA-6512BB2A3042}"/>
    <cellStyle name="Įprastas 4 7 3 2 7 2" xfId="5722" xr:uid="{F7EB1116-667C-405C-8BE4-90B869E2DFD1}"/>
    <cellStyle name="Įprastas 4 7 3 2 8" xfId="3026" xr:uid="{E14BF08B-F81B-47DC-A14A-436EDF2D9D7A}"/>
    <cellStyle name="Įprastas 4 7 3 2 8 2" xfId="6445" xr:uid="{F83118A6-B81F-4599-A890-E1C428749B70}"/>
    <cellStyle name="Įprastas 4 7 3 2 9" xfId="3670" xr:uid="{F885FF5D-E651-4568-BCE2-0C53BB73EACE}"/>
    <cellStyle name="Įprastas 4 7 3 3" xfId="193" xr:uid="{B79FE63C-64A2-4C8E-9183-D3A00331AD12}"/>
    <cellStyle name="Įprastas 4 7 3 3 2" xfId="515" xr:uid="{C3CAF084-08D3-491C-A28F-8169A52CFB29}"/>
    <cellStyle name="Įprastas 4 7 3 3 2 2" xfId="1159" xr:uid="{A8E1C966-F14F-4632-9C80-39B29DFA1188}"/>
    <cellStyle name="Įprastas 4 7 3 3 2 2 2" xfId="5059" xr:uid="{2CDD5A8F-0E4C-414F-8C7E-8A7D4C899458}"/>
    <cellStyle name="Įprastas 4 7 3 3 2 3" xfId="2125" xr:uid="{DDDAE4B9-79B7-4BCB-B042-228A816F86E0}"/>
    <cellStyle name="Įprastas 4 7 3 3 2 3 2" xfId="6023" xr:uid="{5803E036-7980-4B5B-BAC9-7234DDAA1738}"/>
    <cellStyle name="Įprastas 4 7 3 3 2 4" xfId="2769" xr:uid="{26734635-3A6D-4374-9CA4-94FA38681B12}"/>
    <cellStyle name="Įprastas 4 7 3 3 2 4 2" xfId="6746" xr:uid="{D1A76B1E-92E2-4F5A-A68F-DBE6B17A4200}"/>
    <cellStyle name="Įprastas 4 7 3 3 2 5" xfId="3413" xr:uid="{502A34DA-2FF1-4310-B4CD-13A06CBD8EC0}"/>
    <cellStyle name="Įprastas 4 7 3 3 2 6" xfId="4095" xr:uid="{2BA812B6-AAF9-4D52-95CB-493CFACA5E27}"/>
    <cellStyle name="Įprastas 4 7 3 3 2 7" xfId="7801" xr:uid="{87DA69A0-5AEE-4CE3-934E-54616106EEC6}"/>
    <cellStyle name="Įprastas 4 7 3 3 3" xfId="837" xr:uid="{93DC9DB6-310A-4989-93B8-2A1AF565C859}"/>
    <cellStyle name="Įprastas 4 7 3 3 3 2" xfId="5300" xr:uid="{668012A2-1C87-4B49-9028-DC191DB0EDF2}"/>
    <cellStyle name="Įprastas 4 7 3 3 3 3" xfId="6264" xr:uid="{7D4CB482-D538-479D-B9ED-A3A193B1E6E1}"/>
    <cellStyle name="Įprastas 4 7 3 3 3 4" xfId="6987" xr:uid="{7089B832-60C2-47A9-89F0-CBA6047CE90B}"/>
    <cellStyle name="Įprastas 4 7 3 3 3 5" xfId="4336" xr:uid="{CB387739-8AF2-46D4-A225-2A588C8142E8}"/>
    <cellStyle name="Įprastas 4 7 3 3 4" xfId="1481" xr:uid="{CEB7C39B-263D-49C3-B584-4AAB8B2E3EB4}"/>
    <cellStyle name="Įprastas 4 7 3 3 4 2" xfId="5541" xr:uid="{CF42D8E5-0570-434B-BAB8-31213079DB02}"/>
    <cellStyle name="Įprastas 4 7 3 3 4 3" xfId="7228" xr:uid="{293C4117-64CF-4820-82FF-C3D7C30C9A0E}"/>
    <cellStyle name="Įprastas 4 7 3 3 4 4" xfId="4577" xr:uid="{CABB9F43-87FE-4FDC-8383-77A2747395D0}"/>
    <cellStyle name="Įprastas 4 7 3 3 5" xfId="1803" xr:uid="{6D0FBF44-2F28-4650-8713-3440C9ACE213}"/>
    <cellStyle name="Įprastas 4 7 3 3 5 2" xfId="4818" xr:uid="{D5ACF3FD-3081-44E5-8D72-37243E2A34F6}"/>
    <cellStyle name="Įprastas 4 7 3 3 6" xfId="2447" xr:uid="{CFBFFC60-441E-4A31-87FD-643BE861A6FD}"/>
    <cellStyle name="Įprastas 4 7 3 3 6 2" xfId="5782" xr:uid="{5B574C79-7D1E-4A6C-B26E-DD56989630D8}"/>
    <cellStyle name="Įprastas 4 7 3 3 7" xfId="3091" xr:uid="{B17CB243-D9F8-4BA7-BB07-F6126A0AADE0}"/>
    <cellStyle name="Įprastas 4 7 3 3 7 2" xfId="6505" xr:uid="{5D3F47BC-2E15-44CD-ACBC-E59A4F143183}"/>
    <cellStyle name="Įprastas 4 7 3 3 8" xfId="3854" xr:uid="{2E2170E5-7ED5-4CD0-BD97-CC93C1B0A8F0}"/>
    <cellStyle name="Įprastas 4 7 3 3 9" xfId="7479" xr:uid="{D3D51BC9-D9F0-4256-B1D5-0DC05843C135}"/>
    <cellStyle name="Įprastas 4 7 3 4" xfId="322" xr:uid="{1A67AB50-DDD7-4AE6-A553-2FDD9189CCC4}"/>
    <cellStyle name="Įprastas 4 7 3 4 2" xfId="644" xr:uid="{2E7F1C44-C7A0-4628-857D-118A6CDC4596}"/>
    <cellStyle name="Įprastas 4 7 3 4 2 2" xfId="1288" xr:uid="{2625EBC2-FCBC-4F06-8E7C-8E06A8FCC31F}"/>
    <cellStyle name="Įprastas 4 7 3 4 2 3" xfId="2254" xr:uid="{2B1B9E51-F752-4E49-86B3-AB4D2141A423}"/>
    <cellStyle name="Įprastas 4 7 3 4 2 4" xfId="2898" xr:uid="{61CD1E6C-278E-4467-85C8-CC953B163675}"/>
    <cellStyle name="Įprastas 4 7 3 4 2 5" xfId="3542" xr:uid="{6351BFD7-A55B-49BE-AF58-662EDF172097}"/>
    <cellStyle name="Įprastas 4 7 3 4 2 6" xfId="4939" xr:uid="{F2C9B999-0053-4EFC-A46B-0A40259D83DD}"/>
    <cellStyle name="Įprastas 4 7 3 4 2 7" xfId="7930" xr:uid="{691F623B-292F-4873-BCD8-62645BB4071C}"/>
    <cellStyle name="Įprastas 4 7 3 4 3" xfId="966" xr:uid="{24AA970D-3D76-4215-AAEA-EEB42A45F7D9}"/>
    <cellStyle name="Įprastas 4 7 3 4 3 2" xfId="5903" xr:uid="{B8412286-E0C8-46ED-A030-A423E85C527E}"/>
    <cellStyle name="Įprastas 4 7 3 4 4" xfId="1610" xr:uid="{F6F0B157-08CD-441C-BFD2-21FDF4B0ED7E}"/>
    <cellStyle name="Įprastas 4 7 3 4 4 2" xfId="6626" xr:uid="{2A4EF63F-1153-4997-8972-3C719ACAB5FA}"/>
    <cellStyle name="Įprastas 4 7 3 4 5" xfId="1932" xr:uid="{90A7CED5-0ACD-4447-A7E2-0E3A4ECC39F1}"/>
    <cellStyle name="Įprastas 4 7 3 4 6" xfId="2576" xr:uid="{D47F6C8A-37B2-4755-9BE7-F2784475BAA4}"/>
    <cellStyle name="Įprastas 4 7 3 4 7" xfId="3220" xr:uid="{B5CBE96C-C155-4AD4-B303-B02C6AB5A200}"/>
    <cellStyle name="Įprastas 4 7 3 4 8" xfId="3975" xr:uid="{CE8318EA-CF80-4615-88D3-B8879DD327F0}"/>
    <cellStyle name="Įprastas 4 7 3 4 9" xfId="7608" xr:uid="{4E04AAD4-04E3-4126-91DA-195CF8E7AA17}"/>
    <cellStyle name="Įprastas 4 7 3 5" xfId="385" xr:uid="{D24DC47E-3D5C-4BAF-BE2E-374857FB7948}"/>
    <cellStyle name="Įprastas 4 7 3 5 2" xfId="1029" xr:uid="{12543076-DD1A-489A-988E-14B6CBD78858}"/>
    <cellStyle name="Įprastas 4 7 3 5 2 2" xfId="5180" xr:uid="{0D479173-C3A4-4D3B-8BF0-5746538DB104}"/>
    <cellStyle name="Įprastas 4 7 3 5 3" xfId="1995" xr:uid="{B230FEC8-E588-4568-914F-2EAB5D39FCE1}"/>
    <cellStyle name="Įprastas 4 7 3 5 3 2" xfId="6144" xr:uid="{92077702-834F-4373-B1FC-E8B99E188F82}"/>
    <cellStyle name="Įprastas 4 7 3 5 4" xfId="2639" xr:uid="{5FFD30B2-761C-4AEC-8890-E8A80B4C4772}"/>
    <cellStyle name="Įprastas 4 7 3 5 4 2" xfId="6867" xr:uid="{432630D0-0274-40A8-8912-26C8E6D5931C}"/>
    <cellStyle name="Įprastas 4 7 3 5 5" xfId="3283" xr:uid="{09F45CC4-9111-4263-8A4D-AF51F80BDC0C}"/>
    <cellStyle name="Įprastas 4 7 3 5 6" xfId="4216" xr:uid="{AA57F4BE-4A2D-4FEC-BA42-691141D46FCB}"/>
    <cellStyle name="Įprastas 4 7 3 5 7" xfId="7671" xr:uid="{B012330B-AFE6-4D73-AFE4-28ABAF59C70E}"/>
    <cellStyle name="Įprastas 4 7 3 6" xfId="707" xr:uid="{C2E181DB-9EE9-4448-9EA8-4E4230262623}"/>
    <cellStyle name="Įprastas 4 7 3 6 2" xfId="5421" xr:uid="{16F7AEB0-CF61-455F-AB5D-1C157F06D959}"/>
    <cellStyle name="Įprastas 4 7 3 6 3" xfId="7108" xr:uid="{7350D9AD-5083-4F5E-93AD-B935FB256F05}"/>
    <cellStyle name="Įprastas 4 7 3 6 4" xfId="4457" xr:uid="{89B388A5-B01E-4D39-A2C7-761ADE826C8A}"/>
    <cellStyle name="Įprastas 4 7 3 7" xfId="1351" xr:uid="{6D081DA6-1B3C-4F95-AD96-297037048DE4}"/>
    <cellStyle name="Įprastas 4 7 3 7 2" xfId="4698" xr:uid="{B53056ED-BC42-4A32-BFDA-CCC507FDCF16}"/>
    <cellStyle name="Įprastas 4 7 3 8" xfId="1673" xr:uid="{F133316B-6DDE-4DB6-896A-04D9048A3A37}"/>
    <cellStyle name="Įprastas 4 7 3 8 2" xfId="5662" xr:uid="{D0E617BE-8592-4CD7-834E-E0D3F6D9E1F1}"/>
    <cellStyle name="Įprastas 4 7 3 9" xfId="2317" xr:uid="{E7F6A7F7-0321-4941-9635-A8FEBEB4C58F}"/>
    <cellStyle name="Įprastas 4 7 3 9 2" xfId="6385" xr:uid="{7957F77A-C09D-4A74-A3EA-D2695F713F67}"/>
    <cellStyle name="Įprastas 4 7 4" xfId="88" xr:uid="{50585684-A88B-4092-92FD-8D2B7E2F3496}"/>
    <cellStyle name="Įprastas 4 7 4 10" xfId="3754" xr:uid="{D94B1C01-EB95-4C6F-9018-3769DFD1DB82}"/>
    <cellStyle name="Įprastas 4 7 4 11" xfId="7374" xr:uid="{95520019-CE71-4573-AD4F-E04570FE8788}"/>
    <cellStyle name="Įprastas 4 7 4 2" xfId="218" xr:uid="{1CF59501-680B-4B92-8AFD-E78D0782B547}"/>
    <cellStyle name="Įprastas 4 7 4 2 2" xfId="540" xr:uid="{BFF3D746-67A9-41E6-9A45-B5D4C0077DEB}"/>
    <cellStyle name="Įprastas 4 7 4 2 2 2" xfId="1184" xr:uid="{895BF1BF-2858-401A-8F08-002BC8E711E6}"/>
    <cellStyle name="Įprastas 4 7 4 2 2 2 2" xfId="5079" xr:uid="{BA3722B7-F4B6-4777-9BED-8169329EBD6A}"/>
    <cellStyle name="Įprastas 4 7 4 2 2 3" xfId="2150" xr:uid="{CF3A473F-E38D-445C-A805-A609F9440B7C}"/>
    <cellStyle name="Įprastas 4 7 4 2 2 3 2" xfId="6043" xr:uid="{92188079-F8E4-422A-9D46-987309B4F824}"/>
    <cellStyle name="Įprastas 4 7 4 2 2 4" xfId="2794" xr:uid="{31989A63-46BD-40FF-8E07-FE16B35767DA}"/>
    <cellStyle name="Įprastas 4 7 4 2 2 4 2" xfId="6766" xr:uid="{599FE783-73BC-4931-89E4-1D7B0E6B32D0}"/>
    <cellStyle name="Įprastas 4 7 4 2 2 5" xfId="3438" xr:uid="{971258B6-A4AA-4409-B3C0-C19C8D12F928}"/>
    <cellStyle name="Įprastas 4 7 4 2 2 6" xfId="4115" xr:uid="{4276D39B-D2AD-454E-8394-AF66620FA07D}"/>
    <cellStyle name="Įprastas 4 7 4 2 2 7" xfId="7826" xr:uid="{6F6D8342-FFF8-4296-B203-CBECDFD9F560}"/>
    <cellStyle name="Įprastas 4 7 4 2 3" xfId="862" xr:uid="{BD3456E0-C0EF-476F-BC41-10631774BBA8}"/>
    <cellStyle name="Įprastas 4 7 4 2 3 2" xfId="5320" xr:uid="{5AE2A71C-0BA9-47D1-A96C-3778E2D0874D}"/>
    <cellStyle name="Įprastas 4 7 4 2 3 3" xfId="6284" xr:uid="{371A48AE-14A3-4717-859C-B3B28FE8D7C0}"/>
    <cellStyle name="Įprastas 4 7 4 2 3 4" xfId="7007" xr:uid="{1A62779F-01A8-4DC9-8178-C310BE08B4BC}"/>
    <cellStyle name="Įprastas 4 7 4 2 3 5" xfId="4356" xr:uid="{A4E0304B-BED3-4205-807F-D304A6119D97}"/>
    <cellStyle name="Įprastas 4 7 4 2 4" xfId="1506" xr:uid="{91529BAF-4870-4F85-8F76-E1AC7906A94B}"/>
    <cellStyle name="Įprastas 4 7 4 2 4 2" xfId="5561" xr:uid="{12141371-D21D-43C7-B05C-913C5A41CD07}"/>
    <cellStyle name="Įprastas 4 7 4 2 4 3" xfId="7248" xr:uid="{9465DE99-DFCB-4857-B823-0D90702AE29C}"/>
    <cellStyle name="Įprastas 4 7 4 2 4 4" xfId="4597" xr:uid="{386C0894-090F-42E0-A9F3-6A06EC40E0A6}"/>
    <cellStyle name="Įprastas 4 7 4 2 5" xfId="1828" xr:uid="{EEAA37CE-1D86-4881-8ADB-A5461DA7CC7A}"/>
    <cellStyle name="Įprastas 4 7 4 2 5 2" xfId="4838" xr:uid="{D29836D9-B64B-4AD4-AB06-623EBD6A97D6}"/>
    <cellStyle name="Įprastas 4 7 4 2 6" xfId="2472" xr:uid="{55B36B2C-F3C0-44B0-ABB5-ED741C19609B}"/>
    <cellStyle name="Įprastas 4 7 4 2 6 2" xfId="5802" xr:uid="{11088836-8E40-4D68-8356-0CF3D6FE214D}"/>
    <cellStyle name="Įprastas 4 7 4 2 7" xfId="3116" xr:uid="{6622128B-C6A5-477A-9ED9-E80451159A6E}"/>
    <cellStyle name="Įprastas 4 7 4 2 7 2" xfId="6525" xr:uid="{2AE597EB-FCAC-4455-9A0C-C4401D3A9659}"/>
    <cellStyle name="Įprastas 4 7 4 2 8" xfId="3874" xr:uid="{3D550A74-3332-4857-A4E6-38BC9B6CACE6}"/>
    <cellStyle name="Įprastas 4 7 4 2 9" xfId="7504" xr:uid="{8F25BCE9-5913-4C88-BDB7-D57481EBF2A6}"/>
    <cellStyle name="Įprastas 4 7 4 3" xfId="410" xr:uid="{DC728817-6DC5-4717-A306-227F084D9966}"/>
    <cellStyle name="Įprastas 4 7 4 3 2" xfId="1054" xr:uid="{FB3A48BE-9882-4F60-8653-FE200E6BABED}"/>
    <cellStyle name="Įprastas 4 7 4 3 2 2" xfId="4959" xr:uid="{7FC4820D-16FE-49A7-A7EE-E124700C8E31}"/>
    <cellStyle name="Įprastas 4 7 4 3 3" xfId="2020" xr:uid="{FFF173E0-13DD-4068-AC39-B694D47F0753}"/>
    <cellStyle name="Įprastas 4 7 4 3 3 2" xfId="5923" xr:uid="{1CF3D1DD-CC3D-4FC0-8CE5-2A87D461D422}"/>
    <cellStyle name="Įprastas 4 7 4 3 4" xfId="2664" xr:uid="{2C2426AA-64E0-4E16-85B0-35ADF75F299F}"/>
    <cellStyle name="Įprastas 4 7 4 3 4 2" xfId="6646" xr:uid="{9824FAB6-E54F-4C6A-999E-7D8B0217BF2A}"/>
    <cellStyle name="Įprastas 4 7 4 3 5" xfId="3308" xr:uid="{064AACAA-8CB1-4611-9B93-20F59049B17F}"/>
    <cellStyle name="Įprastas 4 7 4 3 6" xfId="3995" xr:uid="{212B49B8-D059-4B5F-9878-692B70928DDC}"/>
    <cellStyle name="Įprastas 4 7 4 3 7" xfId="7696" xr:uid="{CD0A7C11-DF89-4D05-9DE8-552DCEC28637}"/>
    <cellStyle name="Įprastas 4 7 4 4" xfId="732" xr:uid="{F72DD710-4E81-4B47-8D43-8BBBEA38EB8F}"/>
    <cellStyle name="Įprastas 4 7 4 4 2" xfId="5200" xr:uid="{2AF46B22-BC1B-442D-ADBF-631139EE13DF}"/>
    <cellStyle name="Įprastas 4 7 4 4 3" xfId="6164" xr:uid="{7DCFED5E-C88F-444F-8B8E-A5D3F4F8994C}"/>
    <cellStyle name="Įprastas 4 7 4 4 4" xfId="6887" xr:uid="{0C6C4D97-EFAA-4B5B-B593-FE6516D95D44}"/>
    <cellStyle name="Įprastas 4 7 4 4 5" xfId="4236" xr:uid="{9FC29306-8A73-4099-8B89-D112B9841593}"/>
    <cellStyle name="Įprastas 4 7 4 5" xfId="1376" xr:uid="{5040EA9F-BFCC-4786-A155-7CEBAA99DBBD}"/>
    <cellStyle name="Įprastas 4 7 4 5 2" xfId="5441" xr:uid="{BEB264EC-AFD2-4942-B02C-E7F02EB44874}"/>
    <cellStyle name="Įprastas 4 7 4 5 3" xfId="7128" xr:uid="{2E9FBDE0-7A4C-481A-B08D-2F04DB64629C}"/>
    <cellStyle name="Įprastas 4 7 4 5 4" xfId="4477" xr:uid="{00CB3526-4951-4E02-923E-0AA6B13DBBAA}"/>
    <cellStyle name="Įprastas 4 7 4 6" xfId="1698" xr:uid="{3C873CE6-D00C-4A03-9BC1-6E9E8F906557}"/>
    <cellStyle name="Įprastas 4 7 4 6 2" xfId="4718" xr:uid="{472EE139-19AE-4CA7-B606-D6F96FD0D88D}"/>
    <cellStyle name="Įprastas 4 7 4 7" xfId="2342" xr:uid="{74355896-8444-4244-9067-394355B9F7FC}"/>
    <cellStyle name="Įprastas 4 7 4 7 2" xfId="5682" xr:uid="{212D1090-70F1-4991-9C81-837F4B66DBE3}"/>
    <cellStyle name="Įprastas 4 7 4 8" xfId="2986" xr:uid="{7EB03885-6C3F-4A2D-B0F3-65887F8B70A1}"/>
    <cellStyle name="Įprastas 4 7 4 8 2" xfId="6405" xr:uid="{86C4D965-86AE-414D-93EF-2E6E9C68DB6E}"/>
    <cellStyle name="Įprastas 4 7 4 9" xfId="3630" xr:uid="{BF309696-39DF-4A20-B206-E20F34C6D3DE}"/>
    <cellStyle name="Įprastas 4 7 5" xfId="153" xr:uid="{D3D18491-C5A2-44C6-8492-455944147F97}"/>
    <cellStyle name="Įprastas 4 7 5 2" xfId="475" xr:uid="{1FE7156F-1558-483E-ABD5-12811139E5A2}"/>
    <cellStyle name="Įprastas 4 7 5 2 2" xfId="1119" xr:uid="{FD6C5BEA-6B81-4D57-8F53-F0E1E7288FED}"/>
    <cellStyle name="Įprastas 4 7 5 2 2 2" xfId="5019" xr:uid="{ED31425B-648E-43A5-A1B5-4904FA8B0AFF}"/>
    <cellStyle name="Įprastas 4 7 5 2 3" xfId="2085" xr:uid="{E6CDDB56-8C89-4C6B-B690-30249AA33A0C}"/>
    <cellStyle name="Įprastas 4 7 5 2 3 2" xfId="5983" xr:uid="{756E10E0-D8DE-44DD-97C0-8F8DC7EEEAB6}"/>
    <cellStyle name="Įprastas 4 7 5 2 4" xfId="2729" xr:uid="{9DF19A5F-AF5B-4ABD-B60D-ADE1D9A8EC69}"/>
    <cellStyle name="Įprastas 4 7 5 2 4 2" xfId="6706" xr:uid="{CBBBF54F-D085-4089-9F66-6B5B7C807143}"/>
    <cellStyle name="Įprastas 4 7 5 2 5" xfId="3373" xr:uid="{06E1B8B2-6F8C-403E-826A-4CEDAE66DE17}"/>
    <cellStyle name="Įprastas 4 7 5 2 6" xfId="4055" xr:uid="{D38CCED1-5310-43E0-B6C6-B5AC4746B288}"/>
    <cellStyle name="Įprastas 4 7 5 2 7" xfId="7761" xr:uid="{23395892-CD28-4F04-9E1E-19C7837A53B9}"/>
    <cellStyle name="Įprastas 4 7 5 3" xfId="797" xr:uid="{3C5A6A0B-B5C1-4CD8-833E-254D2D875CBA}"/>
    <cellStyle name="Įprastas 4 7 5 3 2" xfId="5260" xr:uid="{E688C96D-AF0C-4371-8B56-EBEC0E5B6965}"/>
    <cellStyle name="Įprastas 4 7 5 3 3" xfId="6224" xr:uid="{9ABD81C9-23E5-4A5B-8A86-0B834522DA83}"/>
    <cellStyle name="Įprastas 4 7 5 3 4" xfId="6947" xr:uid="{D19DB7D9-C917-423D-A5C8-0383F5EEEA4B}"/>
    <cellStyle name="Įprastas 4 7 5 3 5" xfId="4296" xr:uid="{A4984E08-D8E7-474F-977E-29B465B1AE51}"/>
    <cellStyle name="Įprastas 4 7 5 4" xfId="1441" xr:uid="{712F0204-1D2D-4061-9315-317B29D793BC}"/>
    <cellStyle name="Įprastas 4 7 5 4 2" xfId="5501" xr:uid="{10AC407E-6E27-4DEC-A6B6-71BEE80F713C}"/>
    <cellStyle name="Įprastas 4 7 5 4 3" xfId="7188" xr:uid="{2BA3B1A2-0395-4842-83EE-85F7263CE3F7}"/>
    <cellStyle name="Įprastas 4 7 5 4 4" xfId="4537" xr:uid="{2D0F8C57-2547-4EED-B9B4-DEBD6B42E0ED}"/>
    <cellStyle name="Įprastas 4 7 5 5" xfId="1763" xr:uid="{590704D9-520D-4EB9-9BD7-F0E7852192C1}"/>
    <cellStyle name="Įprastas 4 7 5 5 2" xfId="4778" xr:uid="{9D8F5A5F-8C2A-420A-AA00-548B3907E320}"/>
    <cellStyle name="Įprastas 4 7 5 6" xfId="2407" xr:uid="{4DC2B051-FD16-4E5F-9968-94E5BD3511E5}"/>
    <cellStyle name="Įprastas 4 7 5 6 2" xfId="5742" xr:uid="{713878D9-4E70-48F9-8B4E-84DBF4C42933}"/>
    <cellStyle name="Įprastas 4 7 5 7" xfId="3051" xr:uid="{6D883AB2-E0C5-49FC-A6A5-6AAD688DF14D}"/>
    <cellStyle name="Įprastas 4 7 5 7 2" xfId="6465" xr:uid="{56E91463-B7BC-4EB2-90F4-D105686344EC}"/>
    <cellStyle name="Įprastas 4 7 5 8" xfId="3814" xr:uid="{52B1BBD2-FA03-4865-B89A-FD7CB25D72E2}"/>
    <cellStyle name="Įprastas 4 7 5 9" xfId="7439" xr:uid="{F2AE1478-8504-429A-9F3A-3BD2245BE88E}"/>
    <cellStyle name="Įprastas 4 7 6" xfId="282" xr:uid="{EEF6BD3E-5BBC-49FE-B4A1-8EAB9B66C78F}"/>
    <cellStyle name="Įprastas 4 7 6 2" xfId="604" xr:uid="{E028D2A8-3F0F-4584-AD40-938E166DCB39}"/>
    <cellStyle name="Įprastas 4 7 6 2 2" xfId="1248" xr:uid="{D9294DF2-4DBD-4FF1-9CD3-A5229587DFAF}"/>
    <cellStyle name="Įprastas 4 7 6 2 3" xfId="2214" xr:uid="{58B85DC6-BAD7-479B-8C20-EA16A692BCA5}"/>
    <cellStyle name="Įprastas 4 7 6 2 4" xfId="2858" xr:uid="{AEE144A2-DD5F-45EB-9B48-34B61AA084BE}"/>
    <cellStyle name="Įprastas 4 7 6 2 5" xfId="3502" xr:uid="{296EAA64-CE27-4260-AC72-FA9A3D399934}"/>
    <cellStyle name="Įprastas 4 7 6 2 6" xfId="4899" xr:uid="{709EDF89-8823-4879-9870-282CB3514AE1}"/>
    <cellStyle name="Įprastas 4 7 6 2 7" xfId="7890" xr:uid="{241D3992-9E05-4A57-B16B-CBF85EAA8470}"/>
    <cellStyle name="Įprastas 4 7 6 3" xfId="926" xr:uid="{B29883E3-71EC-4168-ACB1-528E60E9FAB5}"/>
    <cellStyle name="Įprastas 4 7 6 3 2" xfId="5863" xr:uid="{449AA731-3DFC-482C-8510-3BFFBE82552E}"/>
    <cellStyle name="Įprastas 4 7 6 4" xfId="1570" xr:uid="{2BE5EE75-4446-4753-B924-04D4EB724B7A}"/>
    <cellStyle name="Įprastas 4 7 6 4 2" xfId="6586" xr:uid="{F07482F4-0E8A-4BAE-8AA7-FAA3DA69AD8B}"/>
    <cellStyle name="Įprastas 4 7 6 5" xfId="1892" xr:uid="{D61D43E9-2453-4AA5-B28D-674F5B652D56}"/>
    <cellStyle name="Įprastas 4 7 6 6" xfId="2536" xr:uid="{7FFBDD49-E284-4D8C-AA3F-D8950D8AA9D3}"/>
    <cellStyle name="Įprastas 4 7 6 7" xfId="3180" xr:uid="{57B4C1D2-67F4-495C-BA03-DD86F77B41FE}"/>
    <cellStyle name="Įprastas 4 7 6 8" xfId="3935" xr:uid="{08525AA7-3A94-4261-B638-0D4D0080C27A}"/>
    <cellStyle name="Įprastas 4 7 6 9" xfId="7568" xr:uid="{CB671982-4590-4A8E-94E4-0BBA16A1B89F}"/>
    <cellStyle name="Įprastas 4 7 7" xfId="345" xr:uid="{FE5C3219-7BAE-4674-8A9F-742DD1CF4124}"/>
    <cellStyle name="Įprastas 4 7 7 2" xfId="989" xr:uid="{E952BC33-8C74-4D2D-8F78-B3E132427C5B}"/>
    <cellStyle name="Įprastas 4 7 7 2 2" xfId="5140" xr:uid="{59C1FF4D-5026-4DFF-9176-33692BF9D41C}"/>
    <cellStyle name="Įprastas 4 7 7 3" xfId="1955" xr:uid="{E7A754F8-E8A5-445A-9287-188E0153D4F5}"/>
    <cellStyle name="Įprastas 4 7 7 3 2" xfId="6104" xr:uid="{D46EC90C-2F12-42B7-B33A-963410EA1442}"/>
    <cellStyle name="Įprastas 4 7 7 4" xfId="2599" xr:uid="{4095484D-9CE5-4EC7-8BA2-796BA2075927}"/>
    <cellStyle name="Įprastas 4 7 7 4 2" xfId="6827" xr:uid="{14E63A77-5FC4-4A65-8E17-1929FB273C6B}"/>
    <cellStyle name="Įprastas 4 7 7 5" xfId="3243" xr:uid="{238A6A21-D6DC-4C43-9CD4-FE797F924047}"/>
    <cellStyle name="Įprastas 4 7 7 6" xfId="4176" xr:uid="{C66F2848-D688-4B76-A6A2-168C8C35BC82}"/>
    <cellStyle name="Įprastas 4 7 7 7" xfId="7631" xr:uid="{88A9AB39-AFA4-4373-A10F-BACB454F41E4}"/>
    <cellStyle name="Įprastas 4 7 8" xfId="667" xr:uid="{31409889-F3A1-482A-8B15-0E6E30172259}"/>
    <cellStyle name="Įprastas 4 7 8 2" xfId="5381" xr:uid="{2AA91D95-7466-4216-8CE5-41565F691650}"/>
    <cellStyle name="Įprastas 4 7 8 3" xfId="7068" xr:uid="{19753B4C-9A1A-493E-BF58-3F3EAE4DA921}"/>
    <cellStyle name="Įprastas 4 7 8 4" xfId="4417" xr:uid="{B1133A55-4DA5-4134-90AC-E67BC6F5F1B4}"/>
    <cellStyle name="Įprastas 4 7 9" xfId="1311" xr:uid="{85BD96CF-A921-49DB-BF76-BD0A3A90A520}"/>
    <cellStyle name="Įprastas 4 7 9 2" xfId="4658" xr:uid="{02922030-433D-4A19-91A4-BC98B8F786C0}"/>
    <cellStyle name="Įprastas 4 8" xfId="32" xr:uid="{F60E98C5-0178-47C6-8022-BC8BBC9EE48A}"/>
    <cellStyle name="Įprastas 4 8 10" xfId="2931" xr:uid="{9B38E6BC-3838-4777-9351-E3E0DBA1C37D}"/>
    <cellStyle name="Įprastas 4 8 11" xfId="3575" xr:uid="{7214DBEE-1A62-429C-B41F-C9C43BA15C3D}"/>
    <cellStyle name="Įprastas 4 8 12" xfId="3704" xr:uid="{29029872-4672-488B-85FB-5B60280C61D7}"/>
    <cellStyle name="Įprastas 4 8 13" xfId="7319" xr:uid="{2F707885-0342-4C4D-923B-A64E5B3C637C}"/>
    <cellStyle name="Įprastas 4 8 2" xfId="98" xr:uid="{1FECD34F-56DE-48F2-8DDA-6A85D6B49937}"/>
    <cellStyle name="Įprastas 4 8 2 10" xfId="3764" xr:uid="{A79D4255-DE2A-4E42-AD17-5530614BF383}"/>
    <cellStyle name="Įprastas 4 8 2 11" xfId="7384" xr:uid="{1E0B1BA6-42B3-4890-A599-3693D964B8A6}"/>
    <cellStyle name="Įprastas 4 8 2 2" xfId="228" xr:uid="{3D7A6F36-4844-4F23-AC9A-440893E7E313}"/>
    <cellStyle name="Įprastas 4 8 2 2 2" xfId="550" xr:uid="{F37D0F76-FA8A-4854-AE53-85364B27010E}"/>
    <cellStyle name="Įprastas 4 8 2 2 2 2" xfId="1194" xr:uid="{01DD92D3-3859-464F-96C0-FA661A57D4A7}"/>
    <cellStyle name="Įprastas 4 8 2 2 2 2 2" xfId="5089" xr:uid="{B48E7A0E-BAC8-4DAC-81BA-EC838B9F85B4}"/>
    <cellStyle name="Įprastas 4 8 2 2 2 3" xfId="2160" xr:uid="{A963A0D5-304C-4413-935D-8E4281815E8B}"/>
    <cellStyle name="Įprastas 4 8 2 2 2 3 2" xfId="6053" xr:uid="{B4B2F403-C76D-4557-A48B-17531F71D87B}"/>
    <cellStyle name="Įprastas 4 8 2 2 2 4" xfId="2804" xr:uid="{A9F406FD-0FF6-4123-B2A6-00FD3A7D01DB}"/>
    <cellStyle name="Įprastas 4 8 2 2 2 4 2" xfId="6776" xr:uid="{72726F1C-9337-4184-989D-4E686275D8FD}"/>
    <cellStyle name="Įprastas 4 8 2 2 2 5" xfId="3448" xr:uid="{3A47073A-BF44-461F-9401-4D6C5C61870A}"/>
    <cellStyle name="Įprastas 4 8 2 2 2 6" xfId="4125" xr:uid="{6E2BABB9-9575-44B6-AD68-9CF275D07CA0}"/>
    <cellStyle name="Įprastas 4 8 2 2 2 7" xfId="7836" xr:uid="{1555AA31-5AA2-4179-8870-3BD9F6CC7C88}"/>
    <cellStyle name="Įprastas 4 8 2 2 3" xfId="872" xr:uid="{B462D933-E825-4165-A240-181CC900676C}"/>
    <cellStyle name="Įprastas 4 8 2 2 3 2" xfId="5330" xr:uid="{EC123813-F50A-4279-ADF2-D7AD0E0E715A}"/>
    <cellStyle name="Įprastas 4 8 2 2 3 3" xfId="6294" xr:uid="{616F04B0-4DF6-4782-9DBF-2BBE5B31574C}"/>
    <cellStyle name="Įprastas 4 8 2 2 3 4" xfId="7017" xr:uid="{9DEF2824-E5B6-4B38-99A6-97D9200FEC6D}"/>
    <cellStyle name="Įprastas 4 8 2 2 3 5" xfId="4366" xr:uid="{E49C5429-9171-4FCE-B7D9-9C569B6E5494}"/>
    <cellStyle name="Įprastas 4 8 2 2 4" xfId="1516" xr:uid="{7CCF4C86-6ACA-4B2B-AF02-3B138C895549}"/>
    <cellStyle name="Įprastas 4 8 2 2 4 2" xfId="5571" xr:uid="{51435780-59BC-416F-9B13-567BC47D6238}"/>
    <cellStyle name="Įprastas 4 8 2 2 4 3" xfId="7258" xr:uid="{2B946237-303A-460A-B91D-84EB2E95768F}"/>
    <cellStyle name="Įprastas 4 8 2 2 4 4" xfId="4607" xr:uid="{054163B1-A297-417F-B176-AC58477FEEAF}"/>
    <cellStyle name="Įprastas 4 8 2 2 5" xfId="1838" xr:uid="{C6B6224C-5FA2-42A2-B550-A6D8249F831E}"/>
    <cellStyle name="Įprastas 4 8 2 2 5 2" xfId="4848" xr:uid="{35B38FA8-08DC-41DA-A4BD-3D05DE7378CF}"/>
    <cellStyle name="Įprastas 4 8 2 2 6" xfId="2482" xr:uid="{43CD44E2-08C7-425C-935D-DC6A197DEFAC}"/>
    <cellStyle name="Įprastas 4 8 2 2 6 2" xfId="5812" xr:uid="{EEE4C483-D2C2-4354-850D-64BDF7529378}"/>
    <cellStyle name="Įprastas 4 8 2 2 7" xfId="3126" xr:uid="{74C72B5D-4148-4C22-955F-03B57DB95183}"/>
    <cellStyle name="Įprastas 4 8 2 2 7 2" xfId="6535" xr:uid="{D9237D36-67B5-449B-B0D2-6F67540E446B}"/>
    <cellStyle name="Įprastas 4 8 2 2 8" xfId="3884" xr:uid="{FC9CAFA3-B6C2-460C-B9F3-C892A7FDDAD3}"/>
    <cellStyle name="Įprastas 4 8 2 2 9" xfId="7514" xr:uid="{A750C6C4-D069-4B87-AA72-2627BD2BAE8C}"/>
    <cellStyle name="Įprastas 4 8 2 3" xfId="420" xr:uid="{0E9CBF42-3D3F-440C-84EE-0CCBE19D89A4}"/>
    <cellStyle name="Įprastas 4 8 2 3 2" xfId="1064" xr:uid="{634ECBA6-F2F1-470F-8111-F40102E08B30}"/>
    <cellStyle name="Įprastas 4 8 2 3 2 2" xfId="4969" xr:uid="{EAB2D1DA-4A0D-4570-9336-FA9E5455D3EB}"/>
    <cellStyle name="Įprastas 4 8 2 3 3" xfId="2030" xr:uid="{3A4CE255-2821-45D9-8201-22CC06634B4E}"/>
    <cellStyle name="Įprastas 4 8 2 3 3 2" xfId="5933" xr:uid="{1C726A0D-1B82-40BE-B045-019F525F7228}"/>
    <cellStyle name="Įprastas 4 8 2 3 4" xfId="2674" xr:uid="{6843F68D-101F-4247-883B-A74CE8C83843}"/>
    <cellStyle name="Įprastas 4 8 2 3 4 2" xfId="6656" xr:uid="{4EA77179-ECDB-4711-8167-D634B7121213}"/>
    <cellStyle name="Įprastas 4 8 2 3 5" xfId="3318" xr:uid="{EEA51282-36F2-4949-976F-06B2A7434577}"/>
    <cellStyle name="Įprastas 4 8 2 3 6" xfId="4005" xr:uid="{58B14D10-EEEF-4277-940A-DCACD80C28D6}"/>
    <cellStyle name="Įprastas 4 8 2 3 7" xfId="7706" xr:uid="{A4FEF7B6-DAF9-4C86-A2A7-339E80C6EC50}"/>
    <cellStyle name="Įprastas 4 8 2 4" xfId="742" xr:uid="{24E33DB4-BA2B-405C-A297-5065A7F9AFFD}"/>
    <cellStyle name="Įprastas 4 8 2 4 2" xfId="5210" xr:uid="{2BD3AAAD-A257-462A-ADE5-844675F37791}"/>
    <cellStyle name="Įprastas 4 8 2 4 3" xfId="6174" xr:uid="{DB3364E5-F945-44D1-BAE4-94F97F6960B5}"/>
    <cellStyle name="Įprastas 4 8 2 4 4" xfId="6897" xr:uid="{C4F5B891-F78E-4DD0-9D06-21ED89364E74}"/>
    <cellStyle name="Įprastas 4 8 2 4 5" xfId="4246" xr:uid="{89935DAA-F589-4B04-960A-68307970D77E}"/>
    <cellStyle name="Įprastas 4 8 2 5" xfId="1386" xr:uid="{2AF3C79A-EF42-4BF1-B964-5554BBD5B440}"/>
    <cellStyle name="Įprastas 4 8 2 5 2" xfId="5451" xr:uid="{B9847AC3-DF4E-4C53-A218-800F1537EC54}"/>
    <cellStyle name="Įprastas 4 8 2 5 3" xfId="7138" xr:uid="{25249316-B5C7-4F47-868B-9EFC400D8C16}"/>
    <cellStyle name="Įprastas 4 8 2 5 4" xfId="4487" xr:uid="{02DD9E33-809F-44BB-B514-ECA55B784B38}"/>
    <cellStyle name="Įprastas 4 8 2 6" xfId="1708" xr:uid="{E84AA12B-2A8F-467B-A098-7E1E40F3AF94}"/>
    <cellStyle name="Įprastas 4 8 2 6 2" xfId="4728" xr:uid="{658EFDB8-61A6-4E58-A4F9-D0B7A1CB5C4B}"/>
    <cellStyle name="Įprastas 4 8 2 7" xfId="2352" xr:uid="{ACDBD0B8-7910-4A21-940E-346987319D21}"/>
    <cellStyle name="Įprastas 4 8 2 7 2" xfId="5692" xr:uid="{4A75CD03-ED84-4385-91B8-D71FB3291735}"/>
    <cellStyle name="Įprastas 4 8 2 8" xfId="2996" xr:uid="{C5BC204A-277B-4968-A5B9-DF95A123EFA1}"/>
    <cellStyle name="Įprastas 4 8 2 8 2" xfId="6415" xr:uid="{B62CC8D5-CA9D-4DEB-81FF-8C4FB8A491D1}"/>
    <cellStyle name="Įprastas 4 8 2 9" xfId="3640" xr:uid="{4A63B201-A9E8-4ECC-A1A2-8B6E0E0D5CE4}"/>
    <cellStyle name="Įprastas 4 8 3" xfId="163" xr:uid="{673EBF94-48F9-414E-A997-CBAB02B5C930}"/>
    <cellStyle name="Įprastas 4 8 3 2" xfId="485" xr:uid="{1C0A7E71-FF60-4EE0-B054-99DF56BF15F9}"/>
    <cellStyle name="Įprastas 4 8 3 2 2" xfId="1129" xr:uid="{7FA724E4-68F0-40F4-A83E-A30E2CC9D17B}"/>
    <cellStyle name="Įprastas 4 8 3 2 2 2" xfId="5029" xr:uid="{09C1C4A2-950B-42E2-B5F1-2F53828ABECF}"/>
    <cellStyle name="Įprastas 4 8 3 2 3" xfId="2095" xr:uid="{58A731C6-69D1-48F8-9F1A-6B692E2A7515}"/>
    <cellStyle name="Įprastas 4 8 3 2 3 2" xfId="5993" xr:uid="{7C6F699D-749E-4F07-97DF-D27C594D5766}"/>
    <cellStyle name="Įprastas 4 8 3 2 4" xfId="2739" xr:uid="{AA707AB5-C2AF-42DE-89C7-4B88F261D0C3}"/>
    <cellStyle name="Įprastas 4 8 3 2 4 2" xfId="6716" xr:uid="{73A14193-838D-4AC7-88A9-FA34968C31F0}"/>
    <cellStyle name="Įprastas 4 8 3 2 5" xfId="3383" xr:uid="{61C2E7BD-2F25-4804-93E7-C1BC9C129349}"/>
    <cellStyle name="Įprastas 4 8 3 2 6" xfId="4065" xr:uid="{83A1A213-C281-4118-BF90-A0B15BA9A804}"/>
    <cellStyle name="Įprastas 4 8 3 2 7" xfId="7771" xr:uid="{553EAE7F-0D45-41D6-AA74-2A691CBC2F82}"/>
    <cellStyle name="Įprastas 4 8 3 3" xfId="807" xr:uid="{1DB67F62-82F5-48A1-8A4C-C112D508F59C}"/>
    <cellStyle name="Įprastas 4 8 3 3 2" xfId="5270" xr:uid="{43172E11-6605-4A3A-AB0D-46E9FDEED035}"/>
    <cellStyle name="Įprastas 4 8 3 3 3" xfId="6234" xr:uid="{89F01DAD-E35D-4BE3-8322-1FB1CFD35629}"/>
    <cellStyle name="Įprastas 4 8 3 3 4" xfId="6957" xr:uid="{C4F56260-C463-449D-AC5C-85B6A3944CA0}"/>
    <cellStyle name="Įprastas 4 8 3 3 5" xfId="4306" xr:uid="{23642280-8C73-4A12-85B0-A75DD3BBAB09}"/>
    <cellStyle name="Įprastas 4 8 3 4" xfId="1451" xr:uid="{3081D061-8342-4447-821B-4B2B719E5CF4}"/>
    <cellStyle name="Įprastas 4 8 3 4 2" xfId="5511" xr:uid="{9C05D621-2DC6-49F4-BB78-272935F24180}"/>
    <cellStyle name="Įprastas 4 8 3 4 3" xfId="7198" xr:uid="{A54D37DE-D80B-4DF3-BDEC-D4DDEC29012D}"/>
    <cellStyle name="Įprastas 4 8 3 4 4" xfId="4547" xr:uid="{56C9CB66-9716-43B9-A787-79C32849D74D}"/>
    <cellStyle name="Įprastas 4 8 3 5" xfId="1773" xr:uid="{3F0F518B-9CD4-4F72-9AE8-7DC0A0BBE301}"/>
    <cellStyle name="Įprastas 4 8 3 5 2" xfId="4788" xr:uid="{B4370D30-9926-44F7-8D38-7F38243C0A8C}"/>
    <cellStyle name="Įprastas 4 8 3 6" xfId="2417" xr:uid="{E62A40BB-2747-4148-9AFA-C8BE939ED075}"/>
    <cellStyle name="Įprastas 4 8 3 6 2" xfId="5752" xr:uid="{8634A85B-5596-4348-9B4F-AAE15E46BB31}"/>
    <cellStyle name="Įprastas 4 8 3 7" xfId="3061" xr:uid="{567E164F-3199-44B1-9A73-BA0BE7089784}"/>
    <cellStyle name="Įprastas 4 8 3 7 2" xfId="6475" xr:uid="{D62975D0-CC8D-4432-98E0-636D15EE7895}"/>
    <cellStyle name="Įprastas 4 8 3 8" xfId="3824" xr:uid="{CA8F09F3-0D2A-4BAE-B286-232E361E1272}"/>
    <cellStyle name="Įprastas 4 8 3 9" xfId="7449" xr:uid="{19887E71-2C65-4CC9-BF6B-7CF1BDDCFDC7}"/>
    <cellStyle name="Įprastas 4 8 4" xfId="292" xr:uid="{453CBB42-F9CA-4817-992C-8D7BDA0197A7}"/>
    <cellStyle name="Įprastas 4 8 4 2" xfId="614" xr:uid="{383667F2-792B-451D-B445-AD2B7651DE40}"/>
    <cellStyle name="Įprastas 4 8 4 2 2" xfId="1258" xr:uid="{B0819593-6352-4868-8AAE-D92D2DBDDBBF}"/>
    <cellStyle name="Įprastas 4 8 4 2 3" xfId="2224" xr:uid="{B58DAC62-D9C1-4C58-8700-B211C982898A}"/>
    <cellStyle name="Įprastas 4 8 4 2 4" xfId="2868" xr:uid="{F36D3931-750C-4FAF-88EB-4603BF59ADC9}"/>
    <cellStyle name="Įprastas 4 8 4 2 5" xfId="3512" xr:uid="{3EC98E09-5841-4C87-9C8D-D29F72B847C0}"/>
    <cellStyle name="Įprastas 4 8 4 2 6" xfId="4909" xr:uid="{E2304EBE-0415-4039-928F-4825546B8577}"/>
    <cellStyle name="Įprastas 4 8 4 2 7" xfId="7900" xr:uid="{311EBCB1-D8EB-481B-99A7-F2DFF01C77DD}"/>
    <cellStyle name="Įprastas 4 8 4 3" xfId="936" xr:uid="{31D90878-8734-44FF-B1F7-C89113E0783C}"/>
    <cellStyle name="Įprastas 4 8 4 3 2" xfId="5873" xr:uid="{2DF11EE2-7EC8-4961-8DB3-E3BC41D246FF}"/>
    <cellStyle name="Įprastas 4 8 4 4" xfId="1580" xr:uid="{C8F7AAF5-2309-43AE-9920-A34D4CD622B3}"/>
    <cellStyle name="Įprastas 4 8 4 4 2" xfId="6596" xr:uid="{23A9834B-56D9-4727-948A-027561AAFB86}"/>
    <cellStyle name="Įprastas 4 8 4 5" xfId="1902" xr:uid="{14158072-51AB-410D-AE2D-F2B262277936}"/>
    <cellStyle name="Įprastas 4 8 4 6" xfId="2546" xr:uid="{025AE9CE-2A5E-4A11-9E48-A7259EEFB8C4}"/>
    <cellStyle name="Įprastas 4 8 4 7" xfId="3190" xr:uid="{44D0303B-7F30-40D8-817E-FD4ECDFC8E56}"/>
    <cellStyle name="Įprastas 4 8 4 8" xfId="3945" xr:uid="{08176B14-5CAB-48EE-9F57-36E53EF3865C}"/>
    <cellStyle name="Įprastas 4 8 4 9" xfId="7578" xr:uid="{26B85978-C74E-4BF9-A092-59986175774F}"/>
    <cellStyle name="Įprastas 4 8 5" xfId="355" xr:uid="{3F39E7A0-E41F-4644-95A6-E9452D196381}"/>
    <cellStyle name="Įprastas 4 8 5 2" xfId="999" xr:uid="{180CD2E9-C45D-4EB7-B293-C31267C59589}"/>
    <cellStyle name="Įprastas 4 8 5 2 2" xfId="5150" xr:uid="{C1A8534C-3936-4530-8D93-BE4B78F0425A}"/>
    <cellStyle name="Įprastas 4 8 5 3" xfId="1965" xr:uid="{0514CD9F-B563-4214-A79E-7C8BAF151D66}"/>
    <cellStyle name="Įprastas 4 8 5 3 2" xfId="6114" xr:uid="{2F2E78A6-42C9-4E46-BF80-C8DEA27EFFE0}"/>
    <cellStyle name="Įprastas 4 8 5 4" xfId="2609" xr:uid="{AE4A7AFD-C33E-4AC7-B3E9-170EA819583A}"/>
    <cellStyle name="Įprastas 4 8 5 4 2" xfId="6837" xr:uid="{796A94AD-17F2-4F47-BA83-D9F6EB630A39}"/>
    <cellStyle name="Įprastas 4 8 5 5" xfId="3253" xr:uid="{1FFBCBA4-16B1-439D-8CBA-E3A5B0CAE3C6}"/>
    <cellStyle name="Įprastas 4 8 5 6" xfId="4186" xr:uid="{CB27CD39-515F-4BFB-A44E-0AADEDF48CF7}"/>
    <cellStyle name="Įprastas 4 8 5 7" xfId="7641" xr:uid="{A7DEF55C-4FD0-4755-BF9D-A8078D11ED67}"/>
    <cellStyle name="Įprastas 4 8 6" xfId="677" xr:uid="{A2EA4ACD-C798-4294-9DF4-20C9A2B69462}"/>
    <cellStyle name="Įprastas 4 8 6 2" xfId="5391" xr:uid="{2049A0F3-86AF-4D1D-B505-4E086B952028}"/>
    <cellStyle name="Įprastas 4 8 6 3" xfId="7078" xr:uid="{F18C22C7-228D-4456-B876-56CAD32CBF37}"/>
    <cellStyle name="Įprastas 4 8 6 4" xfId="4427" xr:uid="{FDEB4EAF-81B5-4D1A-90C2-852836668760}"/>
    <cellStyle name="Įprastas 4 8 7" xfId="1321" xr:uid="{69B41D13-C50B-4C91-8768-120494D21852}"/>
    <cellStyle name="Įprastas 4 8 7 2" xfId="4668" xr:uid="{A8DBCA24-EC61-4247-A675-79E815A0B9B8}"/>
    <cellStyle name="Įprastas 4 8 8" xfId="1643" xr:uid="{33E48879-D175-4CEE-8332-FEC103A4E484}"/>
    <cellStyle name="Įprastas 4 8 8 2" xfId="5632" xr:uid="{41CA8075-8187-483A-B9A3-DE30F7811BAD}"/>
    <cellStyle name="Įprastas 4 8 9" xfId="2287" xr:uid="{AB7B1C04-4314-4FE4-9BEA-9A3BEF701D87}"/>
    <cellStyle name="Įprastas 4 8 9 2" xfId="6355" xr:uid="{6F61069B-1E78-4579-8163-5EC3AFAFE508}"/>
    <cellStyle name="Įprastas 4 9" xfId="52" xr:uid="{6FE0FCC2-3D48-42F8-8F16-D81BEA7106C4}"/>
    <cellStyle name="Įprastas 4 9 10" xfId="2951" xr:uid="{00741AE7-EBFB-44D7-B848-C9E96C8707E4}"/>
    <cellStyle name="Įprastas 4 9 11" xfId="3595" xr:uid="{AD4A81BA-BD73-4539-B13A-A758A67D46B1}"/>
    <cellStyle name="Įprastas 4 9 12" xfId="3724" xr:uid="{3D4E448A-7F28-4F3C-B350-3C7B0CF1EE73}"/>
    <cellStyle name="Įprastas 4 9 13" xfId="7339" xr:uid="{378DF6D1-8032-48F5-A1B4-DEF86456DF40}"/>
    <cellStyle name="Įprastas 4 9 2" xfId="118" xr:uid="{2F4AC0B6-9B90-4195-BF6E-2B19AB4DB8C4}"/>
    <cellStyle name="Įprastas 4 9 2 10" xfId="3784" xr:uid="{A0625B55-9589-4B0F-B802-49A2A7167154}"/>
    <cellStyle name="Įprastas 4 9 2 11" xfId="7404" xr:uid="{DA6C45EF-A302-43BD-A761-0CCBB3F7FBCA}"/>
    <cellStyle name="Įprastas 4 9 2 2" xfId="248" xr:uid="{5D5DC604-4566-4F4D-83FC-C9ACFE86B295}"/>
    <cellStyle name="Įprastas 4 9 2 2 2" xfId="570" xr:uid="{92B4C5AA-C980-456D-8BC2-C067F7AF8B9F}"/>
    <cellStyle name="Įprastas 4 9 2 2 2 2" xfId="1214" xr:uid="{2C44EA58-F210-4C2C-B84F-44D27F061C62}"/>
    <cellStyle name="Įprastas 4 9 2 2 2 2 2" xfId="5109" xr:uid="{A56CD2E3-883B-48E0-B966-98A63D557ED6}"/>
    <cellStyle name="Įprastas 4 9 2 2 2 3" xfId="2180" xr:uid="{9E71B0A1-D210-4708-9D9C-B279D1F60C1F}"/>
    <cellStyle name="Įprastas 4 9 2 2 2 3 2" xfId="6073" xr:uid="{ABAC4694-3776-456F-8DE3-07CECF118FEC}"/>
    <cellStyle name="Įprastas 4 9 2 2 2 4" xfId="2824" xr:uid="{270E11A1-9C69-4084-8F91-53E69611541A}"/>
    <cellStyle name="Įprastas 4 9 2 2 2 4 2" xfId="6796" xr:uid="{9D77ED9E-BFF7-44B5-BD89-75AA7663A5FB}"/>
    <cellStyle name="Įprastas 4 9 2 2 2 5" xfId="3468" xr:uid="{FC777658-7D30-4C27-A5C5-5A8A32D40828}"/>
    <cellStyle name="Įprastas 4 9 2 2 2 6" xfId="4145" xr:uid="{3A180FFC-766C-4966-916A-514DB47F9684}"/>
    <cellStyle name="Įprastas 4 9 2 2 2 7" xfId="7856" xr:uid="{99F1356C-9ABF-42FD-87DC-05AB2E707018}"/>
    <cellStyle name="Įprastas 4 9 2 2 3" xfId="892" xr:uid="{0F7F77DF-9E8A-4096-920D-4A81DEE909DF}"/>
    <cellStyle name="Įprastas 4 9 2 2 3 2" xfId="5350" xr:uid="{90851D67-28DB-40E3-B57F-328451C5DED8}"/>
    <cellStyle name="Įprastas 4 9 2 2 3 3" xfId="6314" xr:uid="{F8AA079F-61EE-402B-ACC3-CD96F73E15D4}"/>
    <cellStyle name="Įprastas 4 9 2 2 3 4" xfId="7037" xr:uid="{318B5F8A-56F5-4E45-9B04-C065EC6A255D}"/>
    <cellStyle name="Įprastas 4 9 2 2 3 5" xfId="4386" xr:uid="{B46D79D7-9878-4E63-8765-39B70F165325}"/>
    <cellStyle name="Įprastas 4 9 2 2 4" xfId="1536" xr:uid="{0A447585-677D-44EF-8ACD-6B1EF346AD4C}"/>
    <cellStyle name="Įprastas 4 9 2 2 4 2" xfId="5591" xr:uid="{9C05402A-F94C-4059-A0F9-73CC486F7569}"/>
    <cellStyle name="Įprastas 4 9 2 2 4 3" xfId="7278" xr:uid="{FD52B61F-E216-490F-A766-28CCA8F45EC9}"/>
    <cellStyle name="Įprastas 4 9 2 2 4 4" xfId="4627" xr:uid="{48E9A4D0-0F95-4247-8D14-58FF002D5191}"/>
    <cellStyle name="Įprastas 4 9 2 2 5" xfId="1858" xr:uid="{E3741609-FC79-44F1-AD11-4C7BC632E3A3}"/>
    <cellStyle name="Įprastas 4 9 2 2 5 2" xfId="4868" xr:uid="{09492F46-2475-47FA-98C7-C2B3374E08C9}"/>
    <cellStyle name="Įprastas 4 9 2 2 6" xfId="2502" xr:uid="{743D8A6D-9682-491A-8F93-096ED9EEDC89}"/>
    <cellStyle name="Įprastas 4 9 2 2 6 2" xfId="5832" xr:uid="{544B11D9-C989-4FA9-BC81-9396DEEF3621}"/>
    <cellStyle name="Įprastas 4 9 2 2 7" xfId="3146" xr:uid="{2BFE2956-C78A-4801-B060-467E334CB56F}"/>
    <cellStyle name="Įprastas 4 9 2 2 7 2" xfId="6555" xr:uid="{3059232B-CDED-4C4F-95A0-6EC4AF10E121}"/>
    <cellStyle name="Įprastas 4 9 2 2 8" xfId="3904" xr:uid="{F4B621F9-1F9E-41E4-B676-9E36DF3F9EEE}"/>
    <cellStyle name="Įprastas 4 9 2 2 9" xfId="7534" xr:uid="{07BE32AE-3F3D-478C-AB0D-9F626492DB8A}"/>
    <cellStyle name="Įprastas 4 9 2 3" xfId="440" xr:uid="{C8C47E82-A4BB-4FD3-B15D-9E9731E595B5}"/>
    <cellStyle name="Įprastas 4 9 2 3 2" xfId="1084" xr:uid="{24F50B55-F004-4A0F-A2C1-709860462746}"/>
    <cellStyle name="Įprastas 4 9 2 3 2 2" xfId="4989" xr:uid="{3876D4A4-598E-4AF2-8EA8-128FAED0D6F3}"/>
    <cellStyle name="Įprastas 4 9 2 3 3" xfId="2050" xr:uid="{B1FFBCC3-FDC7-4519-9675-85C2EBDCD1A1}"/>
    <cellStyle name="Įprastas 4 9 2 3 3 2" xfId="5953" xr:uid="{70B249AE-C673-4646-A12E-709E902D3E8B}"/>
    <cellStyle name="Įprastas 4 9 2 3 4" xfId="2694" xr:uid="{C4725E8D-8855-40AE-8440-7A0ADEF5440D}"/>
    <cellStyle name="Įprastas 4 9 2 3 4 2" xfId="6676" xr:uid="{F02CA8FE-7B48-427E-A260-4213979F964B}"/>
    <cellStyle name="Įprastas 4 9 2 3 5" xfId="3338" xr:uid="{D24205C2-BC42-43CD-9088-9F5152A26BC1}"/>
    <cellStyle name="Įprastas 4 9 2 3 6" xfId="4025" xr:uid="{36AB01DA-0D7D-407D-8AB6-2AFFF07B6017}"/>
    <cellStyle name="Įprastas 4 9 2 3 7" xfId="7726" xr:uid="{7BDBB670-1CA4-411B-8F77-DE4EE12B65FA}"/>
    <cellStyle name="Įprastas 4 9 2 4" xfId="762" xr:uid="{8E326DEE-F392-45A7-AE0C-17F7AB2713F3}"/>
    <cellStyle name="Įprastas 4 9 2 4 2" xfId="5230" xr:uid="{ABDCDCBB-68AB-49E4-BCE7-287C8EB2D990}"/>
    <cellStyle name="Įprastas 4 9 2 4 3" xfId="6194" xr:uid="{561E3DFF-3DD0-400D-80E6-48FD3420D960}"/>
    <cellStyle name="Įprastas 4 9 2 4 4" xfId="6917" xr:uid="{FFC70EEC-8B50-4707-A6E5-B64F618BDBEA}"/>
    <cellStyle name="Įprastas 4 9 2 4 5" xfId="4266" xr:uid="{63198C07-CC43-4383-9427-681163F37C77}"/>
    <cellStyle name="Įprastas 4 9 2 5" xfId="1406" xr:uid="{2F9F2BBA-D3C4-4151-B5CF-D5FE04A56E91}"/>
    <cellStyle name="Įprastas 4 9 2 5 2" xfId="5471" xr:uid="{FD4BE326-7CB2-4C75-A327-584670E5E246}"/>
    <cellStyle name="Įprastas 4 9 2 5 3" xfId="7158" xr:uid="{D8D0066F-5307-4E66-805C-C588DA8B297B}"/>
    <cellStyle name="Įprastas 4 9 2 5 4" xfId="4507" xr:uid="{5A935DB1-BC47-48E5-BEE0-EC904E0D27F3}"/>
    <cellStyle name="Įprastas 4 9 2 6" xfId="1728" xr:uid="{AC60F679-2A46-4B6C-B798-34F7D404A319}"/>
    <cellStyle name="Įprastas 4 9 2 6 2" xfId="4748" xr:uid="{B7D6B7F7-6BB4-45AD-96D4-F8B9E02F0A33}"/>
    <cellStyle name="Įprastas 4 9 2 7" xfId="2372" xr:uid="{E139D1FB-86F6-4B90-A430-D8430F79FC5A}"/>
    <cellStyle name="Įprastas 4 9 2 7 2" xfId="5712" xr:uid="{30FFDD7B-DCF1-4284-BE03-D07CF0D7CE4E}"/>
    <cellStyle name="Įprastas 4 9 2 8" xfId="3016" xr:uid="{735C9635-1770-4618-8567-AF2FE7EA2FEB}"/>
    <cellStyle name="Įprastas 4 9 2 8 2" xfId="6435" xr:uid="{4C770887-2B27-4B97-8B87-D064C4EC2BE9}"/>
    <cellStyle name="Įprastas 4 9 2 9" xfId="3660" xr:uid="{A7D23C3E-0170-49D8-A3D9-DDC9F6416EC2}"/>
    <cellStyle name="Įprastas 4 9 3" xfId="183" xr:uid="{5E28CD58-BDE5-467C-82D8-1F65952BD82A}"/>
    <cellStyle name="Įprastas 4 9 3 2" xfId="505" xr:uid="{429C97D3-CF2A-4833-BFD7-0D6AC6067BDD}"/>
    <cellStyle name="Įprastas 4 9 3 2 2" xfId="1149" xr:uid="{DE0445D8-C6A0-4673-9792-52F80132BDDE}"/>
    <cellStyle name="Įprastas 4 9 3 2 2 2" xfId="5049" xr:uid="{F315DA02-E88D-4AED-ACAB-C251704647E3}"/>
    <cellStyle name="Įprastas 4 9 3 2 3" xfId="2115" xr:uid="{86BFAE1E-99EA-4268-AD86-40700E03EA30}"/>
    <cellStyle name="Įprastas 4 9 3 2 3 2" xfId="6013" xr:uid="{04831F20-8803-40BE-A868-8C311620DEAF}"/>
    <cellStyle name="Įprastas 4 9 3 2 4" xfId="2759" xr:uid="{F601F022-B0F5-4998-99FE-B4BFEE4B472F}"/>
    <cellStyle name="Įprastas 4 9 3 2 4 2" xfId="6736" xr:uid="{55F287FA-DA7E-4CBF-AEE9-6B79E5355782}"/>
    <cellStyle name="Įprastas 4 9 3 2 5" xfId="3403" xr:uid="{B75F922C-6FED-4AC4-A036-7999E45A5D33}"/>
    <cellStyle name="Įprastas 4 9 3 2 6" xfId="4085" xr:uid="{1848C7EA-7F41-4BC7-9205-E3CFD2F54636}"/>
    <cellStyle name="Įprastas 4 9 3 2 7" xfId="7791" xr:uid="{C6F855BD-2B89-4580-B74C-A7F0E16A616D}"/>
    <cellStyle name="Įprastas 4 9 3 3" xfId="827" xr:uid="{5A4B7098-1CCE-418B-843D-A38ADD2393C5}"/>
    <cellStyle name="Įprastas 4 9 3 3 2" xfId="5290" xr:uid="{5FE5842F-8E67-40C3-AB3E-76A01BC37F06}"/>
    <cellStyle name="Įprastas 4 9 3 3 3" xfId="6254" xr:uid="{B800DBA1-094F-4BF9-9E75-5E34361C4708}"/>
    <cellStyle name="Įprastas 4 9 3 3 4" xfId="6977" xr:uid="{B2C32969-6FA3-466A-AA26-1F3CC1B74F9F}"/>
    <cellStyle name="Įprastas 4 9 3 3 5" xfId="4326" xr:uid="{37E57753-21AC-4E7E-A8F3-7FD50181752C}"/>
    <cellStyle name="Įprastas 4 9 3 4" xfId="1471" xr:uid="{6EE3B1ED-ED41-4289-BA4B-A609A00CEAA8}"/>
    <cellStyle name="Įprastas 4 9 3 4 2" xfId="5531" xr:uid="{F0CA55F8-A030-434D-9221-645937FA4273}"/>
    <cellStyle name="Įprastas 4 9 3 4 3" xfId="7218" xr:uid="{F4A48E11-078C-4DBE-B9EE-FB261EF804DD}"/>
    <cellStyle name="Įprastas 4 9 3 4 4" xfId="4567" xr:uid="{BEF7801D-D951-4C38-B3AD-1E4A67525AFE}"/>
    <cellStyle name="Įprastas 4 9 3 5" xfId="1793" xr:uid="{20549EEB-A817-41D7-8131-A4B09DABF054}"/>
    <cellStyle name="Įprastas 4 9 3 5 2" xfId="4808" xr:uid="{47086D6E-7307-426B-A8C2-207C70038336}"/>
    <cellStyle name="Įprastas 4 9 3 6" xfId="2437" xr:uid="{E110221F-8D97-4892-B5DB-53A1AFA83537}"/>
    <cellStyle name="Įprastas 4 9 3 6 2" xfId="5772" xr:uid="{20974DCF-C1EE-41F8-80D1-65F216DB3335}"/>
    <cellStyle name="Įprastas 4 9 3 7" xfId="3081" xr:uid="{C3F34A14-2A97-4739-8EC4-74A427E6A7FC}"/>
    <cellStyle name="Įprastas 4 9 3 7 2" xfId="6495" xr:uid="{82D01BB5-3999-43FA-97F8-B9C4B4DCD242}"/>
    <cellStyle name="Įprastas 4 9 3 8" xfId="3844" xr:uid="{92393DA3-4D79-4BF6-A815-926FF11AA1A2}"/>
    <cellStyle name="Įprastas 4 9 3 9" xfId="7469" xr:uid="{1F66CAAA-43C1-4FCB-99F7-600593BBAD1D}"/>
    <cellStyle name="Įprastas 4 9 4" xfId="312" xr:uid="{33DE5C7A-E9E2-482B-BE2C-BF6DC1350D64}"/>
    <cellStyle name="Įprastas 4 9 4 2" xfId="634" xr:uid="{CF300D93-487C-4398-AD00-B8DB67F2A67B}"/>
    <cellStyle name="Įprastas 4 9 4 2 2" xfId="1278" xr:uid="{87D5CFDE-9BAD-4F76-8E47-5B21346DC66E}"/>
    <cellStyle name="Įprastas 4 9 4 2 3" xfId="2244" xr:uid="{90FAB71E-921C-425E-ACC6-65913241561C}"/>
    <cellStyle name="Įprastas 4 9 4 2 4" xfId="2888" xr:uid="{2AE8C161-08F5-44CD-BCFC-F03162FF88E7}"/>
    <cellStyle name="Įprastas 4 9 4 2 5" xfId="3532" xr:uid="{CB0850F4-157A-4742-8DB9-374AE8ABDF4A}"/>
    <cellStyle name="Įprastas 4 9 4 2 6" xfId="4929" xr:uid="{5186DE30-C940-4E39-BB67-021A603CDE08}"/>
    <cellStyle name="Įprastas 4 9 4 2 7" xfId="7920" xr:uid="{8865175F-6236-4547-A511-CE912A0D08BE}"/>
    <cellStyle name="Įprastas 4 9 4 3" xfId="956" xr:uid="{B1B4D75C-B663-4294-8571-E89BFDEEFB0B}"/>
    <cellStyle name="Įprastas 4 9 4 3 2" xfId="5893" xr:uid="{EE980D7D-1447-4388-A500-7F63AC1E161A}"/>
    <cellStyle name="Įprastas 4 9 4 4" xfId="1600" xr:uid="{3683EEA8-2A78-4212-A6DE-BF6AFF73A5D8}"/>
    <cellStyle name="Įprastas 4 9 4 4 2" xfId="6616" xr:uid="{D47C3EC8-0084-47BC-86D5-FC1C86E56580}"/>
    <cellStyle name="Įprastas 4 9 4 5" xfId="1922" xr:uid="{004A7F27-F91C-4CF5-BE06-AAD2C68BB978}"/>
    <cellStyle name="Įprastas 4 9 4 6" xfId="2566" xr:uid="{922A228B-9988-4FBB-BD10-749A2F0B8201}"/>
    <cellStyle name="Įprastas 4 9 4 7" xfId="3210" xr:uid="{AD35ED2A-C998-47BD-AE10-4ADFC95EFADF}"/>
    <cellStyle name="Įprastas 4 9 4 8" xfId="3965" xr:uid="{DF16BF1D-DE38-4851-9B65-DD83F3D24978}"/>
    <cellStyle name="Įprastas 4 9 4 9" xfId="7598" xr:uid="{CF90345C-3675-4AA9-867E-149C5F3C836C}"/>
    <cellStyle name="Įprastas 4 9 5" xfId="375" xr:uid="{2CE40431-8C1C-4AB1-8771-522CD74AEDDF}"/>
    <cellStyle name="Įprastas 4 9 5 2" xfId="1019" xr:uid="{766A529E-E22D-41A6-AA16-2521246F3028}"/>
    <cellStyle name="Įprastas 4 9 5 2 2" xfId="5170" xr:uid="{32872D0A-D285-4234-9822-110951E5D1C6}"/>
    <cellStyle name="Įprastas 4 9 5 3" xfId="1985" xr:uid="{280AAA44-C31C-4F81-910A-0EACF5E0DA55}"/>
    <cellStyle name="Įprastas 4 9 5 3 2" xfId="6134" xr:uid="{92174632-9797-44F6-B4B1-C68DAE7B5C6F}"/>
    <cellStyle name="Įprastas 4 9 5 4" xfId="2629" xr:uid="{BF746084-52B6-4211-93E7-DEE5B86DA708}"/>
    <cellStyle name="Įprastas 4 9 5 4 2" xfId="6857" xr:uid="{5B2F6B17-2BD7-4F6C-A64B-0B5EC12B6BCA}"/>
    <cellStyle name="Įprastas 4 9 5 5" xfId="3273" xr:uid="{5682D12B-3C89-4DFC-A712-D1C784DF10DF}"/>
    <cellStyle name="Įprastas 4 9 5 6" xfId="4206" xr:uid="{8C9FAB3E-A9EF-410D-ACB0-2BA8E612B3B1}"/>
    <cellStyle name="Įprastas 4 9 5 7" xfId="7661" xr:uid="{09AE5E31-AC88-43D0-AE7B-B9832CC66C04}"/>
    <cellStyle name="Įprastas 4 9 6" xfId="697" xr:uid="{C1BBAFB0-CC61-468E-BD6D-3A743E29684D}"/>
    <cellStyle name="Įprastas 4 9 6 2" xfId="5411" xr:uid="{494B7662-5768-41D5-B3DD-C828DDEA5348}"/>
    <cellStyle name="Įprastas 4 9 6 3" xfId="7098" xr:uid="{795863D6-78A5-4D71-8A3F-7DEFA3F0F7AD}"/>
    <cellStyle name="Įprastas 4 9 6 4" xfId="4447" xr:uid="{BEC6A587-2AE6-438B-801A-E292F13A858F}"/>
    <cellStyle name="Įprastas 4 9 7" xfId="1341" xr:uid="{2F9415F5-43F4-4FC2-A059-17ABFF3F2DC5}"/>
    <cellStyle name="Įprastas 4 9 7 2" xfId="4688" xr:uid="{12C2AEFD-666F-4443-BA6E-D4AED8C01DCC}"/>
    <cellStyle name="Įprastas 4 9 8" xfId="1663" xr:uid="{DFE752E7-3153-4FE1-A8E6-1CB1AE6A9567}"/>
    <cellStyle name="Įprastas 4 9 8 2" xfId="5652" xr:uid="{600641AE-02F3-4046-A3F5-844B2418DB16}"/>
    <cellStyle name="Įprastas 4 9 9" xfId="2307" xr:uid="{F2AF0890-55F7-4E01-8546-0ECB24FC0324}"/>
    <cellStyle name="Įprastas 4 9 9 2" xfId="6375" xr:uid="{3E09AA0B-22C8-4ED9-9021-02767B5CC581}"/>
    <cellStyle name="Įprastas 5" xfId="75" xr:uid="{6B75F6FC-0759-468F-8344-4867F03A522E}"/>
    <cellStyle name="Įprastas 5 10" xfId="7362" xr:uid="{BAA3D7C4-1D95-4290-87AC-A117299F1950}"/>
    <cellStyle name="Įprastas 5 2" xfId="206" xr:uid="{EEF245A3-4418-4D6F-A26F-B6B8FA165178}"/>
    <cellStyle name="Įprastas 5 2 2" xfId="528" xr:uid="{3E1F610A-CB8C-423E-A9A6-379D775F9D00}"/>
    <cellStyle name="Įprastas 5 2 2 2" xfId="1172" xr:uid="{725BB466-9375-4530-B71A-B6A8901CB6EE}"/>
    <cellStyle name="Įprastas 5 2 2 3" xfId="2138" xr:uid="{8382654B-D04D-4F4E-890D-F0B2AA355F1B}"/>
    <cellStyle name="Įprastas 5 2 2 4" xfId="2782" xr:uid="{8382003A-9E4E-49CD-9900-FC322FFF494E}"/>
    <cellStyle name="Įprastas 5 2 2 5" xfId="3426" xr:uid="{380DD770-1BD6-4E80-96A8-AEC7757878AF}"/>
    <cellStyle name="Įprastas 5 2 2 6" xfId="7814" xr:uid="{2A2D60F4-EB04-43CF-8775-6065E96C69A1}"/>
    <cellStyle name="Įprastas 5 2 3" xfId="850" xr:uid="{05A5494E-CB71-4865-9B22-CCA4BEFB7778}"/>
    <cellStyle name="Įprastas 5 2 4" xfId="1494" xr:uid="{C32BBCCE-BA8B-487C-98BB-E3FC27A96853}"/>
    <cellStyle name="Įprastas 5 2 5" xfId="1816" xr:uid="{20D3172D-05D1-4E5D-87CD-1AE558E91686}"/>
    <cellStyle name="Įprastas 5 2 6" xfId="2460" xr:uid="{A6ABBA91-9CA7-4555-BEE5-B78B750AFA18}"/>
    <cellStyle name="Įprastas 5 2 7" xfId="3104" xr:uid="{7B0B97C6-5A53-4C54-BF6E-2C930D5B538F}"/>
    <cellStyle name="Įprastas 5 2 8" xfId="7492" xr:uid="{2D18A4BA-0BB8-4CE2-BDBC-DE6F4A3D5BF7}"/>
    <cellStyle name="Įprastas 5 3" xfId="398" xr:uid="{9FC2BF86-48B2-4310-A162-6818B4B34E62}"/>
    <cellStyle name="Įprastas 5 3 2" xfId="1042" xr:uid="{CB248A8B-4AAE-4BE5-8C72-A23BE69B655F}"/>
    <cellStyle name="Įprastas 5 3 3" xfId="2008" xr:uid="{65493D4E-155E-4183-B636-6ED039957656}"/>
    <cellStyle name="Įprastas 5 3 4" xfId="2652" xr:uid="{2EFDCFFD-906C-4755-8206-0B6083D2FF27}"/>
    <cellStyle name="Įprastas 5 3 5" xfId="3296" xr:uid="{996C6E3B-4A0A-4957-AFA7-BFEC9DB01772}"/>
    <cellStyle name="Įprastas 5 3 6" xfId="7684" xr:uid="{6DD75771-188C-4571-965A-A26AF9F7302F}"/>
    <cellStyle name="Įprastas 5 4" xfId="720" xr:uid="{88A34305-39E0-4DFE-B1A8-342F5E216AA5}"/>
    <cellStyle name="Įprastas 5 5" xfId="1364" xr:uid="{10434C21-EBA1-4863-942A-626EACFF6D42}"/>
    <cellStyle name="Įprastas 5 6" xfId="1686" xr:uid="{61721A7B-73FC-4AD3-B09B-C36C3090E6E1}"/>
    <cellStyle name="Įprastas 5 7" xfId="2330" xr:uid="{E0F1A9EA-C94D-4E4C-AB22-438FDD7874DE}"/>
    <cellStyle name="Įprastas 5 8" xfId="2974" xr:uid="{0C05F234-2453-47E0-9B1D-6F197B4B2127}"/>
    <cellStyle name="Įprastas 5 9" xfId="3618" xr:uid="{C966CEFF-CED1-412D-A9F8-AC3CEAD197FC}"/>
    <cellStyle name="Įprastas 6" xfId="77" xr:uid="{5B978765-627A-47BB-86B6-3EFAF3169CDE}"/>
    <cellStyle name="Įprastas 6 10" xfId="7363" xr:uid="{64E5E41F-F83A-48EF-A60B-57B49D2CC550}"/>
    <cellStyle name="Įprastas 6 2" xfId="207" xr:uid="{996F8D1A-7014-4767-8BE0-9B9355C8DFC0}"/>
    <cellStyle name="Įprastas 6 2 2" xfId="529" xr:uid="{7D7EB4E2-824D-41B8-9288-78FCC0AD5C92}"/>
    <cellStyle name="Įprastas 6 2 2 2" xfId="1173" xr:uid="{1EF31B35-4ACF-476D-9EAA-E640DD14E4CC}"/>
    <cellStyle name="Įprastas 6 2 2 3" xfId="2139" xr:uid="{EDD8D944-9364-4A40-9766-3B67F719A06B}"/>
    <cellStyle name="Įprastas 6 2 2 4" xfId="2783" xr:uid="{815B120C-AF8F-49A8-BE2B-862473074DBF}"/>
    <cellStyle name="Įprastas 6 2 2 5" xfId="3427" xr:uid="{CAE8EF95-4BA8-4869-AD40-D798B7A46224}"/>
    <cellStyle name="Įprastas 6 2 2 6" xfId="7815" xr:uid="{FDFBFA2A-58C6-424D-BD1C-31AFAFDC78CB}"/>
    <cellStyle name="Įprastas 6 2 3" xfId="851" xr:uid="{08CD157D-C196-4803-A5B8-6E0C600E5444}"/>
    <cellStyle name="Įprastas 6 2 4" xfId="1495" xr:uid="{C4EA121C-A8C4-47BF-90FF-F673FC91C650}"/>
    <cellStyle name="Įprastas 6 2 5" xfId="1817" xr:uid="{CE2C037F-4401-408D-B9E1-9DDF8C8CEB4A}"/>
    <cellStyle name="Įprastas 6 2 6" xfId="2461" xr:uid="{EFD2B250-5F9C-484F-9945-20C033B8ACC1}"/>
    <cellStyle name="Įprastas 6 2 7" xfId="3105" xr:uid="{CEF456C4-514B-420B-971B-00C0EAB91BEF}"/>
    <cellStyle name="Įprastas 6 2 8" xfId="7493" xr:uid="{36091710-EA63-44AB-AFA1-A45CE7DF61E6}"/>
    <cellStyle name="Įprastas 6 3" xfId="399" xr:uid="{C629DCD4-1371-487C-8C7C-B5BF53212582}"/>
    <cellStyle name="Įprastas 6 3 2" xfId="1043" xr:uid="{33EC15CE-CD36-461B-851C-7459DB9A559B}"/>
    <cellStyle name="Įprastas 6 3 3" xfId="2009" xr:uid="{21B58F32-AB82-47D6-9A49-534FD9201B13}"/>
    <cellStyle name="Įprastas 6 3 4" xfId="2653" xr:uid="{B2CF5856-5C96-400D-AC6E-5A3FC5CC4AF0}"/>
    <cellStyle name="Įprastas 6 3 5" xfId="3297" xr:uid="{070BA1DE-BE52-41D7-BFBE-FFB15FA51973}"/>
    <cellStyle name="Įprastas 6 3 6" xfId="7685" xr:uid="{A09CAC21-4E81-4718-B7DA-37B826721CDC}"/>
    <cellStyle name="Įprastas 6 4" xfId="721" xr:uid="{95C5C0C4-7F90-4A2F-9573-75A2ADA60CCF}"/>
    <cellStyle name="Įprastas 6 5" xfId="1365" xr:uid="{F9D7A325-5564-49FF-B369-820DA40FD230}"/>
    <cellStyle name="Įprastas 6 6" xfId="1687" xr:uid="{C9ECC5BD-1784-4375-9050-FFE1CF5E14DB}"/>
    <cellStyle name="Įprastas 6 7" xfId="2331" xr:uid="{68274004-95A5-41A4-9D73-7936D3742DF0}"/>
    <cellStyle name="Įprastas 6 8" xfId="2975" xr:uid="{9BD81519-373D-4AED-AD7F-B0DB5AED7CAF}"/>
    <cellStyle name="Įprastas 6 9" xfId="3619" xr:uid="{6084C59C-503A-4550-A8E5-5BAFDE3014B2}"/>
    <cellStyle name="Įprastas 7" xfId="141" xr:uid="{D0B4E53B-1516-472F-B78F-B620EF2DA539}"/>
    <cellStyle name="Įprastas 7 10" xfId="7427" xr:uid="{EAB8C7D3-A072-4145-B19A-0E9CA0AA0A26}"/>
    <cellStyle name="Įprastas 7 2" xfId="271" xr:uid="{D9F5CC07-E2D5-4071-86D8-64AB0B1FC7BB}"/>
    <cellStyle name="Įprastas 7 2 2" xfId="593" xr:uid="{42063BD9-51B4-44AD-A3F1-5A769D3C6457}"/>
    <cellStyle name="Įprastas 7 2 2 2" xfId="1237" xr:uid="{65484831-CD36-4E49-A56E-6E5B11466889}"/>
    <cellStyle name="Įprastas 7 2 2 3" xfId="2203" xr:uid="{0A11248A-31E9-47C5-8D20-0A97AB9DC1CE}"/>
    <cellStyle name="Įprastas 7 2 2 4" xfId="2847" xr:uid="{AEB74D1E-A69C-4FE4-B639-1DE27A2C19BE}"/>
    <cellStyle name="Įprastas 7 2 2 5" xfId="3491" xr:uid="{4EC0ADB6-FADE-4046-B4FD-F8F64BD57DCD}"/>
    <cellStyle name="Įprastas 7 2 2 6" xfId="7879" xr:uid="{1C4F2412-E8C3-4648-B6CC-271A9F99E11E}"/>
    <cellStyle name="Įprastas 7 2 3" xfId="915" xr:uid="{348D41EF-3EAF-4350-8AC6-94409647B53D}"/>
    <cellStyle name="Įprastas 7 2 4" xfId="1559" xr:uid="{C5A4B25F-CE0E-4403-B49D-FBC21F853787}"/>
    <cellStyle name="Įprastas 7 2 5" xfId="1881" xr:uid="{8703BCE4-5CC8-4F4A-983D-3B8238D8BE16}"/>
    <cellStyle name="Įprastas 7 2 6" xfId="2525" xr:uid="{5AA63AA9-2EC9-4C93-8863-F4A045946B44}"/>
    <cellStyle name="Įprastas 7 2 7" xfId="3169" xr:uid="{35D3136F-CF09-4946-9CDD-B024D3A4802C}"/>
    <cellStyle name="Įprastas 7 2 8" xfId="7557" xr:uid="{024FFD5B-C394-41F0-A6D6-08F2BEA9E417}"/>
    <cellStyle name="Įprastas 7 3" xfId="463" xr:uid="{CF9FAEC6-3564-4BEE-A379-6CBEADBDF73D}"/>
    <cellStyle name="Įprastas 7 3 2" xfId="1107" xr:uid="{F3A5CD25-7183-42D2-B6B2-0C5233703ED0}"/>
    <cellStyle name="Įprastas 7 3 3" xfId="2073" xr:uid="{54A91DD5-1C7D-4C7D-95A4-7DCA2D08806B}"/>
    <cellStyle name="Įprastas 7 3 4" xfId="2717" xr:uid="{E15B10F4-5D5C-4133-9061-C779DA1DA24F}"/>
    <cellStyle name="Įprastas 7 3 5" xfId="3361" xr:uid="{890FA215-0E32-4970-B2A5-1176003412BF}"/>
    <cellStyle name="Įprastas 7 3 6" xfId="7749" xr:uid="{973624FD-74D4-46F5-A2EB-6F219708E4A2}"/>
    <cellStyle name="Įprastas 7 4" xfId="785" xr:uid="{1A5CCDF7-E441-453A-A818-C4DD38500454}"/>
    <cellStyle name="Įprastas 7 5" xfId="1429" xr:uid="{1EE9E809-5B48-4196-A22B-7FC4E020F903}"/>
    <cellStyle name="Įprastas 7 6" xfId="1751" xr:uid="{A842A0FC-D282-45A4-A99F-5A837BB5FB6E}"/>
    <cellStyle name="Įprastas 7 7" xfId="2395" xr:uid="{E6000B32-EB2C-43A0-BFF7-F6BA280E951C}"/>
    <cellStyle name="Įprastas 7 8" xfId="3039" xr:uid="{F2FC08D1-C2F2-4808-80CE-2E0050F7EAFD}"/>
    <cellStyle name="Įprastas 7 9" xfId="3683" xr:uid="{C3263CE3-BD10-414E-931B-27CCA77F3A03}"/>
    <cellStyle name="Įprastas 8" xfId="142" xr:uid="{3CE0272A-1993-4F9F-8327-1EA8A58671C6}"/>
    <cellStyle name="Įprastas 8 2" xfId="464" xr:uid="{8D4E5D1B-C321-4D45-B0D6-144CE3EDDE1D}"/>
    <cellStyle name="Įprastas 8 2 2" xfId="1108" xr:uid="{467C8815-63A5-47F2-8FBB-4E9B3425722D}"/>
    <cellStyle name="Įprastas 8 2 3" xfId="2074" xr:uid="{4791002B-B0A9-4B8E-810A-C6E5CE09300B}"/>
    <cellStyle name="Įprastas 8 2 4" xfId="2718" xr:uid="{85663653-E51A-4111-8A19-2F7CFE9B0060}"/>
    <cellStyle name="Įprastas 8 2 5" xfId="3362" xr:uid="{BF7227E3-BAE8-4C35-9863-41582EF22FBD}"/>
    <cellStyle name="Įprastas 8 2 6" xfId="7750" xr:uid="{8F1CD691-8E70-4F5D-A3EE-4BFB49CB3335}"/>
    <cellStyle name="Įprastas 8 3" xfId="786" xr:uid="{AB9A43D8-7EDC-4742-B710-358617D5C227}"/>
    <cellStyle name="Įprastas 8 4" xfId="1430" xr:uid="{23D933AF-8B54-4CCF-A0AF-B39ABE162D1B}"/>
    <cellStyle name="Įprastas 8 5" xfId="1752" xr:uid="{1A109D70-B95C-40A6-8E57-300726A5C61B}"/>
    <cellStyle name="Įprastas 8 6" xfId="2396" xr:uid="{17EF4B30-B967-4701-8873-775CBDDEDA0D}"/>
    <cellStyle name="Įprastas 8 7" xfId="3040" xr:uid="{B604EE64-116C-4C33-A4CE-2B3A78F11D2A}"/>
    <cellStyle name="Įprastas 8 8" xfId="7428" xr:uid="{B14CF5AA-F67E-4A4C-8F61-C91A1284DF95}"/>
    <cellStyle name="Kablelis 2" xfId="74" xr:uid="{4CB97FB1-36D9-4409-8F0F-0B8AC7D624FB}"/>
    <cellStyle name="Kablelis 2 10" xfId="2973" xr:uid="{32487415-60EE-4D45-BCAD-1A6D8C949FFD}"/>
    <cellStyle name="Kablelis 2 11" xfId="3617" xr:uid="{787E1210-8030-4FF7-A2AE-E47CC14BC6B1}"/>
    <cellStyle name="Kablelis 2 12" xfId="7361" xr:uid="{8F1AE5B7-3E7F-425A-92CD-543546011DF9}"/>
    <cellStyle name="Kablelis 2 2" xfId="140" xr:uid="{32EDB01D-DAA6-4E0C-B413-C257D7FE4FD5}"/>
    <cellStyle name="Kablelis 2 2 10" xfId="7426" xr:uid="{D9A89A6B-7E21-4C9B-8C7D-799E75162CCD}"/>
    <cellStyle name="Kablelis 2 2 2" xfId="270" xr:uid="{725E42F0-860A-4249-9C6B-D15867EEB923}"/>
    <cellStyle name="Kablelis 2 2 2 2" xfId="592" xr:uid="{4CBAF1A8-138B-4E50-A1B6-97346F042E63}"/>
    <cellStyle name="Kablelis 2 2 2 2 2" xfId="1236" xr:uid="{172C191E-91A8-418F-A8CE-AA139AC882F8}"/>
    <cellStyle name="Kablelis 2 2 2 2 3" xfId="2202" xr:uid="{3612C42C-6349-4234-9FF7-0D05FB9ECA8C}"/>
    <cellStyle name="Kablelis 2 2 2 2 4" xfId="2846" xr:uid="{EA89A0F2-DCCA-4E36-9623-C910EF496F7B}"/>
    <cellStyle name="Kablelis 2 2 2 2 5" xfId="3490" xr:uid="{35102505-5327-4097-9FB4-7DD8CFFE09D6}"/>
    <cellStyle name="Kablelis 2 2 2 2 6" xfId="7878" xr:uid="{6845771C-34B9-4D44-B1E6-3921B3628DD3}"/>
    <cellStyle name="Kablelis 2 2 2 3" xfId="914" xr:uid="{73ADADE0-8947-48E5-B9CE-C9A92AAB2A74}"/>
    <cellStyle name="Kablelis 2 2 2 4" xfId="1558" xr:uid="{53340E4C-0183-4017-B0F1-4C42D35DFBE2}"/>
    <cellStyle name="Kablelis 2 2 2 5" xfId="1880" xr:uid="{BF7BEFD1-D3ED-4C17-A60E-5A5DCAD506B1}"/>
    <cellStyle name="Kablelis 2 2 2 6" xfId="2524" xr:uid="{A12D986A-3E8A-41EE-890B-51E779BE615C}"/>
    <cellStyle name="Kablelis 2 2 2 7" xfId="3168" xr:uid="{C603B51D-EF3E-491F-A4C5-B36B7E0DCC0C}"/>
    <cellStyle name="Kablelis 2 2 2 8" xfId="7556" xr:uid="{BD9CC6B4-4FA5-4CE1-A126-9CD7E0A02351}"/>
    <cellStyle name="Kablelis 2 2 3" xfId="462" xr:uid="{F0174FE8-7952-4AEA-9AE3-3A6AC289E5B3}"/>
    <cellStyle name="Kablelis 2 2 3 2" xfId="1106" xr:uid="{4002DDCE-377C-4202-BB12-9D608440EB31}"/>
    <cellStyle name="Kablelis 2 2 3 3" xfId="2072" xr:uid="{DBD1EA7A-D48E-4C43-A32F-94BEFD1F6831}"/>
    <cellStyle name="Kablelis 2 2 3 4" xfId="2716" xr:uid="{8F2A3BFC-4B2F-4FB4-8E37-682728BDFD01}"/>
    <cellStyle name="Kablelis 2 2 3 5" xfId="3360" xr:uid="{4B666529-C913-4A94-9945-ABA24888AC82}"/>
    <cellStyle name="Kablelis 2 2 3 6" xfId="7748" xr:uid="{C5056FEC-E114-4CB0-814A-D1B0B04956B3}"/>
    <cellStyle name="Kablelis 2 2 4" xfId="784" xr:uid="{5B71A413-82B8-4B8F-A5D6-F4D2F8A5FD37}"/>
    <cellStyle name="Kablelis 2 2 5" xfId="1428" xr:uid="{80C67B84-2E23-414F-9FA1-A3ADB0CBF606}"/>
    <cellStyle name="Kablelis 2 2 6" xfId="1750" xr:uid="{2F623D19-6BA6-4F35-A31A-7E17790155A3}"/>
    <cellStyle name="Kablelis 2 2 7" xfId="2394" xr:uid="{08F67E2D-A845-4D71-A2DA-F33B0FCD1964}"/>
    <cellStyle name="Kablelis 2 2 8" xfId="3038" xr:uid="{DA27F993-7A88-4B64-959A-E7E1B8AEBFB0}"/>
    <cellStyle name="Kablelis 2 2 9" xfId="3682" xr:uid="{E57D6F69-868D-431E-ACA7-13E17DD1C2AC}"/>
    <cellStyle name="Kablelis 2 3" xfId="205" xr:uid="{6C66CA8A-11DE-4DCB-8211-16938D646620}"/>
    <cellStyle name="Kablelis 2 3 2" xfId="527" xr:uid="{29805CA9-734B-47E9-BE0B-CE0721C44907}"/>
    <cellStyle name="Kablelis 2 3 2 2" xfId="1171" xr:uid="{223A406F-2EEC-44B0-A199-5F4AB3ECBF8E}"/>
    <cellStyle name="Kablelis 2 3 2 3" xfId="2137" xr:uid="{DEEC1895-7D84-492D-B6C3-80865B41EB8A}"/>
    <cellStyle name="Kablelis 2 3 2 4" xfId="2781" xr:uid="{BC95A1EE-AD4C-45B4-8ABA-3B489EF62DF3}"/>
    <cellStyle name="Kablelis 2 3 2 5" xfId="3425" xr:uid="{5B310FCD-EDEE-44C5-8189-9E3C2E4FC678}"/>
    <cellStyle name="Kablelis 2 3 2 6" xfId="7813" xr:uid="{781CC80D-1C81-41E2-9377-AD126E6114BB}"/>
    <cellStyle name="Kablelis 2 3 3" xfId="849" xr:uid="{1E1F8F75-7F99-4F50-9FC4-98A46B1E49CE}"/>
    <cellStyle name="Kablelis 2 3 4" xfId="1493" xr:uid="{0281391A-FFA4-4C34-8AE2-8ECD8057CE22}"/>
    <cellStyle name="Kablelis 2 3 5" xfId="1815" xr:uid="{FBAD8697-E00E-4B78-B1A6-D528C7D81511}"/>
    <cellStyle name="Kablelis 2 3 6" xfId="2459" xr:uid="{0ED6C85C-4F69-47A7-B313-2AA709607007}"/>
    <cellStyle name="Kablelis 2 3 7" xfId="3103" xr:uid="{AAB641D9-72EA-4E99-8D0B-B50E67AF284F}"/>
    <cellStyle name="Kablelis 2 3 8" xfId="7491" xr:uid="{2FB7796D-B142-4AE0-ABAA-6A27610B8126}"/>
    <cellStyle name="Kablelis 2 4" xfId="334" xr:uid="{13472DE1-C839-4C20-AA0D-880141B54334}"/>
    <cellStyle name="Kablelis 2 4 2" xfId="656" xr:uid="{7CE989BE-468D-4B71-946E-9745A25AE1F4}"/>
    <cellStyle name="Kablelis 2 4 2 2" xfId="1300" xr:uid="{5F9A03ED-F633-4163-B690-95A1295A79B7}"/>
    <cellStyle name="Kablelis 2 4 2 3" xfId="2266" xr:uid="{65505BA6-3C67-4E14-9CC8-E7B6B4C58D08}"/>
    <cellStyle name="Kablelis 2 4 2 4" xfId="2910" xr:uid="{CCF60F30-4D0E-4636-832A-4A2CABD73255}"/>
    <cellStyle name="Kablelis 2 4 2 5" xfId="3554" xr:uid="{A9D6734F-9C2B-4E05-B997-B2B58AA8CC86}"/>
    <cellStyle name="Kablelis 2 4 2 6" xfId="7942" xr:uid="{7DD7A920-8A2B-4026-BA46-14F9B56F6E3B}"/>
    <cellStyle name="Kablelis 2 4 3" xfId="978" xr:uid="{54F39BEE-6293-47EB-8DA8-B580704F7AAD}"/>
    <cellStyle name="Kablelis 2 4 4" xfId="1622" xr:uid="{CD7C5289-734F-46C9-A20C-F445BEB5169D}"/>
    <cellStyle name="Kablelis 2 4 5" xfId="1944" xr:uid="{1E964F1D-FFBC-4021-99C4-57D0DF03B2BA}"/>
    <cellStyle name="Kablelis 2 4 6" xfId="2588" xr:uid="{BE607D6D-4200-408E-A6D0-F97AE6A569B6}"/>
    <cellStyle name="Kablelis 2 4 7" xfId="3232" xr:uid="{19599D60-207C-4564-8950-575A6002573F}"/>
    <cellStyle name="Kablelis 2 4 8" xfId="7620" xr:uid="{2211D991-239A-4AC5-B878-BE69CD61CA86}"/>
    <cellStyle name="Kablelis 2 5" xfId="397" xr:uid="{30F7B17C-509E-4279-9B4F-90394C1475FC}"/>
    <cellStyle name="Kablelis 2 5 2" xfId="1041" xr:uid="{65DFCF50-0EDA-4DB7-95B5-426C7EABB44B}"/>
    <cellStyle name="Kablelis 2 5 3" xfId="2007" xr:uid="{A3BB0698-0C6B-40DC-8868-93ABFF309A24}"/>
    <cellStyle name="Kablelis 2 5 4" xfId="2651" xr:uid="{B616BF28-0C37-4BDD-A4C3-343E573DFB4E}"/>
    <cellStyle name="Kablelis 2 5 5" xfId="3295" xr:uid="{066AC8FA-533B-4632-9B7D-2C5083F1DC9F}"/>
    <cellStyle name="Kablelis 2 5 6" xfId="7683" xr:uid="{DD13B771-969A-485E-B566-909914034FC4}"/>
    <cellStyle name="Kablelis 2 6" xfId="719" xr:uid="{75317151-E0C9-4299-AEA0-81392AAE4156}"/>
    <cellStyle name="Kablelis 2 7" xfId="1363" xr:uid="{C207EF3D-32C0-477A-A5C8-BA1525DA8D28}"/>
    <cellStyle name="Kablelis 2 8" xfId="1685" xr:uid="{616C0CA1-5EE7-4CDD-9D1C-4D5376E0A580}"/>
    <cellStyle name="Kablelis 2 9" xfId="2329" xr:uid="{BA0B2164-4392-4389-8396-C19E4C01A7E8}"/>
    <cellStyle name="Normal 11" xfId="1" xr:uid="{00000000-0005-0000-0000-000001000000}"/>
    <cellStyle name="Normal 2" xfId="2" xr:uid="{00000000-0005-0000-0000-000002000000}"/>
    <cellStyle name="Normal 2 2" xfId="3" xr:uid="{00000000-0005-0000-0000-000003000000}"/>
    <cellStyle name="Normal 2 2 2" xfId="7" xr:uid="{820147AE-F1D0-4811-B34C-3D27661ECDFD}"/>
    <cellStyle name="Normal 3" xfId="4" xr:uid="{00000000-0005-0000-0000-000004000000}"/>
    <cellStyle name="Normal_2-LENT" xfId="6" xr:uid="{43B6D997-3DE4-448A-B857-4AA82B2AD31F}"/>
    <cellStyle name="Paprastas_Knyga6" xfId="5" xr:uid="{00000000-0005-0000-0000-000005000000}"/>
    <cellStyle name="Paprastas_Knyga6 2" xfId="18" xr:uid="{A539A21F-D200-403C-B3A3-82C090439D7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101</xdr:row>
      <xdr:rowOff>0</xdr:rowOff>
    </xdr:from>
    <xdr:to>
      <xdr:col>3</xdr:col>
      <xdr:colOff>180975</xdr:colOff>
      <xdr:row>102</xdr:row>
      <xdr:rowOff>4849</xdr:rowOff>
    </xdr:to>
    <xdr:sp macro="" textlink="">
      <xdr:nvSpPr>
        <xdr:cNvPr id="52016" name="Text Box 2">
          <a:extLst>
            <a:ext uri="{FF2B5EF4-FFF2-40B4-BE49-F238E27FC236}">
              <a16:creationId xmlns:a16="http://schemas.microsoft.com/office/drawing/2014/main" id="{00000000-0008-0000-0100-000030CB0000}"/>
            </a:ext>
          </a:extLst>
        </xdr:cNvPr>
        <xdr:cNvSpPr txBox="1">
          <a:spLocks noChangeArrowheads="1"/>
        </xdr:cNvSpPr>
      </xdr:nvSpPr>
      <xdr:spPr bwMode="auto">
        <a:xfrm>
          <a:off x="2886075" y="80175100"/>
          <a:ext cx="76200" cy="199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104</xdr:row>
      <xdr:rowOff>0</xdr:rowOff>
    </xdr:from>
    <xdr:to>
      <xdr:col>3</xdr:col>
      <xdr:colOff>180975</xdr:colOff>
      <xdr:row>105</xdr:row>
      <xdr:rowOff>30444</xdr:rowOff>
    </xdr:to>
    <xdr:sp macro="" textlink="">
      <xdr:nvSpPr>
        <xdr:cNvPr id="52017" name="Text Box 2">
          <a:extLst>
            <a:ext uri="{FF2B5EF4-FFF2-40B4-BE49-F238E27FC236}">
              <a16:creationId xmlns:a16="http://schemas.microsoft.com/office/drawing/2014/main" id="{00000000-0008-0000-0100-000031CB0000}"/>
            </a:ext>
          </a:extLst>
        </xdr:cNvPr>
        <xdr:cNvSpPr txBox="1">
          <a:spLocks noChangeArrowheads="1"/>
        </xdr:cNvSpPr>
      </xdr:nvSpPr>
      <xdr:spPr bwMode="auto">
        <a:xfrm>
          <a:off x="2886075" y="80708500"/>
          <a:ext cx="76200" cy="199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104</xdr:row>
      <xdr:rowOff>0</xdr:rowOff>
    </xdr:from>
    <xdr:to>
      <xdr:col>3</xdr:col>
      <xdr:colOff>180975</xdr:colOff>
      <xdr:row>105</xdr:row>
      <xdr:rowOff>30444</xdr:rowOff>
    </xdr:to>
    <xdr:sp macro="" textlink="">
      <xdr:nvSpPr>
        <xdr:cNvPr id="52018" name="Text Box 2">
          <a:extLst>
            <a:ext uri="{FF2B5EF4-FFF2-40B4-BE49-F238E27FC236}">
              <a16:creationId xmlns:a16="http://schemas.microsoft.com/office/drawing/2014/main" id="{00000000-0008-0000-0100-000032CB0000}"/>
            </a:ext>
          </a:extLst>
        </xdr:cNvPr>
        <xdr:cNvSpPr txBox="1">
          <a:spLocks noChangeArrowheads="1"/>
        </xdr:cNvSpPr>
      </xdr:nvSpPr>
      <xdr:spPr bwMode="auto">
        <a:xfrm>
          <a:off x="2886075" y="80708500"/>
          <a:ext cx="76200" cy="199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104</xdr:row>
      <xdr:rowOff>0</xdr:rowOff>
    </xdr:from>
    <xdr:to>
      <xdr:col>3</xdr:col>
      <xdr:colOff>180975</xdr:colOff>
      <xdr:row>105</xdr:row>
      <xdr:rowOff>30444</xdr:rowOff>
    </xdr:to>
    <xdr:sp macro="" textlink="">
      <xdr:nvSpPr>
        <xdr:cNvPr id="52019" name="Text Box 2">
          <a:extLst>
            <a:ext uri="{FF2B5EF4-FFF2-40B4-BE49-F238E27FC236}">
              <a16:creationId xmlns:a16="http://schemas.microsoft.com/office/drawing/2014/main" id="{00000000-0008-0000-0100-000033CB0000}"/>
            </a:ext>
          </a:extLst>
        </xdr:cNvPr>
        <xdr:cNvSpPr txBox="1">
          <a:spLocks noChangeArrowheads="1"/>
        </xdr:cNvSpPr>
      </xdr:nvSpPr>
      <xdr:spPr bwMode="auto">
        <a:xfrm>
          <a:off x="2886075" y="80708500"/>
          <a:ext cx="76200" cy="199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104</xdr:row>
      <xdr:rowOff>0</xdr:rowOff>
    </xdr:from>
    <xdr:to>
      <xdr:col>3</xdr:col>
      <xdr:colOff>180975</xdr:colOff>
      <xdr:row>105</xdr:row>
      <xdr:rowOff>30444</xdr:rowOff>
    </xdr:to>
    <xdr:sp macro="" textlink="">
      <xdr:nvSpPr>
        <xdr:cNvPr id="52020" name="Text Box 2">
          <a:extLst>
            <a:ext uri="{FF2B5EF4-FFF2-40B4-BE49-F238E27FC236}">
              <a16:creationId xmlns:a16="http://schemas.microsoft.com/office/drawing/2014/main" id="{00000000-0008-0000-0100-000034CB0000}"/>
            </a:ext>
          </a:extLst>
        </xdr:cNvPr>
        <xdr:cNvSpPr txBox="1">
          <a:spLocks noChangeArrowheads="1"/>
        </xdr:cNvSpPr>
      </xdr:nvSpPr>
      <xdr:spPr bwMode="auto">
        <a:xfrm>
          <a:off x="2886075" y="80708500"/>
          <a:ext cx="76200" cy="199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104</xdr:row>
      <xdr:rowOff>0</xdr:rowOff>
    </xdr:from>
    <xdr:to>
      <xdr:col>3</xdr:col>
      <xdr:colOff>180975</xdr:colOff>
      <xdr:row>105</xdr:row>
      <xdr:rowOff>30444</xdr:rowOff>
    </xdr:to>
    <xdr:sp macro="" textlink="">
      <xdr:nvSpPr>
        <xdr:cNvPr id="52021" name="Text Box 2">
          <a:extLst>
            <a:ext uri="{FF2B5EF4-FFF2-40B4-BE49-F238E27FC236}">
              <a16:creationId xmlns:a16="http://schemas.microsoft.com/office/drawing/2014/main" id="{00000000-0008-0000-0100-000035CB0000}"/>
            </a:ext>
          </a:extLst>
        </xdr:cNvPr>
        <xdr:cNvSpPr txBox="1">
          <a:spLocks noChangeArrowheads="1"/>
        </xdr:cNvSpPr>
      </xdr:nvSpPr>
      <xdr:spPr bwMode="auto">
        <a:xfrm>
          <a:off x="2886075" y="80708500"/>
          <a:ext cx="76200" cy="199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104</xdr:row>
      <xdr:rowOff>0</xdr:rowOff>
    </xdr:from>
    <xdr:to>
      <xdr:col>3</xdr:col>
      <xdr:colOff>180975</xdr:colOff>
      <xdr:row>105</xdr:row>
      <xdr:rowOff>30444</xdr:rowOff>
    </xdr:to>
    <xdr:sp macro="" textlink="">
      <xdr:nvSpPr>
        <xdr:cNvPr id="52022" name="Text Box 2">
          <a:extLst>
            <a:ext uri="{FF2B5EF4-FFF2-40B4-BE49-F238E27FC236}">
              <a16:creationId xmlns:a16="http://schemas.microsoft.com/office/drawing/2014/main" id="{00000000-0008-0000-0100-000036CB0000}"/>
            </a:ext>
          </a:extLst>
        </xdr:cNvPr>
        <xdr:cNvSpPr txBox="1">
          <a:spLocks noChangeArrowheads="1"/>
        </xdr:cNvSpPr>
      </xdr:nvSpPr>
      <xdr:spPr bwMode="auto">
        <a:xfrm>
          <a:off x="2886075" y="80708500"/>
          <a:ext cx="76200" cy="199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104</xdr:row>
      <xdr:rowOff>0</xdr:rowOff>
    </xdr:from>
    <xdr:to>
      <xdr:col>3</xdr:col>
      <xdr:colOff>180975</xdr:colOff>
      <xdr:row>105</xdr:row>
      <xdr:rowOff>30444</xdr:rowOff>
    </xdr:to>
    <xdr:sp macro="" textlink="">
      <xdr:nvSpPr>
        <xdr:cNvPr id="52023" name="Text Box 2">
          <a:extLst>
            <a:ext uri="{FF2B5EF4-FFF2-40B4-BE49-F238E27FC236}">
              <a16:creationId xmlns:a16="http://schemas.microsoft.com/office/drawing/2014/main" id="{00000000-0008-0000-0100-000037CB0000}"/>
            </a:ext>
          </a:extLst>
        </xdr:cNvPr>
        <xdr:cNvSpPr txBox="1">
          <a:spLocks noChangeArrowheads="1"/>
        </xdr:cNvSpPr>
      </xdr:nvSpPr>
      <xdr:spPr bwMode="auto">
        <a:xfrm>
          <a:off x="2886075" y="80708500"/>
          <a:ext cx="76200" cy="199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104</xdr:row>
      <xdr:rowOff>0</xdr:rowOff>
    </xdr:from>
    <xdr:to>
      <xdr:col>3</xdr:col>
      <xdr:colOff>180975</xdr:colOff>
      <xdr:row>105</xdr:row>
      <xdr:rowOff>30444</xdr:rowOff>
    </xdr:to>
    <xdr:sp macro="" textlink="">
      <xdr:nvSpPr>
        <xdr:cNvPr id="52024" name="Text Box 2">
          <a:extLst>
            <a:ext uri="{FF2B5EF4-FFF2-40B4-BE49-F238E27FC236}">
              <a16:creationId xmlns:a16="http://schemas.microsoft.com/office/drawing/2014/main" id="{00000000-0008-0000-0100-000038CB0000}"/>
            </a:ext>
          </a:extLst>
        </xdr:cNvPr>
        <xdr:cNvSpPr txBox="1">
          <a:spLocks noChangeArrowheads="1"/>
        </xdr:cNvSpPr>
      </xdr:nvSpPr>
      <xdr:spPr bwMode="auto">
        <a:xfrm>
          <a:off x="2886075" y="80708500"/>
          <a:ext cx="76200" cy="199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19542</xdr:rowOff>
    </xdr:to>
    <xdr:sp macro="" textlink="">
      <xdr:nvSpPr>
        <xdr:cNvPr id="15" name="Text Box 2">
          <a:extLst>
            <a:ext uri="{FF2B5EF4-FFF2-40B4-BE49-F238E27FC236}">
              <a16:creationId xmlns:a16="http://schemas.microsoft.com/office/drawing/2014/main" id="{00000000-0008-0000-0100-0000FDF80400}"/>
            </a:ext>
          </a:extLst>
        </xdr:cNvPr>
        <xdr:cNvSpPr txBox="1">
          <a:spLocks noChangeArrowheads="1"/>
        </xdr:cNvSpPr>
      </xdr:nvSpPr>
      <xdr:spPr bwMode="auto">
        <a:xfrm>
          <a:off x="2638425" y="819150"/>
          <a:ext cx="76200" cy="200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57642</xdr:rowOff>
    </xdr:to>
    <xdr:sp macro="" textlink="">
      <xdr:nvSpPr>
        <xdr:cNvPr id="16" name="Text Box 2">
          <a:extLst>
            <a:ext uri="{FF2B5EF4-FFF2-40B4-BE49-F238E27FC236}">
              <a16:creationId xmlns:a16="http://schemas.microsoft.com/office/drawing/2014/main" id="{00000000-0008-0000-0100-0000FEF80400}"/>
            </a:ext>
          </a:extLst>
        </xdr:cNvPr>
        <xdr:cNvSpPr txBox="1">
          <a:spLocks noChangeArrowheads="1"/>
        </xdr:cNvSpPr>
      </xdr:nvSpPr>
      <xdr:spPr bwMode="auto">
        <a:xfrm>
          <a:off x="2638425" y="819150"/>
          <a:ext cx="76200" cy="238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19542</xdr:rowOff>
    </xdr:to>
    <xdr:sp macro="" textlink="">
      <xdr:nvSpPr>
        <xdr:cNvPr id="17" name="Text Box 2">
          <a:extLst>
            <a:ext uri="{FF2B5EF4-FFF2-40B4-BE49-F238E27FC236}">
              <a16:creationId xmlns:a16="http://schemas.microsoft.com/office/drawing/2014/main" id="{00000000-0008-0000-0100-0000FFF80400}"/>
            </a:ext>
          </a:extLst>
        </xdr:cNvPr>
        <xdr:cNvSpPr txBox="1">
          <a:spLocks noChangeArrowheads="1"/>
        </xdr:cNvSpPr>
      </xdr:nvSpPr>
      <xdr:spPr bwMode="auto">
        <a:xfrm>
          <a:off x="2638425" y="819150"/>
          <a:ext cx="76200" cy="200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57642</xdr:rowOff>
    </xdr:to>
    <xdr:sp macro="" textlink="">
      <xdr:nvSpPr>
        <xdr:cNvPr id="18" name="Text Box 2">
          <a:extLst>
            <a:ext uri="{FF2B5EF4-FFF2-40B4-BE49-F238E27FC236}">
              <a16:creationId xmlns:a16="http://schemas.microsoft.com/office/drawing/2014/main" id="{00000000-0008-0000-0100-000000F90400}"/>
            </a:ext>
          </a:extLst>
        </xdr:cNvPr>
        <xdr:cNvSpPr txBox="1">
          <a:spLocks noChangeArrowheads="1"/>
        </xdr:cNvSpPr>
      </xdr:nvSpPr>
      <xdr:spPr bwMode="auto">
        <a:xfrm>
          <a:off x="2638425" y="819150"/>
          <a:ext cx="76200" cy="238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19542</xdr:rowOff>
    </xdr:to>
    <xdr:sp macro="" textlink="">
      <xdr:nvSpPr>
        <xdr:cNvPr id="19" name="Text Box 2">
          <a:extLst>
            <a:ext uri="{FF2B5EF4-FFF2-40B4-BE49-F238E27FC236}">
              <a16:creationId xmlns:a16="http://schemas.microsoft.com/office/drawing/2014/main" id="{00000000-0008-0000-0100-000001F90400}"/>
            </a:ext>
          </a:extLst>
        </xdr:cNvPr>
        <xdr:cNvSpPr txBox="1">
          <a:spLocks noChangeArrowheads="1"/>
        </xdr:cNvSpPr>
      </xdr:nvSpPr>
      <xdr:spPr bwMode="auto">
        <a:xfrm>
          <a:off x="2638425" y="819150"/>
          <a:ext cx="76200" cy="200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57642</xdr:rowOff>
    </xdr:to>
    <xdr:sp macro="" textlink="">
      <xdr:nvSpPr>
        <xdr:cNvPr id="20" name="Text Box 2">
          <a:extLst>
            <a:ext uri="{FF2B5EF4-FFF2-40B4-BE49-F238E27FC236}">
              <a16:creationId xmlns:a16="http://schemas.microsoft.com/office/drawing/2014/main" id="{00000000-0008-0000-0100-000002F90400}"/>
            </a:ext>
          </a:extLst>
        </xdr:cNvPr>
        <xdr:cNvSpPr txBox="1">
          <a:spLocks noChangeArrowheads="1"/>
        </xdr:cNvSpPr>
      </xdr:nvSpPr>
      <xdr:spPr bwMode="auto">
        <a:xfrm>
          <a:off x="2638425" y="819150"/>
          <a:ext cx="76200" cy="238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29067</xdr:rowOff>
    </xdr:to>
    <xdr:sp macro="" textlink="">
      <xdr:nvSpPr>
        <xdr:cNvPr id="21" name="Text Box 2">
          <a:extLst>
            <a:ext uri="{FF2B5EF4-FFF2-40B4-BE49-F238E27FC236}">
              <a16:creationId xmlns:a16="http://schemas.microsoft.com/office/drawing/2014/main" id="{00000000-0008-0000-0100-000003F90400}"/>
            </a:ext>
          </a:extLst>
        </xdr:cNvPr>
        <xdr:cNvSpPr txBox="1">
          <a:spLocks noChangeArrowheads="1"/>
        </xdr:cNvSpPr>
      </xdr:nvSpPr>
      <xdr:spPr bwMode="auto">
        <a:xfrm>
          <a:off x="2638425" y="819150"/>
          <a:ext cx="76200" cy="2095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29067</xdr:rowOff>
    </xdr:to>
    <xdr:sp macro="" textlink="">
      <xdr:nvSpPr>
        <xdr:cNvPr id="22" name="Text Box 2">
          <a:extLst>
            <a:ext uri="{FF2B5EF4-FFF2-40B4-BE49-F238E27FC236}">
              <a16:creationId xmlns:a16="http://schemas.microsoft.com/office/drawing/2014/main" id="{00000000-0008-0000-0100-000004F90400}"/>
            </a:ext>
          </a:extLst>
        </xdr:cNvPr>
        <xdr:cNvSpPr txBox="1">
          <a:spLocks noChangeArrowheads="1"/>
        </xdr:cNvSpPr>
      </xdr:nvSpPr>
      <xdr:spPr bwMode="auto">
        <a:xfrm>
          <a:off x="2638425" y="819150"/>
          <a:ext cx="76200" cy="2095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29067</xdr:rowOff>
    </xdr:to>
    <xdr:sp macro="" textlink="">
      <xdr:nvSpPr>
        <xdr:cNvPr id="23" name="Text Box 2">
          <a:extLst>
            <a:ext uri="{FF2B5EF4-FFF2-40B4-BE49-F238E27FC236}">
              <a16:creationId xmlns:a16="http://schemas.microsoft.com/office/drawing/2014/main" id="{00000000-0008-0000-0100-000005F90400}"/>
            </a:ext>
          </a:extLst>
        </xdr:cNvPr>
        <xdr:cNvSpPr txBox="1">
          <a:spLocks noChangeArrowheads="1"/>
        </xdr:cNvSpPr>
      </xdr:nvSpPr>
      <xdr:spPr bwMode="auto">
        <a:xfrm>
          <a:off x="2638425" y="819150"/>
          <a:ext cx="76200" cy="2095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67167</xdr:rowOff>
    </xdr:to>
    <xdr:sp macro="" textlink="">
      <xdr:nvSpPr>
        <xdr:cNvPr id="24" name="Text Box 2">
          <a:extLst>
            <a:ext uri="{FF2B5EF4-FFF2-40B4-BE49-F238E27FC236}">
              <a16:creationId xmlns:a16="http://schemas.microsoft.com/office/drawing/2014/main" id="{00000000-0008-0000-0100-000006F90400}"/>
            </a:ext>
          </a:extLst>
        </xdr:cNvPr>
        <xdr:cNvSpPr txBox="1">
          <a:spLocks noChangeArrowheads="1"/>
        </xdr:cNvSpPr>
      </xdr:nvSpPr>
      <xdr:spPr bwMode="auto">
        <a:xfrm>
          <a:off x="2638425" y="819150"/>
          <a:ext cx="76200" cy="247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67167</xdr:rowOff>
    </xdr:to>
    <xdr:sp macro="" textlink="">
      <xdr:nvSpPr>
        <xdr:cNvPr id="25" name="Text Box 2">
          <a:extLst>
            <a:ext uri="{FF2B5EF4-FFF2-40B4-BE49-F238E27FC236}">
              <a16:creationId xmlns:a16="http://schemas.microsoft.com/office/drawing/2014/main" id="{00000000-0008-0000-0100-000007F90400}"/>
            </a:ext>
          </a:extLst>
        </xdr:cNvPr>
        <xdr:cNvSpPr txBox="1">
          <a:spLocks noChangeArrowheads="1"/>
        </xdr:cNvSpPr>
      </xdr:nvSpPr>
      <xdr:spPr bwMode="auto">
        <a:xfrm>
          <a:off x="2638425" y="819150"/>
          <a:ext cx="76200" cy="247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29067</xdr:rowOff>
    </xdr:to>
    <xdr:sp macro="" textlink="">
      <xdr:nvSpPr>
        <xdr:cNvPr id="26" name="Text Box 2">
          <a:extLst>
            <a:ext uri="{FF2B5EF4-FFF2-40B4-BE49-F238E27FC236}">
              <a16:creationId xmlns:a16="http://schemas.microsoft.com/office/drawing/2014/main" id="{00000000-0008-0000-0100-000008F90400}"/>
            </a:ext>
          </a:extLst>
        </xdr:cNvPr>
        <xdr:cNvSpPr txBox="1">
          <a:spLocks noChangeArrowheads="1"/>
        </xdr:cNvSpPr>
      </xdr:nvSpPr>
      <xdr:spPr bwMode="auto">
        <a:xfrm>
          <a:off x="2638425" y="819150"/>
          <a:ext cx="76200" cy="2095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29067</xdr:rowOff>
    </xdr:to>
    <xdr:sp macro="" textlink="">
      <xdr:nvSpPr>
        <xdr:cNvPr id="27" name="Text Box 2">
          <a:extLst>
            <a:ext uri="{FF2B5EF4-FFF2-40B4-BE49-F238E27FC236}">
              <a16:creationId xmlns:a16="http://schemas.microsoft.com/office/drawing/2014/main" id="{00000000-0008-0000-0100-000009F90400}"/>
            </a:ext>
          </a:extLst>
        </xdr:cNvPr>
        <xdr:cNvSpPr txBox="1">
          <a:spLocks noChangeArrowheads="1"/>
        </xdr:cNvSpPr>
      </xdr:nvSpPr>
      <xdr:spPr bwMode="auto">
        <a:xfrm>
          <a:off x="2638425" y="819150"/>
          <a:ext cx="76200" cy="2095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29067</xdr:rowOff>
    </xdr:to>
    <xdr:sp macro="" textlink="">
      <xdr:nvSpPr>
        <xdr:cNvPr id="28" name="Text Box 2">
          <a:extLst>
            <a:ext uri="{FF2B5EF4-FFF2-40B4-BE49-F238E27FC236}">
              <a16:creationId xmlns:a16="http://schemas.microsoft.com/office/drawing/2014/main" id="{00000000-0008-0000-0100-00000AF90400}"/>
            </a:ext>
          </a:extLst>
        </xdr:cNvPr>
        <xdr:cNvSpPr txBox="1">
          <a:spLocks noChangeArrowheads="1"/>
        </xdr:cNvSpPr>
      </xdr:nvSpPr>
      <xdr:spPr bwMode="auto">
        <a:xfrm>
          <a:off x="2638425" y="819150"/>
          <a:ext cx="76200" cy="2095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19542</xdr:rowOff>
    </xdr:to>
    <xdr:sp macro="" textlink="">
      <xdr:nvSpPr>
        <xdr:cNvPr id="29" name="Text Box 2">
          <a:extLst>
            <a:ext uri="{FF2B5EF4-FFF2-40B4-BE49-F238E27FC236}">
              <a16:creationId xmlns:a16="http://schemas.microsoft.com/office/drawing/2014/main" id="{00000000-0008-0000-0100-00000BF90400}"/>
            </a:ext>
          </a:extLst>
        </xdr:cNvPr>
        <xdr:cNvSpPr txBox="1">
          <a:spLocks noChangeArrowheads="1"/>
        </xdr:cNvSpPr>
      </xdr:nvSpPr>
      <xdr:spPr bwMode="auto">
        <a:xfrm>
          <a:off x="2638425" y="819150"/>
          <a:ext cx="76200" cy="200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19542</xdr:rowOff>
    </xdr:to>
    <xdr:sp macro="" textlink="">
      <xdr:nvSpPr>
        <xdr:cNvPr id="30" name="Text Box 2">
          <a:extLst>
            <a:ext uri="{FF2B5EF4-FFF2-40B4-BE49-F238E27FC236}">
              <a16:creationId xmlns:a16="http://schemas.microsoft.com/office/drawing/2014/main" id="{00000000-0008-0000-0100-00000CF90400}"/>
            </a:ext>
          </a:extLst>
        </xdr:cNvPr>
        <xdr:cNvSpPr txBox="1">
          <a:spLocks noChangeArrowheads="1"/>
        </xdr:cNvSpPr>
      </xdr:nvSpPr>
      <xdr:spPr bwMode="auto">
        <a:xfrm>
          <a:off x="2638425" y="819150"/>
          <a:ext cx="76200" cy="200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101</xdr:row>
      <xdr:rowOff>0</xdr:rowOff>
    </xdr:from>
    <xdr:to>
      <xdr:col>3</xdr:col>
      <xdr:colOff>180975</xdr:colOff>
      <xdr:row>102</xdr:row>
      <xdr:rowOff>4849</xdr:rowOff>
    </xdr:to>
    <xdr:sp macro="" textlink="">
      <xdr:nvSpPr>
        <xdr:cNvPr id="2" name="Text Box 2">
          <a:extLst>
            <a:ext uri="{FF2B5EF4-FFF2-40B4-BE49-F238E27FC236}">
              <a16:creationId xmlns:a16="http://schemas.microsoft.com/office/drawing/2014/main" id="{FED31246-810F-4405-B865-41836A90F903}"/>
            </a:ext>
          </a:extLst>
        </xdr:cNvPr>
        <xdr:cNvSpPr txBox="1">
          <a:spLocks noChangeArrowheads="1"/>
        </xdr:cNvSpPr>
      </xdr:nvSpPr>
      <xdr:spPr bwMode="auto">
        <a:xfrm>
          <a:off x="2718435" y="108211620"/>
          <a:ext cx="76200" cy="188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101</xdr:row>
      <xdr:rowOff>0</xdr:rowOff>
    </xdr:from>
    <xdr:to>
      <xdr:col>3</xdr:col>
      <xdr:colOff>180975</xdr:colOff>
      <xdr:row>102</xdr:row>
      <xdr:rowOff>4849</xdr:rowOff>
    </xdr:to>
    <xdr:sp macro="" textlink="">
      <xdr:nvSpPr>
        <xdr:cNvPr id="3" name="Text Box 2">
          <a:extLst>
            <a:ext uri="{FF2B5EF4-FFF2-40B4-BE49-F238E27FC236}">
              <a16:creationId xmlns:a16="http://schemas.microsoft.com/office/drawing/2014/main" id="{AD8B424D-E660-4E3E-AFFA-3A0472F61478}"/>
            </a:ext>
          </a:extLst>
        </xdr:cNvPr>
        <xdr:cNvSpPr txBox="1">
          <a:spLocks noChangeArrowheads="1"/>
        </xdr:cNvSpPr>
      </xdr:nvSpPr>
      <xdr:spPr bwMode="auto">
        <a:xfrm>
          <a:off x="2718435" y="108211620"/>
          <a:ext cx="76200" cy="188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101</xdr:row>
      <xdr:rowOff>0</xdr:rowOff>
    </xdr:from>
    <xdr:to>
      <xdr:col>3</xdr:col>
      <xdr:colOff>180975</xdr:colOff>
      <xdr:row>102</xdr:row>
      <xdr:rowOff>4849</xdr:rowOff>
    </xdr:to>
    <xdr:sp macro="" textlink="">
      <xdr:nvSpPr>
        <xdr:cNvPr id="4" name="Text Box 2">
          <a:extLst>
            <a:ext uri="{FF2B5EF4-FFF2-40B4-BE49-F238E27FC236}">
              <a16:creationId xmlns:a16="http://schemas.microsoft.com/office/drawing/2014/main" id="{E90EC953-FC9D-41FA-80B2-898B114C0405}"/>
            </a:ext>
          </a:extLst>
        </xdr:cNvPr>
        <xdr:cNvSpPr txBox="1">
          <a:spLocks noChangeArrowheads="1"/>
        </xdr:cNvSpPr>
      </xdr:nvSpPr>
      <xdr:spPr bwMode="auto">
        <a:xfrm>
          <a:off x="2718435" y="108211620"/>
          <a:ext cx="76200" cy="188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102</xdr:row>
      <xdr:rowOff>0</xdr:rowOff>
    </xdr:from>
    <xdr:to>
      <xdr:col>3</xdr:col>
      <xdr:colOff>180975</xdr:colOff>
      <xdr:row>103</xdr:row>
      <xdr:rowOff>19368</xdr:rowOff>
    </xdr:to>
    <xdr:sp macro="" textlink="">
      <xdr:nvSpPr>
        <xdr:cNvPr id="5" name="Text Box 2">
          <a:extLst>
            <a:ext uri="{FF2B5EF4-FFF2-40B4-BE49-F238E27FC236}">
              <a16:creationId xmlns:a16="http://schemas.microsoft.com/office/drawing/2014/main" id="{D618392E-F8FD-4B53-B4BF-BB228FB25BD3}"/>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102</xdr:row>
      <xdr:rowOff>0</xdr:rowOff>
    </xdr:from>
    <xdr:to>
      <xdr:col>3</xdr:col>
      <xdr:colOff>180975</xdr:colOff>
      <xdr:row>103</xdr:row>
      <xdr:rowOff>19368</xdr:rowOff>
    </xdr:to>
    <xdr:sp macro="" textlink="">
      <xdr:nvSpPr>
        <xdr:cNvPr id="6" name="Text Box 2">
          <a:extLst>
            <a:ext uri="{FF2B5EF4-FFF2-40B4-BE49-F238E27FC236}">
              <a16:creationId xmlns:a16="http://schemas.microsoft.com/office/drawing/2014/main" id="{0748B673-1185-4E0A-A0A9-4445E2851FE5}"/>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102</xdr:row>
      <xdr:rowOff>0</xdr:rowOff>
    </xdr:from>
    <xdr:to>
      <xdr:col>3</xdr:col>
      <xdr:colOff>180975</xdr:colOff>
      <xdr:row>103</xdr:row>
      <xdr:rowOff>19368</xdr:rowOff>
    </xdr:to>
    <xdr:sp macro="" textlink="">
      <xdr:nvSpPr>
        <xdr:cNvPr id="7" name="Text Box 2">
          <a:extLst>
            <a:ext uri="{FF2B5EF4-FFF2-40B4-BE49-F238E27FC236}">
              <a16:creationId xmlns:a16="http://schemas.microsoft.com/office/drawing/2014/main" id="{B6139A86-C674-4350-8217-CDB522662D88}"/>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102</xdr:row>
      <xdr:rowOff>0</xdr:rowOff>
    </xdr:from>
    <xdr:to>
      <xdr:col>3</xdr:col>
      <xdr:colOff>180975</xdr:colOff>
      <xdr:row>103</xdr:row>
      <xdr:rowOff>19368</xdr:rowOff>
    </xdr:to>
    <xdr:sp macro="" textlink="">
      <xdr:nvSpPr>
        <xdr:cNvPr id="8" name="Text Box 2">
          <a:extLst>
            <a:ext uri="{FF2B5EF4-FFF2-40B4-BE49-F238E27FC236}">
              <a16:creationId xmlns:a16="http://schemas.microsoft.com/office/drawing/2014/main" id="{0B01A7EC-4A56-4A86-8AE0-BF2309E89385}"/>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102</xdr:row>
      <xdr:rowOff>0</xdr:rowOff>
    </xdr:from>
    <xdr:to>
      <xdr:col>3</xdr:col>
      <xdr:colOff>180975</xdr:colOff>
      <xdr:row>103</xdr:row>
      <xdr:rowOff>19368</xdr:rowOff>
    </xdr:to>
    <xdr:sp macro="" textlink="">
      <xdr:nvSpPr>
        <xdr:cNvPr id="9" name="Text Box 2">
          <a:extLst>
            <a:ext uri="{FF2B5EF4-FFF2-40B4-BE49-F238E27FC236}">
              <a16:creationId xmlns:a16="http://schemas.microsoft.com/office/drawing/2014/main" id="{F7A1997D-A465-400D-84D4-B326960D41C1}"/>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102</xdr:row>
      <xdr:rowOff>0</xdr:rowOff>
    </xdr:from>
    <xdr:to>
      <xdr:col>3</xdr:col>
      <xdr:colOff>180975</xdr:colOff>
      <xdr:row>103</xdr:row>
      <xdr:rowOff>19368</xdr:rowOff>
    </xdr:to>
    <xdr:sp macro="" textlink="">
      <xdr:nvSpPr>
        <xdr:cNvPr id="10" name="Text Box 2">
          <a:extLst>
            <a:ext uri="{FF2B5EF4-FFF2-40B4-BE49-F238E27FC236}">
              <a16:creationId xmlns:a16="http://schemas.microsoft.com/office/drawing/2014/main" id="{3AEC6034-E7BC-462B-928D-8DA649BF06EE}"/>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102</xdr:row>
      <xdr:rowOff>0</xdr:rowOff>
    </xdr:from>
    <xdr:to>
      <xdr:col>3</xdr:col>
      <xdr:colOff>180975</xdr:colOff>
      <xdr:row>103</xdr:row>
      <xdr:rowOff>19368</xdr:rowOff>
    </xdr:to>
    <xdr:sp macro="" textlink="">
      <xdr:nvSpPr>
        <xdr:cNvPr id="11" name="Text Box 2">
          <a:extLst>
            <a:ext uri="{FF2B5EF4-FFF2-40B4-BE49-F238E27FC236}">
              <a16:creationId xmlns:a16="http://schemas.microsoft.com/office/drawing/2014/main" id="{C429646D-4EDE-4582-BF02-D7121461A58A}"/>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102</xdr:row>
      <xdr:rowOff>0</xdr:rowOff>
    </xdr:from>
    <xdr:to>
      <xdr:col>3</xdr:col>
      <xdr:colOff>180975</xdr:colOff>
      <xdr:row>103</xdr:row>
      <xdr:rowOff>19368</xdr:rowOff>
    </xdr:to>
    <xdr:sp macro="" textlink="">
      <xdr:nvSpPr>
        <xdr:cNvPr id="12" name="Text Box 2">
          <a:extLst>
            <a:ext uri="{FF2B5EF4-FFF2-40B4-BE49-F238E27FC236}">
              <a16:creationId xmlns:a16="http://schemas.microsoft.com/office/drawing/2014/main" id="{79ECC35C-6D6A-42A8-B51F-6BFEBFE6AD46}"/>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104775</xdr:colOff>
      <xdr:row>4</xdr:row>
      <xdr:rowOff>0</xdr:rowOff>
    </xdr:from>
    <xdr:to>
      <xdr:col>3</xdr:col>
      <xdr:colOff>180975</xdr:colOff>
      <xdr:row>5</xdr:row>
      <xdr:rowOff>7750</xdr:rowOff>
    </xdr:to>
    <xdr:sp macro="" textlink="">
      <xdr:nvSpPr>
        <xdr:cNvPr id="18" name="Text Box 2">
          <a:extLst>
            <a:ext uri="{FF2B5EF4-FFF2-40B4-BE49-F238E27FC236}">
              <a16:creationId xmlns:a16="http://schemas.microsoft.com/office/drawing/2014/main" id="{23CB9290-5F88-4DFF-98CF-67A71883C1C2}"/>
            </a:ext>
          </a:extLst>
        </xdr:cNvPr>
        <xdr:cNvSpPr txBox="1">
          <a:spLocks noChangeArrowheads="1"/>
        </xdr:cNvSpPr>
      </xdr:nvSpPr>
      <xdr:spPr bwMode="auto">
        <a:xfrm>
          <a:off x="2867025" y="2371725"/>
          <a:ext cx="76200" cy="18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45547</xdr:rowOff>
    </xdr:to>
    <xdr:sp macro="" textlink="">
      <xdr:nvSpPr>
        <xdr:cNvPr id="19" name="Text Box 2">
          <a:extLst>
            <a:ext uri="{FF2B5EF4-FFF2-40B4-BE49-F238E27FC236}">
              <a16:creationId xmlns:a16="http://schemas.microsoft.com/office/drawing/2014/main" id="{5D0C5D53-18D0-4EA2-900F-66C44292A6B4}"/>
            </a:ext>
          </a:extLst>
        </xdr:cNvPr>
        <xdr:cNvSpPr txBox="1">
          <a:spLocks noChangeArrowheads="1"/>
        </xdr:cNvSpPr>
      </xdr:nvSpPr>
      <xdr:spPr bwMode="auto">
        <a:xfrm>
          <a:off x="2867025" y="2371725"/>
          <a:ext cx="76200" cy="225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7750</xdr:rowOff>
    </xdr:to>
    <xdr:sp macro="" textlink="">
      <xdr:nvSpPr>
        <xdr:cNvPr id="20" name="Text Box 2">
          <a:extLst>
            <a:ext uri="{FF2B5EF4-FFF2-40B4-BE49-F238E27FC236}">
              <a16:creationId xmlns:a16="http://schemas.microsoft.com/office/drawing/2014/main" id="{283FA69E-85AA-450E-91B4-69A825CAE0A4}"/>
            </a:ext>
          </a:extLst>
        </xdr:cNvPr>
        <xdr:cNvSpPr txBox="1">
          <a:spLocks noChangeArrowheads="1"/>
        </xdr:cNvSpPr>
      </xdr:nvSpPr>
      <xdr:spPr bwMode="auto">
        <a:xfrm>
          <a:off x="2867025" y="2371725"/>
          <a:ext cx="76200" cy="18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45547</xdr:rowOff>
    </xdr:to>
    <xdr:sp macro="" textlink="">
      <xdr:nvSpPr>
        <xdr:cNvPr id="21" name="Text Box 2">
          <a:extLst>
            <a:ext uri="{FF2B5EF4-FFF2-40B4-BE49-F238E27FC236}">
              <a16:creationId xmlns:a16="http://schemas.microsoft.com/office/drawing/2014/main" id="{EB7AF191-7769-4184-A149-81C5F1AA348E}"/>
            </a:ext>
          </a:extLst>
        </xdr:cNvPr>
        <xdr:cNvSpPr txBox="1">
          <a:spLocks noChangeArrowheads="1"/>
        </xdr:cNvSpPr>
      </xdr:nvSpPr>
      <xdr:spPr bwMode="auto">
        <a:xfrm>
          <a:off x="2867025" y="2371725"/>
          <a:ext cx="76200" cy="225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7750</xdr:rowOff>
    </xdr:to>
    <xdr:sp macro="" textlink="">
      <xdr:nvSpPr>
        <xdr:cNvPr id="22" name="Text Box 2">
          <a:extLst>
            <a:ext uri="{FF2B5EF4-FFF2-40B4-BE49-F238E27FC236}">
              <a16:creationId xmlns:a16="http://schemas.microsoft.com/office/drawing/2014/main" id="{B64827E5-81EB-4E48-8085-F2FCCA9B348B}"/>
            </a:ext>
          </a:extLst>
        </xdr:cNvPr>
        <xdr:cNvSpPr txBox="1">
          <a:spLocks noChangeArrowheads="1"/>
        </xdr:cNvSpPr>
      </xdr:nvSpPr>
      <xdr:spPr bwMode="auto">
        <a:xfrm>
          <a:off x="2867025" y="2371725"/>
          <a:ext cx="76200" cy="18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45547</xdr:rowOff>
    </xdr:to>
    <xdr:sp macro="" textlink="">
      <xdr:nvSpPr>
        <xdr:cNvPr id="23" name="Text Box 2">
          <a:extLst>
            <a:ext uri="{FF2B5EF4-FFF2-40B4-BE49-F238E27FC236}">
              <a16:creationId xmlns:a16="http://schemas.microsoft.com/office/drawing/2014/main" id="{1836F3E0-6929-4529-9FD1-B86D70C88E4E}"/>
            </a:ext>
          </a:extLst>
        </xdr:cNvPr>
        <xdr:cNvSpPr txBox="1">
          <a:spLocks noChangeArrowheads="1"/>
        </xdr:cNvSpPr>
      </xdr:nvSpPr>
      <xdr:spPr bwMode="auto">
        <a:xfrm>
          <a:off x="2867025" y="2371725"/>
          <a:ext cx="76200" cy="225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15706</xdr:rowOff>
    </xdr:to>
    <xdr:sp macro="" textlink="">
      <xdr:nvSpPr>
        <xdr:cNvPr id="24" name="Text Box 2">
          <a:extLst>
            <a:ext uri="{FF2B5EF4-FFF2-40B4-BE49-F238E27FC236}">
              <a16:creationId xmlns:a16="http://schemas.microsoft.com/office/drawing/2014/main" id="{D7501963-CA9A-45F0-B085-0BBEE41487F7}"/>
            </a:ext>
          </a:extLst>
        </xdr:cNvPr>
        <xdr:cNvSpPr txBox="1">
          <a:spLocks noChangeArrowheads="1"/>
        </xdr:cNvSpPr>
      </xdr:nvSpPr>
      <xdr:spPr bwMode="auto">
        <a:xfrm>
          <a:off x="2867025" y="2371725"/>
          <a:ext cx="76200" cy="197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15706</xdr:rowOff>
    </xdr:to>
    <xdr:sp macro="" textlink="">
      <xdr:nvSpPr>
        <xdr:cNvPr id="25" name="Text Box 2">
          <a:extLst>
            <a:ext uri="{FF2B5EF4-FFF2-40B4-BE49-F238E27FC236}">
              <a16:creationId xmlns:a16="http://schemas.microsoft.com/office/drawing/2014/main" id="{759BA833-029F-4C3B-96A0-84E0F479B21B}"/>
            </a:ext>
          </a:extLst>
        </xdr:cNvPr>
        <xdr:cNvSpPr txBox="1">
          <a:spLocks noChangeArrowheads="1"/>
        </xdr:cNvSpPr>
      </xdr:nvSpPr>
      <xdr:spPr bwMode="auto">
        <a:xfrm>
          <a:off x="2867025" y="2371725"/>
          <a:ext cx="76200" cy="197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15706</xdr:rowOff>
    </xdr:to>
    <xdr:sp macro="" textlink="">
      <xdr:nvSpPr>
        <xdr:cNvPr id="26" name="Text Box 2">
          <a:extLst>
            <a:ext uri="{FF2B5EF4-FFF2-40B4-BE49-F238E27FC236}">
              <a16:creationId xmlns:a16="http://schemas.microsoft.com/office/drawing/2014/main" id="{8AD8A3C2-04DA-4E8A-8100-0DC53B4691B1}"/>
            </a:ext>
          </a:extLst>
        </xdr:cNvPr>
        <xdr:cNvSpPr txBox="1">
          <a:spLocks noChangeArrowheads="1"/>
        </xdr:cNvSpPr>
      </xdr:nvSpPr>
      <xdr:spPr bwMode="auto">
        <a:xfrm>
          <a:off x="2867025" y="2371725"/>
          <a:ext cx="76200" cy="197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55072</xdr:rowOff>
    </xdr:to>
    <xdr:sp macro="" textlink="">
      <xdr:nvSpPr>
        <xdr:cNvPr id="27" name="Text Box 2">
          <a:extLst>
            <a:ext uri="{FF2B5EF4-FFF2-40B4-BE49-F238E27FC236}">
              <a16:creationId xmlns:a16="http://schemas.microsoft.com/office/drawing/2014/main" id="{11E2C8D0-62FF-46E1-921A-A5DD80A3D699}"/>
            </a:ext>
          </a:extLst>
        </xdr:cNvPr>
        <xdr:cNvSpPr txBox="1">
          <a:spLocks noChangeArrowheads="1"/>
        </xdr:cNvSpPr>
      </xdr:nvSpPr>
      <xdr:spPr bwMode="auto">
        <a:xfrm>
          <a:off x="2867025" y="2371725"/>
          <a:ext cx="76200" cy="23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55072</xdr:rowOff>
    </xdr:to>
    <xdr:sp macro="" textlink="">
      <xdr:nvSpPr>
        <xdr:cNvPr id="28" name="Text Box 2">
          <a:extLst>
            <a:ext uri="{FF2B5EF4-FFF2-40B4-BE49-F238E27FC236}">
              <a16:creationId xmlns:a16="http://schemas.microsoft.com/office/drawing/2014/main" id="{4AA6E7B6-89EA-46EB-9C11-5980AF89B430}"/>
            </a:ext>
          </a:extLst>
        </xdr:cNvPr>
        <xdr:cNvSpPr txBox="1">
          <a:spLocks noChangeArrowheads="1"/>
        </xdr:cNvSpPr>
      </xdr:nvSpPr>
      <xdr:spPr bwMode="auto">
        <a:xfrm>
          <a:off x="2867025" y="2371725"/>
          <a:ext cx="76200" cy="23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15706</xdr:rowOff>
    </xdr:to>
    <xdr:sp macro="" textlink="">
      <xdr:nvSpPr>
        <xdr:cNvPr id="29" name="Text Box 2">
          <a:extLst>
            <a:ext uri="{FF2B5EF4-FFF2-40B4-BE49-F238E27FC236}">
              <a16:creationId xmlns:a16="http://schemas.microsoft.com/office/drawing/2014/main" id="{9CBA3279-41B2-4401-AA06-5CFD2DAE1B3A}"/>
            </a:ext>
          </a:extLst>
        </xdr:cNvPr>
        <xdr:cNvSpPr txBox="1">
          <a:spLocks noChangeArrowheads="1"/>
        </xdr:cNvSpPr>
      </xdr:nvSpPr>
      <xdr:spPr bwMode="auto">
        <a:xfrm>
          <a:off x="2867025" y="2371725"/>
          <a:ext cx="76200" cy="197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15706</xdr:rowOff>
    </xdr:to>
    <xdr:sp macro="" textlink="">
      <xdr:nvSpPr>
        <xdr:cNvPr id="30" name="Text Box 2">
          <a:extLst>
            <a:ext uri="{FF2B5EF4-FFF2-40B4-BE49-F238E27FC236}">
              <a16:creationId xmlns:a16="http://schemas.microsoft.com/office/drawing/2014/main" id="{70726DC8-D8DB-46E2-87A6-27172C881642}"/>
            </a:ext>
          </a:extLst>
        </xdr:cNvPr>
        <xdr:cNvSpPr txBox="1">
          <a:spLocks noChangeArrowheads="1"/>
        </xdr:cNvSpPr>
      </xdr:nvSpPr>
      <xdr:spPr bwMode="auto">
        <a:xfrm>
          <a:off x="2867025" y="2371725"/>
          <a:ext cx="76200" cy="197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15706</xdr:rowOff>
    </xdr:to>
    <xdr:sp macro="" textlink="">
      <xdr:nvSpPr>
        <xdr:cNvPr id="31" name="Text Box 2">
          <a:extLst>
            <a:ext uri="{FF2B5EF4-FFF2-40B4-BE49-F238E27FC236}">
              <a16:creationId xmlns:a16="http://schemas.microsoft.com/office/drawing/2014/main" id="{D06ED4E3-930E-4D42-987E-44FD7B14A5C8}"/>
            </a:ext>
          </a:extLst>
        </xdr:cNvPr>
        <xdr:cNvSpPr txBox="1">
          <a:spLocks noChangeArrowheads="1"/>
        </xdr:cNvSpPr>
      </xdr:nvSpPr>
      <xdr:spPr bwMode="auto">
        <a:xfrm>
          <a:off x="2867025" y="2371725"/>
          <a:ext cx="76200" cy="197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7750</xdr:rowOff>
    </xdr:to>
    <xdr:sp macro="" textlink="">
      <xdr:nvSpPr>
        <xdr:cNvPr id="32" name="Text Box 2">
          <a:extLst>
            <a:ext uri="{FF2B5EF4-FFF2-40B4-BE49-F238E27FC236}">
              <a16:creationId xmlns:a16="http://schemas.microsoft.com/office/drawing/2014/main" id="{5DACF0B8-E124-4ECA-B9ED-D5D17B47B251}"/>
            </a:ext>
          </a:extLst>
        </xdr:cNvPr>
        <xdr:cNvSpPr txBox="1">
          <a:spLocks noChangeArrowheads="1"/>
        </xdr:cNvSpPr>
      </xdr:nvSpPr>
      <xdr:spPr bwMode="auto">
        <a:xfrm>
          <a:off x="2867025" y="2371725"/>
          <a:ext cx="76200" cy="18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7750</xdr:rowOff>
    </xdr:to>
    <xdr:sp macro="" textlink="">
      <xdr:nvSpPr>
        <xdr:cNvPr id="33" name="Text Box 2">
          <a:extLst>
            <a:ext uri="{FF2B5EF4-FFF2-40B4-BE49-F238E27FC236}">
              <a16:creationId xmlns:a16="http://schemas.microsoft.com/office/drawing/2014/main" id="{E76BFC4D-3777-4F30-991A-EE180741EF69}"/>
            </a:ext>
          </a:extLst>
        </xdr:cNvPr>
        <xdr:cNvSpPr txBox="1">
          <a:spLocks noChangeArrowheads="1"/>
        </xdr:cNvSpPr>
      </xdr:nvSpPr>
      <xdr:spPr bwMode="auto">
        <a:xfrm>
          <a:off x="2867025" y="2371725"/>
          <a:ext cx="76200" cy="18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twoCellAnchor>
  <xdr:twoCellAnchor editAs="oneCell">
    <xdr:from>
      <xdr:col>3</xdr:col>
      <xdr:colOff>104775</xdr:colOff>
      <xdr:row>4</xdr:row>
      <xdr:rowOff>0</xdr:rowOff>
    </xdr:from>
    <xdr:to>
      <xdr:col>3</xdr:col>
      <xdr:colOff>180975</xdr:colOff>
      <xdr:row>5</xdr:row>
      <xdr:rowOff>13469</xdr:rowOff>
    </xdr:to>
    <xdr:sp macro="" textlink="">
      <xdr:nvSpPr>
        <xdr:cNvPr id="50" name="Text Box 2">
          <a:extLst>
            <a:ext uri="{FF2B5EF4-FFF2-40B4-BE49-F238E27FC236}">
              <a16:creationId xmlns:a16="http://schemas.microsoft.com/office/drawing/2014/main" id="{012FF069-EB72-4922-9269-19463E2392C9}"/>
            </a:ext>
          </a:extLst>
        </xdr:cNvPr>
        <xdr:cNvSpPr txBox="1">
          <a:spLocks noChangeArrowheads="1"/>
        </xdr:cNvSpPr>
      </xdr:nvSpPr>
      <xdr:spPr bwMode="auto">
        <a:xfrm>
          <a:off x="3076575" y="1619250"/>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36026</xdr:rowOff>
    </xdr:to>
    <xdr:sp macro="" textlink="">
      <xdr:nvSpPr>
        <xdr:cNvPr id="51" name="Text Box 2">
          <a:extLst>
            <a:ext uri="{FF2B5EF4-FFF2-40B4-BE49-F238E27FC236}">
              <a16:creationId xmlns:a16="http://schemas.microsoft.com/office/drawing/2014/main" id="{F1C99FC6-28D6-4B9A-95AF-3176051D1309}"/>
            </a:ext>
          </a:extLst>
        </xdr:cNvPr>
        <xdr:cNvSpPr txBox="1">
          <a:spLocks noChangeArrowheads="1"/>
        </xdr:cNvSpPr>
      </xdr:nvSpPr>
      <xdr:spPr bwMode="auto">
        <a:xfrm>
          <a:off x="3076575" y="1619250"/>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13469</xdr:rowOff>
    </xdr:to>
    <xdr:sp macro="" textlink="">
      <xdr:nvSpPr>
        <xdr:cNvPr id="52" name="Text Box 2">
          <a:extLst>
            <a:ext uri="{FF2B5EF4-FFF2-40B4-BE49-F238E27FC236}">
              <a16:creationId xmlns:a16="http://schemas.microsoft.com/office/drawing/2014/main" id="{0F673720-A6CE-4C58-9655-4D663332AA5F}"/>
            </a:ext>
          </a:extLst>
        </xdr:cNvPr>
        <xdr:cNvSpPr txBox="1">
          <a:spLocks noChangeArrowheads="1"/>
        </xdr:cNvSpPr>
      </xdr:nvSpPr>
      <xdr:spPr bwMode="auto">
        <a:xfrm>
          <a:off x="3076575" y="1619250"/>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36026</xdr:rowOff>
    </xdr:to>
    <xdr:sp macro="" textlink="">
      <xdr:nvSpPr>
        <xdr:cNvPr id="53" name="Text Box 2">
          <a:extLst>
            <a:ext uri="{FF2B5EF4-FFF2-40B4-BE49-F238E27FC236}">
              <a16:creationId xmlns:a16="http://schemas.microsoft.com/office/drawing/2014/main" id="{132F01B8-BD93-4874-99C8-E9DAA781A510}"/>
            </a:ext>
          </a:extLst>
        </xdr:cNvPr>
        <xdr:cNvSpPr txBox="1">
          <a:spLocks noChangeArrowheads="1"/>
        </xdr:cNvSpPr>
      </xdr:nvSpPr>
      <xdr:spPr bwMode="auto">
        <a:xfrm>
          <a:off x="3076575" y="1619250"/>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13469</xdr:rowOff>
    </xdr:to>
    <xdr:sp macro="" textlink="">
      <xdr:nvSpPr>
        <xdr:cNvPr id="54" name="Text Box 2">
          <a:extLst>
            <a:ext uri="{FF2B5EF4-FFF2-40B4-BE49-F238E27FC236}">
              <a16:creationId xmlns:a16="http://schemas.microsoft.com/office/drawing/2014/main" id="{4216AD53-EF36-4265-855C-8EB08B34E74A}"/>
            </a:ext>
          </a:extLst>
        </xdr:cNvPr>
        <xdr:cNvSpPr txBox="1">
          <a:spLocks noChangeArrowheads="1"/>
        </xdr:cNvSpPr>
      </xdr:nvSpPr>
      <xdr:spPr bwMode="auto">
        <a:xfrm>
          <a:off x="3076575" y="1619250"/>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36026</xdr:rowOff>
    </xdr:to>
    <xdr:sp macro="" textlink="">
      <xdr:nvSpPr>
        <xdr:cNvPr id="55" name="Text Box 2">
          <a:extLst>
            <a:ext uri="{FF2B5EF4-FFF2-40B4-BE49-F238E27FC236}">
              <a16:creationId xmlns:a16="http://schemas.microsoft.com/office/drawing/2014/main" id="{E6C01895-E47F-4B1E-AC1D-1153C5D014D3}"/>
            </a:ext>
          </a:extLst>
        </xdr:cNvPr>
        <xdr:cNvSpPr txBox="1">
          <a:spLocks noChangeArrowheads="1"/>
        </xdr:cNvSpPr>
      </xdr:nvSpPr>
      <xdr:spPr bwMode="auto">
        <a:xfrm>
          <a:off x="3076575" y="1619250"/>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7754</xdr:rowOff>
    </xdr:to>
    <xdr:sp macro="" textlink="">
      <xdr:nvSpPr>
        <xdr:cNvPr id="56" name="Text Box 2">
          <a:extLst>
            <a:ext uri="{FF2B5EF4-FFF2-40B4-BE49-F238E27FC236}">
              <a16:creationId xmlns:a16="http://schemas.microsoft.com/office/drawing/2014/main" id="{48DFB7B3-B7F9-483B-87CD-72B1E5BD2814}"/>
            </a:ext>
          </a:extLst>
        </xdr:cNvPr>
        <xdr:cNvSpPr txBox="1">
          <a:spLocks noChangeArrowheads="1"/>
        </xdr:cNvSpPr>
      </xdr:nvSpPr>
      <xdr:spPr bwMode="auto">
        <a:xfrm>
          <a:off x="3076575" y="161925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7754</xdr:rowOff>
    </xdr:to>
    <xdr:sp macro="" textlink="">
      <xdr:nvSpPr>
        <xdr:cNvPr id="57" name="Text Box 2">
          <a:extLst>
            <a:ext uri="{FF2B5EF4-FFF2-40B4-BE49-F238E27FC236}">
              <a16:creationId xmlns:a16="http://schemas.microsoft.com/office/drawing/2014/main" id="{D77440BF-24A8-4FE0-9DA5-BE8FD2CF7BB5}"/>
            </a:ext>
          </a:extLst>
        </xdr:cNvPr>
        <xdr:cNvSpPr txBox="1">
          <a:spLocks noChangeArrowheads="1"/>
        </xdr:cNvSpPr>
      </xdr:nvSpPr>
      <xdr:spPr bwMode="auto">
        <a:xfrm>
          <a:off x="3076575" y="161925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7754</xdr:rowOff>
    </xdr:to>
    <xdr:sp macro="" textlink="">
      <xdr:nvSpPr>
        <xdr:cNvPr id="58" name="Text Box 2">
          <a:extLst>
            <a:ext uri="{FF2B5EF4-FFF2-40B4-BE49-F238E27FC236}">
              <a16:creationId xmlns:a16="http://schemas.microsoft.com/office/drawing/2014/main" id="{42DD761A-D47D-4375-A04F-51F6263B37C2}"/>
            </a:ext>
          </a:extLst>
        </xdr:cNvPr>
        <xdr:cNvSpPr txBox="1">
          <a:spLocks noChangeArrowheads="1"/>
        </xdr:cNvSpPr>
      </xdr:nvSpPr>
      <xdr:spPr bwMode="auto">
        <a:xfrm>
          <a:off x="3076575" y="161925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45551</xdr:rowOff>
    </xdr:to>
    <xdr:sp macro="" textlink="">
      <xdr:nvSpPr>
        <xdr:cNvPr id="59" name="Text Box 2">
          <a:extLst>
            <a:ext uri="{FF2B5EF4-FFF2-40B4-BE49-F238E27FC236}">
              <a16:creationId xmlns:a16="http://schemas.microsoft.com/office/drawing/2014/main" id="{97BEB2CA-00B6-43CA-AA42-2D5764416DC3}"/>
            </a:ext>
          </a:extLst>
        </xdr:cNvPr>
        <xdr:cNvSpPr txBox="1">
          <a:spLocks noChangeArrowheads="1"/>
        </xdr:cNvSpPr>
      </xdr:nvSpPr>
      <xdr:spPr bwMode="auto">
        <a:xfrm>
          <a:off x="3076575" y="1619250"/>
          <a:ext cx="76200" cy="235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45551</xdr:rowOff>
    </xdr:to>
    <xdr:sp macro="" textlink="">
      <xdr:nvSpPr>
        <xdr:cNvPr id="60" name="Text Box 2">
          <a:extLst>
            <a:ext uri="{FF2B5EF4-FFF2-40B4-BE49-F238E27FC236}">
              <a16:creationId xmlns:a16="http://schemas.microsoft.com/office/drawing/2014/main" id="{0917819B-6431-408F-A6B4-63B9037569F1}"/>
            </a:ext>
          </a:extLst>
        </xdr:cNvPr>
        <xdr:cNvSpPr txBox="1">
          <a:spLocks noChangeArrowheads="1"/>
        </xdr:cNvSpPr>
      </xdr:nvSpPr>
      <xdr:spPr bwMode="auto">
        <a:xfrm>
          <a:off x="3076575" y="1619250"/>
          <a:ext cx="76200" cy="235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7754</xdr:rowOff>
    </xdr:to>
    <xdr:sp macro="" textlink="">
      <xdr:nvSpPr>
        <xdr:cNvPr id="61" name="Text Box 2">
          <a:extLst>
            <a:ext uri="{FF2B5EF4-FFF2-40B4-BE49-F238E27FC236}">
              <a16:creationId xmlns:a16="http://schemas.microsoft.com/office/drawing/2014/main" id="{518A01F0-E176-48E2-9934-EAAF760A7874}"/>
            </a:ext>
          </a:extLst>
        </xdr:cNvPr>
        <xdr:cNvSpPr txBox="1">
          <a:spLocks noChangeArrowheads="1"/>
        </xdr:cNvSpPr>
      </xdr:nvSpPr>
      <xdr:spPr bwMode="auto">
        <a:xfrm>
          <a:off x="3076575" y="161925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7754</xdr:rowOff>
    </xdr:to>
    <xdr:sp macro="" textlink="">
      <xdr:nvSpPr>
        <xdr:cNvPr id="62" name="Text Box 2">
          <a:extLst>
            <a:ext uri="{FF2B5EF4-FFF2-40B4-BE49-F238E27FC236}">
              <a16:creationId xmlns:a16="http://schemas.microsoft.com/office/drawing/2014/main" id="{0B2942AF-4A5D-4241-9F7F-96C4D6C98E2C}"/>
            </a:ext>
          </a:extLst>
        </xdr:cNvPr>
        <xdr:cNvSpPr txBox="1">
          <a:spLocks noChangeArrowheads="1"/>
        </xdr:cNvSpPr>
      </xdr:nvSpPr>
      <xdr:spPr bwMode="auto">
        <a:xfrm>
          <a:off x="3076575" y="161925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7754</xdr:rowOff>
    </xdr:to>
    <xdr:sp macro="" textlink="">
      <xdr:nvSpPr>
        <xdr:cNvPr id="63" name="Text Box 2">
          <a:extLst>
            <a:ext uri="{FF2B5EF4-FFF2-40B4-BE49-F238E27FC236}">
              <a16:creationId xmlns:a16="http://schemas.microsoft.com/office/drawing/2014/main" id="{B49824E9-9B15-48FE-AA71-97F73CA222A7}"/>
            </a:ext>
          </a:extLst>
        </xdr:cNvPr>
        <xdr:cNvSpPr txBox="1">
          <a:spLocks noChangeArrowheads="1"/>
        </xdr:cNvSpPr>
      </xdr:nvSpPr>
      <xdr:spPr bwMode="auto">
        <a:xfrm>
          <a:off x="3076575" y="161925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13469</xdr:rowOff>
    </xdr:to>
    <xdr:sp macro="" textlink="">
      <xdr:nvSpPr>
        <xdr:cNvPr id="64" name="Text Box 2">
          <a:extLst>
            <a:ext uri="{FF2B5EF4-FFF2-40B4-BE49-F238E27FC236}">
              <a16:creationId xmlns:a16="http://schemas.microsoft.com/office/drawing/2014/main" id="{25947C36-E3AF-4C55-BAB1-2D04C22A6A98}"/>
            </a:ext>
          </a:extLst>
        </xdr:cNvPr>
        <xdr:cNvSpPr txBox="1">
          <a:spLocks noChangeArrowheads="1"/>
        </xdr:cNvSpPr>
      </xdr:nvSpPr>
      <xdr:spPr bwMode="auto">
        <a:xfrm>
          <a:off x="3076575" y="1619250"/>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13469</xdr:rowOff>
    </xdr:to>
    <xdr:sp macro="" textlink="">
      <xdr:nvSpPr>
        <xdr:cNvPr id="65" name="Text Box 2">
          <a:extLst>
            <a:ext uri="{FF2B5EF4-FFF2-40B4-BE49-F238E27FC236}">
              <a16:creationId xmlns:a16="http://schemas.microsoft.com/office/drawing/2014/main" id="{ED6F78FC-7382-4667-997E-102820C67566}"/>
            </a:ext>
          </a:extLst>
        </xdr:cNvPr>
        <xdr:cNvSpPr txBox="1">
          <a:spLocks noChangeArrowheads="1"/>
        </xdr:cNvSpPr>
      </xdr:nvSpPr>
      <xdr:spPr bwMode="auto">
        <a:xfrm>
          <a:off x="3076575" y="1619250"/>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45746</xdr:rowOff>
    </xdr:to>
    <xdr:sp macro="" textlink="">
      <xdr:nvSpPr>
        <xdr:cNvPr id="66" name="Text Box 2">
          <a:extLst>
            <a:ext uri="{FF2B5EF4-FFF2-40B4-BE49-F238E27FC236}">
              <a16:creationId xmlns:a16="http://schemas.microsoft.com/office/drawing/2014/main" id="{BA60BDEF-93CE-42D8-84BA-8D1551438894}"/>
            </a:ext>
          </a:extLst>
        </xdr:cNvPr>
        <xdr:cNvSpPr txBox="1">
          <a:spLocks noChangeArrowheads="1"/>
        </xdr:cNvSpPr>
      </xdr:nvSpPr>
      <xdr:spPr bwMode="auto">
        <a:xfrm>
          <a:off x="3076575" y="48806100"/>
          <a:ext cx="76200" cy="182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45746</xdr:rowOff>
    </xdr:to>
    <xdr:sp macro="" textlink="">
      <xdr:nvSpPr>
        <xdr:cNvPr id="67" name="Text Box 2">
          <a:extLst>
            <a:ext uri="{FF2B5EF4-FFF2-40B4-BE49-F238E27FC236}">
              <a16:creationId xmlns:a16="http://schemas.microsoft.com/office/drawing/2014/main" id="{E6F9E4DA-F4D0-4A7C-971F-445B101125A8}"/>
            </a:ext>
          </a:extLst>
        </xdr:cNvPr>
        <xdr:cNvSpPr txBox="1">
          <a:spLocks noChangeArrowheads="1"/>
        </xdr:cNvSpPr>
      </xdr:nvSpPr>
      <xdr:spPr bwMode="auto">
        <a:xfrm>
          <a:off x="3076575" y="48806100"/>
          <a:ext cx="76200" cy="182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45746</xdr:rowOff>
    </xdr:to>
    <xdr:sp macro="" textlink="">
      <xdr:nvSpPr>
        <xdr:cNvPr id="68" name="Text Box 2">
          <a:extLst>
            <a:ext uri="{FF2B5EF4-FFF2-40B4-BE49-F238E27FC236}">
              <a16:creationId xmlns:a16="http://schemas.microsoft.com/office/drawing/2014/main" id="{10192BF1-4E47-437E-A8F9-0708F419E115}"/>
            </a:ext>
          </a:extLst>
        </xdr:cNvPr>
        <xdr:cNvSpPr txBox="1">
          <a:spLocks noChangeArrowheads="1"/>
        </xdr:cNvSpPr>
      </xdr:nvSpPr>
      <xdr:spPr bwMode="auto">
        <a:xfrm>
          <a:off x="3076575" y="48806100"/>
          <a:ext cx="76200" cy="182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45746</xdr:rowOff>
    </xdr:to>
    <xdr:sp macro="" textlink="">
      <xdr:nvSpPr>
        <xdr:cNvPr id="69" name="Text Box 2">
          <a:extLst>
            <a:ext uri="{FF2B5EF4-FFF2-40B4-BE49-F238E27FC236}">
              <a16:creationId xmlns:a16="http://schemas.microsoft.com/office/drawing/2014/main" id="{B5D31D75-13CF-4F82-8C0B-3D468656E237}"/>
            </a:ext>
          </a:extLst>
        </xdr:cNvPr>
        <xdr:cNvSpPr txBox="1">
          <a:spLocks noChangeArrowheads="1"/>
        </xdr:cNvSpPr>
      </xdr:nvSpPr>
      <xdr:spPr bwMode="auto">
        <a:xfrm>
          <a:off x="3076575" y="48806100"/>
          <a:ext cx="76200" cy="182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45746</xdr:rowOff>
    </xdr:to>
    <xdr:sp macro="" textlink="">
      <xdr:nvSpPr>
        <xdr:cNvPr id="70" name="Text Box 2">
          <a:extLst>
            <a:ext uri="{FF2B5EF4-FFF2-40B4-BE49-F238E27FC236}">
              <a16:creationId xmlns:a16="http://schemas.microsoft.com/office/drawing/2014/main" id="{8610A25B-266C-4F48-820B-54547D565DC9}"/>
            </a:ext>
          </a:extLst>
        </xdr:cNvPr>
        <xdr:cNvSpPr txBox="1">
          <a:spLocks noChangeArrowheads="1"/>
        </xdr:cNvSpPr>
      </xdr:nvSpPr>
      <xdr:spPr bwMode="auto">
        <a:xfrm>
          <a:off x="3076575" y="48806100"/>
          <a:ext cx="76200" cy="182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45746</xdr:rowOff>
    </xdr:to>
    <xdr:sp macro="" textlink="">
      <xdr:nvSpPr>
        <xdr:cNvPr id="71" name="Text Box 2">
          <a:extLst>
            <a:ext uri="{FF2B5EF4-FFF2-40B4-BE49-F238E27FC236}">
              <a16:creationId xmlns:a16="http://schemas.microsoft.com/office/drawing/2014/main" id="{30DA3EE6-C4C6-4592-8034-CFAB9C38794A}"/>
            </a:ext>
          </a:extLst>
        </xdr:cNvPr>
        <xdr:cNvSpPr txBox="1">
          <a:spLocks noChangeArrowheads="1"/>
        </xdr:cNvSpPr>
      </xdr:nvSpPr>
      <xdr:spPr bwMode="auto">
        <a:xfrm>
          <a:off x="3076575" y="48806100"/>
          <a:ext cx="76200" cy="182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45746</xdr:rowOff>
    </xdr:to>
    <xdr:sp macro="" textlink="">
      <xdr:nvSpPr>
        <xdr:cNvPr id="72" name="Text Box 2">
          <a:extLst>
            <a:ext uri="{FF2B5EF4-FFF2-40B4-BE49-F238E27FC236}">
              <a16:creationId xmlns:a16="http://schemas.microsoft.com/office/drawing/2014/main" id="{7B1DF192-FBEF-4588-B5AD-EC322A36BDA3}"/>
            </a:ext>
          </a:extLst>
        </xdr:cNvPr>
        <xdr:cNvSpPr txBox="1">
          <a:spLocks noChangeArrowheads="1"/>
        </xdr:cNvSpPr>
      </xdr:nvSpPr>
      <xdr:spPr bwMode="auto">
        <a:xfrm>
          <a:off x="3076575" y="48806100"/>
          <a:ext cx="76200" cy="182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45746</xdr:rowOff>
    </xdr:to>
    <xdr:sp macro="" textlink="">
      <xdr:nvSpPr>
        <xdr:cNvPr id="73" name="Text Box 2">
          <a:extLst>
            <a:ext uri="{FF2B5EF4-FFF2-40B4-BE49-F238E27FC236}">
              <a16:creationId xmlns:a16="http://schemas.microsoft.com/office/drawing/2014/main" id="{2898E86D-9E32-482B-AA5F-F40EFE3874C8}"/>
            </a:ext>
          </a:extLst>
        </xdr:cNvPr>
        <xdr:cNvSpPr txBox="1">
          <a:spLocks noChangeArrowheads="1"/>
        </xdr:cNvSpPr>
      </xdr:nvSpPr>
      <xdr:spPr bwMode="auto">
        <a:xfrm>
          <a:off x="3076575" y="48806100"/>
          <a:ext cx="76200" cy="182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twoCellAnchor>
  <xdr:twoCellAnchor editAs="oneCell">
    <xdr:from>
      <xdr:col>3</xdr:col>
      <xdr:colOff>104775</xdr:colOff>
      <xdr:row>4</xdr:row>
      <xdr:rowOff>0</xdr:rowOff>
    </xdr:from>
    <xdr:to>
      <xdr:col>3</xdr:col>
      <xdr:colOff>180975</xdr:colOff>
      <xdr:row>5</xdr:row>
      <xdr:rowOff>12609</xdr:rowOff>
    </xdr:to>
    <xdr:sp macro="" textlink="">
      <xdr:nvSpPr>
        <xdr:cNvPr id="74" name="Text Box 2">
          <a:extLst>
            <a:ext uri="{FF2B5EF4-FFF2-40B4-BE49-F238E27FC236}">
              <a16:creationId xmlns:a16="http://schemas.microsoft.com/office/drawing/2014/main" id="{6179AEE8-A5F3-4493-8E9D-A86DD6ADF3F4}"/>
            </a:ext>
          </a:extLst>
        </xdr:cNvPr>
        <xdr:cNvSpPr txBox="1">
          <a:spLocks noChangeArrowheads="1"/>
        </xdr:cNvSpPr>
      </xdr:nvSpPr>
      <xdr:spPr bwMode="auto">
        <a:xfrm>
          <a:off x="2657475" y="1266825"/>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35166</xdr:rowOff>
    </xdr:to>
    <xdr:sp macro="" textlink="">
      <xdr:nvSpPr>
        <xdr:cNvPr id="75" name="Text Box 2">
          <a:extLst>
            <a:ext uri="{FF2B5EF4-FFF2-40B4-BE49-F238E27FC236}">
              <a16:creationId xmlns:a16="http://schemas.microsoft.com/office/drawing/2014/main" id="{0B47ACE0-9441-40CA-9BBA-EA709C6994A4}"/>
            </a:ext>
          </a:extLst>
        </xdr:cNvPr>
        <xdr:cNvSpPr txBox="1">
          <a:spLocks noChangeArrowheads="1"/>
        </xdr:cNvSpPr>
      </xdr:nvSpPr>
      <xdr:spPr bwMode="auto">
        <a:xfrm>
          <a:off x="2657475" y="1266825"/>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12609</xdr:rowOff>
    </xdr:to>
    <xdr:sp macro="" textlink="">
      <xdr:nvSpPr>
        <xdr:cNvPr id="76" name="Text Box 2">
          <a:extLst>
            <a:ext uri="{FF2B5EF4-FFF2-40B4-BE49-F238E27FC236}">
              <a16:creationId xmlns:a16="http://schemas.microsoft.com/office/drawing/2014/main" id="{96A0BFD3-E648-40A7-B9B2-C3D9290CEEB4}"/>
            </a:ext>
          </a:extLst>
        </xdr:cNvPr>
        <xdr:cNvSpPr txBox="1">
          <a:spLocks noChangeArrowheads="1"/>
        </xdr:cNvSpPr>
      </xdr:nvSpPr>
      <xdr:spPr bwMode="auto">
        <a:xfrm>
          <a:off x="2657475" y="1266825"/>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35166</xdr:rowOff>
    </xdr:to>
    <xdr:sp macro="" textlink="">
      <xdr:nvSpPr>
        <xdr:cNvPr id="77" name="Text Box 2">
          <a:extLst>
            <a:ext uri="{FF2B5EF4-FFF2-40B4-BE49-F238E27FC236}">
              <a16:creationId xmlns:a16="http://schemas.microsoft.com/office/drawing/2014/main" id="{07CEA761-A383-4C14-B921-D180AF2CDDD6}"/>
            </a:ext>
          </a:extLst>
        </xdr:cNvPr>
        <xdr:cNvSpPr txBox="1">
          <a:spLocks noChangeArrowheads="1"/>
        </xdr:cNvSpPr>
      </xdr:nvSpPr>
      <xdr:spPr bwMode="auto">
        <a:xfrm>
          <a:off x="2657475" y="1266825"/>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12609</xdr:rowOff>
    </xdr:to>
    <xdr:sp macro="" textlink="">
      <xdr:nvSpPr>
        <xdr:cNvPr id="78" name="Text Box 2">
          <a:extLst>
            <a:ext uri="{FF2B5EF4-FFF2-40B4-BE49-F238E27FC236}">
              <a16:creationId xmlns:a16="http://schemas.microsoft.com/office/drawing/2014/main" id="{939B716E-9866-4064-808C-C1E42FE1CD3C}"/>
            </a:ext>
          </a:extLst>
        </xdr:cNvPr>
        <xdr:cNvSpPr txBox="1">
          <a:spLocks noChangeArrowheads="1"/>
        </xdr:cNvSpPr>
      </xdr:nvSpPr>
      <xdr:spPr bwMode="auto">
        <a:xfrm>
          <a:off x="2657475" y="1266825"/>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35166</xdr:rowOff>
    </xdr:to>
    <xdr:sp macro="" textlink="">
      <xdr:nvSpPr>
        <xdr:cNvPr id="79" name="Text Box 2">
          <a:extLst>
            <a:ext uri="{FF2B5EF4-FFF2-40B4-BE49-F238E27FC236}">
              <a16:creationId xmlns:a16="http://schemas.microsoft.com/office/drawing/2014/main" id="{D07FEA17-485D-49D9-82C8-DB40BD329617}"/>
            </a:ext>
          </a:extLst>
        </xdr:cNvPr>
        <xdr:cNvSpPr txBox="1">
          <a:spLocks noChangeArrowheads="1"/>
        </xdr:cNvSpPr>
      </xdr:nvSpPr>
      <xdr:spPr bwMode="auto">
        <a:xfrm>
          <a:off x="2657475" y="1266825"/>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14514</xdr:rowOff>
    </xdr:to>
    <xdr:sp macro="" textlink="">
      <xdr:nvSpPr>
        <xdr:cNvPr id="80" name="Text Box 2">
          <a:extLst>
            <a:ext uri="{FF2B5EF4-FFF2-40B4-BE49-F238E27FC236}">
              <a16:creationId xmlns:a16="http://schemas.microsoft.com/office/drawing/2014/main" id="{4EF5A3D3-D70A-4FDC-9B74-A7A67DCB3C07}"/>
            </a:ext>
          </a:extLst>
        </xdr:cNvPr>
        <xdr:cNvSpPr txBox="1">
          <a:spLocks noChangeArrowheads="1"/>
        </xdr:cNvSpPr>
      </xdr:nvSpPr>
      <xdr:spPr bwMode="auto">
        <a:xfrm>
          <a:off x="2657475" y="126682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14514</xdr:rowOff>
    </xdr:to>
    <xdr:sp macro="" textlink="">
      <xdr:nvSpPr>
        <xdr:cNvPr id="81" name="Text Box 2">
          <a:extLst>
            <a:ext uri="{FF2B5EF4-FFF2-40B4-BE49-F238E27FC236}">
              <a16:creationId xmlns:a16="http://schemas.microsoft.com/office/drawing/2014/main" id="{C9361B92-2B08-4CC9-A59F-E68B61E565C4}"/>
            </a:ext>
          </a:extLst>
        </xdr:cNvPr>
        <xdr:cNvSpPr txBox="1">
          <a:spLocks noChangeArrowheads="1"/>
        </xdr:cNvSpPr>
      </xdr:nvSpPr>
      <xdr:spPr bwMode="auto">
        <a:xfrm>
          <a:off x="2657475" y="126682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14514</xdr:rowOff>
    </xdr:to>
    <xdr:sp macro="" textlink="">
      <xdr:nvSpPr>
        <xdr:cNvPr id="82" name="Text Box 2">
          <a:extLst>
            <a:ext uri="{FF2B5EF4-FFF2-40B4-BE49-F238E27FC236}">
              <a16:creationId xmlns:a16="http://schemas.microsoft.com/office/drawing/2014/main" id="{A4B9306E-E7B2-433F-8609-E675FD3A6C61}"/>
            </a:ext>
          </a:extLst>
        </xdr:cNvPr>
        <xdr:cNvSpPr txBox="1">
          <a:spLocks noChangeArrowheads="1"/>
        </xdr:cNvSpPr>
      </xdr:nvSpPr>
      <xdr:spPr bwMode="auto">
        <a:xfrm>
          <a:off x="2657475" y="126682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44691</xdr:rowOff>
    </xdr:to>
    <xdr:sp macro="" textlink="">
      <xdr:nvSpPr>
        <xdr:cNvPr id="83" name="Text Box 2">
          <a:extLst>
            <a:ext uri="{FF2B5EF4-FFF2-40B4-BE49-F238E27FC236}">
              <a16:creationId xmlns:a16="http://schemas.microsoft.com/office/drawing/2014/main" id="{B3095D1D-D6D5-4B1E-ABFB-A9C475CB2FBB}"/>
            </a:ext>
          </a:extLst>
        </xdr:cNvPr>
        <xdr:cNvSpPr txBox="1">
          <a:spLocks noChangeArrowheads="1"/>
        </xdr:cNvSpPr>
      </xdr:nvSpPr>
      <xdr:spPr bwMode="auto">
        <a:xfrm>
          <a:off x="2657475" y="1266825"/>
          <a:ext cx="76200" cy="235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44691</xdr:rowOff>
    </xdr:to>
    <xdr:sp macro="" textlink="">
      <xdr:nvSpPr>
        <xdr:cNvPr id="84" name="Text Box 2">
          <a:extLst>
            <a:ext uri="{FF2B5EF4-FFF2-40B4-BE49-F238E27FC236}">
              <a16:creationId xmlns:a16="http://schemas.microsoft.com/office/drawing/2014/main" id="{FDC33737-FA45-4972-89CC-DE50F1BC19FC}"/>
            </a:ext>
          </a:extLst>
        </xdr:cNvPr>
        <xdr:cNvSpPr txBox="1">
          <a:spLocks noChangeArrowheads="1"/>
        </xdr:cNvSpPr>
      </xdr:nvSpPr>
      <xdr:spPr bwMode="auto">
        <a:xfrm>
          <a:off x="2657475" y="1266825"/>
          <a:ext cx="76200" cy="235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14514</xdr:rowOff>
    </xdr:to>
    <xdr:sp macro="" textlink="">
      <xdr:nvSpPr>
        <xdr:cNvPr id="85" name="Text Box 2">
          <a:extLst>
            <a:ext uri="{FF2B5EF4-FFF2-40B4-BE49-F238E27FC236}">
              <a16:creationId xmlns:a16="http://schemas.microsoft.com/office/drawing/2014/main" id="{DEB782F9-3FAF-4ADC-B782-0F9B8A8BF00E}"/>
            </a:ext>
          </a:extLst>
        </xdr:cNvPr>
        <xdr:cNvSpPr txBox="1">
          <a:spLocks noChangeArrowheads="1"/>
        </xdr:cNvSpPr>
      </xdr:nvSpPr>
      <xdr:spPr bwMode="auto">
        <a:xfrm>
          <a:off x="2657475" y="126682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14514</xdr:rowOff>
    </xdr:to>
    <xdr:sp macro="" textlink="">
      <xdr:nvSpPr>
        <xdr:cNvPr id="86" name="Text Box 2">
          <a:extLst>
            <a:ext uri="{FF2B5EF4-FFF2-40B4-BE49-F238E27FC236}">
              <a16:creationId xmlns:a16="http://schemas.microsoft.com/office/drawing/2014/main" id="{B0892D5D-C117-4953-ABC6-881A3C78C2F6}"/>
            </a:ext>
          </a:extLst>
        </xdr:cNvPr>
        <xdr:cNvSpPr txBox="1">
          <a:spLocks noChangeArrowheads="1"/>
        </xdr:cNvSpPr>
      </xdr:nvSpPr>
      <xdr:spPr bwMode="auto">
        <a:xfrm>
          <a:off x="2657475" y="126682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14514</xdr:rowOff>
    </xdr:to>
    <xdr:sp macro="" textlink="">
      <xdr:nvSpPr>
        <xdr:cNvPr id="87" name="Text Box 2">
          <a:extLst>
            <a:ext uri="{FF2B5EF4-FFF2-40B4-BE49-F238E27FC236}">
              <a16:creationId xmlns:a16="http://schemas.microsoft.com/office/drawing/2014/main" id="{D5515E04-8F75-4DA5-ACE7-6DD3206114E1}"/>
            </a:ext>
          </a:extLst>
        </xdr:cNvPr>
        <xdr:cNvSpPr txBox="1">
          <a:spLocks noChangeArrowheads="1"/>
        </xdr:cNvSpPr>
      </xdr:nvSpPr>
      <xdr:spPr bwMode="auto">
        <a:xfrm>
          <a:off x="2657475" y="126682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12609</xdr:rowOff>
    </xdr:to>
    <xdr:sp macro="" textlink="">
      <xdr:nvSpPr>
        <xdr:cNvPr id="88" name="Text Box 2">
          <a:extLst>
            <a:ext uri="{FF2B5EF4-FFF2-40B4-BE49-F238E27FC236}">
              <a16:creationId xmlns:a16="http://schemas.microsoft.com/office/drawing/2014/main" id="{A663804A-F61A-49CC-A803-C90CFFDDBF29}"/>
            </a:ext>
          </a:extLst>
        </xdr:cNvPr>
        <xdr:cNvSpPr txBox="1">
          <a:spLocks noChangeArrowheads="1"/>
        </xdr:cNvSpPr>
      </xdr:nvSpPr>
      <xdr:spPr bwMode="auto">
        <a:xfrm>
          <a:off x="2657475" y="1266825"/>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12609</xdr:rowOff>
    </xdr:to>
    <xdr:sp macro="" textlink="">
      <xdr:nvSpPr>
        <xdr:cNvPr id="89" name="Text Box 2">
          <a:extLst>
            <a:ext uri="{FF2B5EF4-FFF2-40B4-BE49-F238E27FC236}">
              <a16:creationId xmlns:a16="http://schemas.microsoft.com/office/drawing/2014/main" id="{8E1573E9-32C0-42AC-9BED-874829C88538}"/>
            </a:ext>
          </a:extLst>
        </xdr:cNvPr>
        <xdr:cNvSpPr txBox="1">
          <a:spLocks noChangeArrowheads="1"/>
        </xdr:cNvSpPr>
      </xdr:nvSpPr>
      <xdr:spPr bwMode="auto">
        <a:xfrm>
          <a:off x="2657475" y="1266825"/>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12609</xdr:rowOff>
    </xdr:to>
    <xdr:sp macro="" textlink="">
      <xdr:nvSpPr>
        <xdr:cNvPr id="90" name="Text Box 2">
          <a:extLst>
            <a:ext uri="{FF2B5EF4-FFF2-40B4-BE49-F238E27FC236}">
              <a16:creationId xmlns:a16="http://schemas.microsoft.com/office/drawing/2014/main" id="{72CA7572-500F-420B-86DE-65686DEC941E}"/>
            </a:ext>
          </a:extLst>
        </xdr:cNvPr>
        <xdr:cNvSpPr txBox="1">
          <a:spLocks noChangeArrowheads="1"/>
        </xdr:cNvSpPr>
      </xdr:nvSpPr>
      <xdr:spPr bwMode="auto">
        <a:xfrm>
          <a:off x="2657475" y="1266825"/>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35166</xdr:rowOff>
    </xdr:to>
    <xdr:sp macro="" textlink="">
      <xdr:nvSpPr>
        <xdr:cNvPr id="91" name="Text Box 2">
          <a:extLst>
            <a:ext uri="{FF2B5EF4-FFF2-40B4-BE49-F238E27FC236}">
              <a16:creationId xmlns:a16="http://schemas.microsoft.com/office/drawing/2014/main" id="{E2C7E344-92A4-4254-B92B-0D93F5D87C79}"/>
            </a:ext>
          </a:extLst>
        </xdr:cNvPr>
        <xdr:cNvSpPr txBox="1">
          <a:spLocks noChangeArrowheads="1"/>
        </xdr:cNvSpPr>
      </xdr:nvSpPr>
      <xdr:spPr bwMode="auto">
        <a:xfrm>
          <a:off x="2657475" y="1266825"/>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12609</xdr:rowOff>
    </xdr:to>
    <xdr:sp macro="" textlink="">
      <xdr:nvSpPr>
        <xdr:cNvPr id="92" name="Text Box 2">
          <a:extLst>
            <a:ext uri="{FF2B5EF4-FFF2-40B4-BE49-F238E27FC236}">
              <a16:creationId xmlns:a16="http://schemas.microsoft.com/office/drawing/2014/main" id="{ACCD09BF-0C1F-4083-8CD7-58D3259E0A78}"/>
            </a:ext>
          </a:extLst>
        </xdr:cNvPr>
        <xdr:cNvSpPr txBox="1">
          <a:spLocks noChangeArrowheads="1"/>
        </xdr:cNvSpPr>
      </xdr:nvSpPr>
      <xdr:spPr bwMode="auto">
        <a:xfrm>
          <a:off x="2657475" y="1266825"/>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35166</xdr:rowOff>
    </xdr:to>
    <xdr:sp macro="" textlink="">
      <xdr:nvSpPr>
        <xdr:cNvPr id="93" name="Text Box 2">
          <a:extLst>
            <a:ext uri="{FF2B5EF4-FFF2-40B4-BE49-F238E27FC236}">
              <a16:creationId xmlns:a16="http://schemas.microsoft.com/office/drawing/2014/main" id="{DB5BB0DB-F76A-48AE-9523-C05D488BD945}"/>
            </a:ext>
          </a:extLst>
        </xdr:cNvPr>
        <xdr:cNvSpPr txBox="1">
          <a:spLocks noChangeArrowheads="1"/>
        </xdr:cNvSpPr>
      </xdr:nvSpPr>
      <xdr:spPr bwMode="auto">
        <a:xfrm>
          <a:off x="2657475" y="1266825"/>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12609</xdr:rowOff>
    </xdr:to>
    <xdr:sp macro="" textlink="">
      <xdr:nvSpPr>
        <xdr:cNvPr id="94" name="Text Box 2">
          <a:extLst>
            <a:ext uri="{FF2B5EF4-FFF2-40B4-BE49-F238E27FC236}">
              <a16:creationId xmlns:a16="http://schemas.microsoft.com/office/drawing/2014/main" id="{88055C9A-9B3E-4BF4-B776-E34BA31675FF}"/>
            </a:ext>
          </a:extLst>
        </xdr:cNvPr>
        <xdr:cNvSpPr txBox="1">
          <a:spLocks noChangeArrowheads="1"/>
        </xdr:cNvSpPr>
      </xdr:nvSpPr>
      <xdr:spPr bwMode="auto">
        <a:xfrm>
          <a:off x="2657475" y="1266825"/>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35166</xdr:rowOff>
    </xdr:to>
    <xdr:sp macro="" textlink="">
      <xdr:nvSpPr>
        <xdr:cNvPr id="95" name="Text Box 2">
          <a:extLst>
            <a:ext uri="{FF2B5EF4-FFF2-40B4-BE49-F238E27FC236}">
              <a16:creationId xmlns:a16="http://schemas.microsoft.com/office/drawing/2014/main" id="{91E052D9-41EB-48BA-969E-285ED3FBCCA0}"/>
            </a:ext>
          </a:extLst>
        </xdr:cNvPr>
        <xdr:cNvSpPr txBox="1">
          <a:spLocks noChangeArrowheads="1"/>
        </xdr:cNvSpPr>
      </xdr:nvSpPr>
      <xdr:spPr bwMode="auto">
        <a:xfrm>
          <a:off x="2657475" y="1266825"/>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14514</xdr:rowOff>
    </xdr:to>
    <xdr:sp macro="" textlink="">
      <xdr:nvSpPr>
        <xdr:cNvPr id="96" name="Text Box 2">
          <a:extLst>
            <a:ext uri="{FF2B5EF4-FFF2-40B4-BE49-F238E27FC236}">
              <a16:creationId xmlns:a16="http://schemas.microsoft.com/office/drawing/2014/main" id="{F85FEC70-63D1-4E32-86E7-BEE74D0028B1}"/>
            </a:ext>
          </a:extLst>
        </xdr:cNvPr>
        <xdr:cNvSpPr txBox="1">
          <a:spLocks noChangeArrowheads="1"/>
        </xdr:cNvSpPr>
      </xdr:nvSpPr>
      <xdr:spPr bwMode="auto">
        <a:xfrm>
          <a:off x="2657475" y="126682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14514</xdr:rowOff>
    </xdr:to>
    <xdr:sp macro="" textlink="">
      <xdr:nvSpPr>
        <xdr:cNvPr id="97" name="Text Box 2">
          <a:extLst>
            <a:ext uri="{FF2B5EF4-FFF2-40B4-BE49-F238E27FC236}">
              <a16:creationId xmlns:a16="http://schemas.microsoft.com/office/drawing/2014/main" id="{DD0D709C-6012-4CC7-A18C-DFC5BDA41282}"/>
            </a:ext>
          </a:extLst>
        </xdr:cNvPr>
        <xdr:cNvSpPr txBox="1">
          <a:spLocks noChangeArrowheads="1"/>
        </xdr:cNvSpPr>
      </xdr:nvSpPr>
      <xdr:spPr bwMode="auto">
        <a:xfrm>
          <a:off x="2657475" y="126682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14514</xdr:rowOff>
    </xdr:to>
    <xdr:sp macro="" textlink="">
      <xdr:nvSpPr>
        <xdr:cNvPr id="98" name="Text Box 2">
          <a:extLst>
            <a:ext uri="{FF2B5EF4-FFF2-40B4-BE49-F238E27FC236}">
              <a16:creationId xmlns:a16="http://schemas.microsoft.com/office/drawing/2014/main" id="{BD61BD77-9DBD-4AB6-98AE-04B171BAAA82}"/>
            </a:ext>
          </a:extLst>
        </xdr:cNvPr>
        <xdr:cNvSpPr txBox="1">
          <a:spLocks noChangeArrowheads="1"/>
        </xdr:cNvSpPr>
      </xdr:nvSpPr>
      <xdr:spPr bwMode="auto">
        <a:xfrm>
          <a:off x="2657475" y="126682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44691</xdr:rowOff>
    </xdr:to>
    <xdr:sp macro="" textlink="">
      <xdr:nvSpPr>
        <xdr:cNvPr id="99" name="Text Box 2">
          <a:extLst>
            <a:ext uri="{FF2B5EF4-FFF2-40B4-BE49-F238E27FC236}">
              <a16:creationId xmlns:a16="http://schemas.microsoft.com/office/drawing/2014/main" id="{F1B2A3A9-E1CB-4A74-B4C3-28A67FA23539}"/>
            </a:ext>
          </a:extLst>
        </xdr:cNvPr>
        <xdr:cNvSpPr txBox="1">
          <a:spLocks noChangeArrowheads="1"/>
        </xdr:cNvSpPr>
      </xdr:nvSpPr>
      <xdr:spPr bwMode="auto">
        <a:xfrm>
          <a:off x="2657475" y="1266825"/>
          <a:ext cx="76200" cy="235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59055</xdr:colOff>
      <xdr:row>7</xdr:row>
      <xdr:rowOff>83820</xdr:rowOff>
    </xdr:from>
    <xdr:to>
      <xdr:col>3</xdr:col>
      <xdr:colOff>135255</xdr:colOff>
      <xdr:row>8</xdr:row>
      <xdr:rowOff>2877</xdr:rowOff>
    </xdr:to>
    <xdr:sp macro="" textlink="">
      <xdr:nvSpPr>
        <xdr:cNvPr id="100" name="Text Box 2">
          <a:extLst>
            <a:ext uri="{FF2B5EF4-FFF2-40B4-BE49-F238E27FC236}">
              <a16:creationId xmlns:a16="http://schemas.microsoft.com/office/drawing/2014/main" id="{08359B43-BCB1-4218-9602-67672102F959}"/>
            </a:ext>
          </a:extLst>
        </xdr:cNvPr>
        <xdr:cNvSpPr txBox="1">
          <a:spLocks noChangeArrowheads="1"/>
        </xdr:cNvSpPr>
      </xdr:nvSpPr>
      <xdr:spPr bwMode="auto">
        <a:xfrm>
          <a:off x="2383155" y="1882140"/>
          <a:ext cx="76200" cy="2390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14514</xdr:rowOff>
    </xdr:to>
    <xdr:sp macro="" textlink="">
      <xdr:nvSpPr>
        <xdr:cNvPr id="101" name="Text Box 2">
          <a:extLst>
            <a:ext uri="{FF2B5EF4-FFF2-40B4-BE49-F238E27FC236}">
              <a16:creationId xmlns:a16="http://schemas.microsoft.com/office/drawing/2014/main" id="{EEE2D828-C230-4C6F-8DAB-AE24892D82B6}"/>
            </a:ext>
          </a:extLst>
        </xdr:cNvPr>
        <xdr:cNvSpPr txBox="1">
          <a:spLocks noChangeArrowheads="1"/>
        </xdr:cNvSpPr>
      </xdr:nvSpPr>
      <xdr:spPr bwMode="auto">
        <a:xfrm>
          <a:off x="2657475" y="126682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14514</xdr:rowOff>
    </xdr:to>
    <xdr:sp macro="" textlink="">
      <xdr:nvSpPr>
        <xdr:cNvPr id="102" name="Text Box 2">
          <a:extLst>
            <a:ext uri="{FF2B5EF4-FFF2-40B4-BE49-F238E27FC236}">
              <a16:creationId xmlns:a16="http://schemas.microsoft.com/office/drawing/2014/main" id="{5CC8498B-A1E0-417A-8131-D5E61FC7EDC4}"/>
            </a:ext>
          </a:extLst>
        </xdr:cNvPr>
        <xdr:cNvSpPr txBox="1">
          <a:spLocks noChangeArrowheads="1"/>
        </xdr:cNvSpPr>
      </xdr:nvSpPr>
      <xdr:spPr bwMode="auto">
        <a:xfrm>
          <a:off x="2657475" y="126682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14514</xdr:rowOff>
    </xdr:to>
    <xdr:sp macro="" textlink="">
      <xdr:nvSpPr>
        <xdr:cNvPr id="103" name="Text Box 2">
          <a:extLst>
            <a:ext uri="{FF2B5EF4-FFF2-40B4-BE49-F238E27FC236}">
              <a16:creationId xmlns:a16="http://schemas.microsoft.com/office/drawing/2014/main" id="{E8E0946E-80DC-4F8F-9868-FD28036A76BD}"/>
            </a:ext>
          </a:extLst>
        </xdr:cNvPr>
        <xdr:cNvSpPr txBox="1">
          <a:spLocks noChangeArrowheads="1"/>
        </xdr:cNvSpPr>
      </xdr:nvSpPr>
      <xdr:spPr bwMode="auto">
        <a:xfrm>
          <a:off x="2657475" y="126682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12609</xdr:rowOff>
    </xdr:to>
    <xdr:sp macro="" textlink="">
      <xdr:nvSpPr>
        <xdr:cNvPr id="104" name="Text Box 2">
          <a:extLst>
            <a:ext uri="{FF2B5EF4-FFF2-40B4-BE49-F238E27FC236}">
              <a16:creationId xmlns:a16="http://schemas.microsoft.com/office/drawing/2014/main" id="{1A8314C4-9470-4D13-B533-019F9BC8C38C}"/>
            </a:ext>
          </a:extLst>
        </xdr:cNvPr>
        <xdr:cNvSpPr txBox="1">
          <a:spLocks noChangeArrowheads="1"/>
        </xdr:cNvSpPr>
      </xdr:nvSpPr>
      <xdr:spPr bwMode="auto">
        <a:xfrm>
          <a:off x="2657475" y="1266825"/>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12609</xdr:rowOff>
    </xdr:to>
    <xdr:sp macro="" textlink="">
      <xdr:nvSpPr>
        <xdr:cNvPr id="105" name="Text Box 2">
          <a:extLst>
            <a:ext uri="{FF2B5EF4-FFF2-40B4-BE49-F238E27FC236}">
              <a16:creationId xmlns:a16="http://schemas.microsoft.com/office/drawing/2014/main" id="{3C31E0E5-11F8-4986-A34D-2004CFE05174}"/>
            </a:ext>
          </a:extLst>
        </xdr:cNvPr>
        <xdr:cNvSpPr txBox="1">
          <a:spLocks noChangeArrowheads="1"/>
        </xdr:cNvSpPr>
      </xdr:nvSpPr>
      <xdr:spPr bwMode="auto">
        <a:xfrm>
          <a:off x="2657475" y="1266825"/>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43915</xdr:rowOff>
    </xdr:to>
    <xdr:sp macro="" textlink="">
      <xdr:nvSpPr>
        <xdr:cNvPr id="2" name="Text Box 2">
          <a:extLst>
            <a:ext uri="{FF2B5EF4-FFF2-40B4-BE49-F238E27FC236}">
              <a16:creationId xmlns:a16="http://schemas.microsoft.com/office/drawing/2014/main" id="{F3F1B647-E00A-4F49-AD61-BF7602AD7D3A}"/>
            </a:ext>
          </a:extLst>
        </xdr:cNvPr>
        <xdr:cNvSpPr txBox="1">
          <a:spLocks noChangeArrowheads="1"/>
        </xdr:cNvSpPr>
      </xdr:nvSpPr>
      <xdr:spPr bwMode="auto">
        <a:xfrm>
          <a:off x="2733675" y="5381244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43915</xdr:rowOff>
    </xdr:to>
    <xdr:sp macro="" textlink="">
      <xdr:nvSpPr>
        <xdr:cNvPr id="3" name="Text Box 2">
          <a:extLst>
            <a:ext uri="{FF2B5EF4-FFF2-40B4-BE49-F238E27FC236}">
              <a16:creationId xmlns:a16="http://schemas.microsoft.com/office/drawing/2014/main" id="{A07EC094-7B8B-4D89-8B73-3AB25963442C}"/>
            </a:ext>
          </a:extLst>
        </xdr:cNvPr>
        <xdr:cNvSpPr txBox="1">
          <a:spLocks noChangeArrowheads="1"/>
        </xdr:cNvSpPr>
      </xdr:nvSpPr>
      <xdr:spPr bwMode="auto">
        <a:xfrm>
          <a:off x="2733675" y="5381244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43915</xdr:rowOff>
    </xdr:to>
    <xdr:sp macro="" textlink="">
      <xdr:nvSpPr>
        <xdr:cNvPr id="4" name="Text Box 2">
          <a:extLst>
            <a:ext uri="{FF2B5EF4-FFF2-40B4-BE49-F238E27FC236}">
              <a16:creationId xmlns:a16="http://schemas.microsoft.com/office/drawing/2014/main" id="{3D8C50FC-D871-4746-A142-648A841708EF}"/>
            </a:ext>
          </a:extLst>
        </xdr:cNvPr>
        <xdr:cNvSpPr txBox="1">
          <a:spLocks noChangeArrowheads="1"/>
        </xdr:cNvSpPr>
      </xdr:nvSpPr>
      <xdr:spPr bwMode="auto">
        <a:xfrm>
          <a:off x="2733675" y="5381244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43915</xdr:rowOff>
    </xdr:to>
    <xdr:sp macro="" textlink="">
      <xdr:nvSpPr>
        <xdr:cNvPr id="5" name="Text Box 2">
          <a:extLst>
            <a:ext uri="{FF2B5EF4-FFF2-40B4-BE49-F238E27FC236}">
              <a16:creationId xmlns:a16="http://schemas.microsoft.com/office/drawing/2014/main" id="{FCB9960C-8D97-4F29-A058-8E201D74B57C}"/>
            </a:ext>
          </a:extLst>
        </xdr:cNvPr>
        <xdr:cNvSpPr txBox="1">
          <a:spLocks noChangeArrowheads="1"/>
        </xdr:cNvSpPr>
      </xdr:nvSpPr>
      <xdr:spPr bwMode="auto">
        <a:xfrm>
          <a:off x="2733675" y="5381244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43915</xdr:rowOff>
    </xdr:to>
    <xdr:sp macro="" textlink="">
      <xdr:nvSpPr>
        <xdr:cNvPr id="6" name="Text Box 2">
          <a:extLst>
            <a:ext uri="{FF2B5EF4-FFF2-40B4-BE49-F238E27FC236}">
              <a16:creationId xmlns:a16="http://schemas.microsoft.com/office/drawing/2014/main" id="{38F24312-BCB2-416F-8A9E-637A5E259080}"/>
            </a:ext>
          </a:extLst>
        </xdr:cNvPr>
        <xdr:cNvSpPr txBox="1">
          <a:spLocks noChangeArrowheads="1"/>
        </xdr:cNvSpPr>
      </xdr:nvSpPr>
      <xdr:spPr bwMode="auto">
        <a:xfrm>
          <a:off x="2733675" y="5381244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43915</xdr:rowOff>
    </xdr:to>
    <xdr:sp macro="" textlink="">
      <xdr:nvSpPr>
        <xdr:cNvPr id="7" name="Text Box 2">
          <a:extLst>
            <a:ext uri="{FF2B5EF4-FFF2-40B4-BE49-F238E27FC236}">
              <a16:creationId xmlns:a16="http://schemas.microsoft.com/office/drawing/2014/main" id="{9CC48414-D3BA-4A47-8494-669074710800}"/>
            </a:ext>
          </a:extLst>
        </xdr:cNvPr>
        <xdr:cNvSpPr txBox="1">
          <a:spLocks noChangeArrowheads="1"/>
        </xdr:cNvSpPr>
      </xdr:nvSpPr>
      <xdr:spPr bwMode="auto">
        <a:xfrm>
          <a:off x="2733675" y="5381244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43915</xdr:rowOff>
    </xdr:to>
    <xdr:sp macro="" textlink="">
      <xdr:nvSpPr>
        <xdr:cNvPr id="8" name="Text Box 2">
          <a:extLst>
            <a:ext uri="{FF2B5EF4-FFF2-40B4-BE49-F238E27FC236}">
              <a16:creationId xmlns:a16="http://schemas.microsoft.com/office/drawing/2014/main" id="{E63548E4-9BAD-4662-8115-8FAAB16BE292}"/>
            </a:ext>
          </a:extLst>
        </xdr:cNvPr>
        <xdr:cNvSpPr txBox="1">
          <a:spLocks noChangeArrowheads="1"/>
        </xdr:cNvSpPr>
      </xdr:nvSpPr>
      <xdr:spPr bwMode="auto">
        <a:xfrm>
          <a:off x="2733675" y="5381244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43915</xdr:rowOff>
    </xdr:to>
    <xdr:sp macro="" textlink="">
      <xdr:nvSpPr>
        <xdr:cNvPr id="9" name="Text Box 2">
          <a:extLst>
            <a:ext uri="{FF2B5EF4-FFF2-40B4-BE49-F238E27FC236}">
              <a16:creationId xmlns:a16="http://schemas.microsoft.com/office/drawing/2014/main" id="{90C5D9F8-0876-4CCD-B95C-82EE239AFE35}"/>
            </a:ext>
          </a:extLst>
        </xdr:cNvPr>
        <xdr:cNvSpPr txBox="1">
          <a:spLocks noChangeArrowheads="1"/>
        </xdr:cNvSpPr>
      </xdr:nvSpPr>
      <xdr:spPr bwMode="auto">
        <a:xfrm>
          <a:off x="2733675" y="5381244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32437</xdr:rowOff>
    </xdr:to>
    <xdr:sp macro="" textlink="">
      <xdr:nvSpPr>
        <xdr:cNvPr id="34" name="Text Box 2">
          <a:extLst>
            <a:ext uri="{FF2B5EF4-FFF2-40B4-BE49-F238E27FC236}">
              <a16:creationId xmlns:a16="http://schemas.microsoft.com/office/drawing/2014/main" id="{F1C02BFD-DAFE-48EC-AA24-219B44E5D6AE}"/>
            </a:ext>
          </a:extLst>
        </xdr:cNvPr>
        <xdr:cNvSpPr txBox="1">
          <a:spLocks noChangeArrowheads="1"/>
        </xdr:cNvSpPr>
      </xdr:nvSpPr>
      <xdr:spPr bwMode="auto">
        <a:xfrm>
          <a:off x="2870835" y="353720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32437</xdr:rowOff>
    </xdr:to>
    <xdr:sp macro="" textlink="">
      <xdr:nvSpPr>
        <xdr:cNvPr id="35" name="Text Box 2">
          <a:extLst>
            <a:ext uri="{FF2B5EF4-FFF2-40B4-BE49-F238E27FC236}">
              <a16:creationId xmlns:a16="http://schemas.microsoft.com/office/drawing/2014/main" id="{E0B02C05-430F-4F9E-9868-F58445301CEB}"/>
            </a:ext>
          </a:extLst>
        </xdr:cNvPr>
        <xdr:cNvSpPr txBox="1">
          <a:spLocks noChangeArrowheads="1"/>
        </xdr:cNvSpPr>
      </xdr:nvSpPr>
      <xdr:spPr bwMode="auto">
        <a:xfrm>
          <a:off x="2870835" y="353720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32437</xdr:rowOff>
    </xdr:to>
    <xdr:sp macro="" textlink="">
      <xdr:nvSpPr>
        <xdr:cNvPr id="36" name="Text Box 2">
          <a:extLst>
            <a:ext uri="{FF2B5EF4-FFF2-40B4-BE49-F238E27FC236}">
              <a16:creationId xmlns:a16="http://schemas.microsoft.com/office/drawing/2014/main" id="{3F61B77A-8E49-421C-9BC0-DDAFA18EC3BE}"/>
            </a:ext>
          </a:extLst>
        </xdr:cNvPr>
        <xdr:cNvSpPr txBox="1">
          <a:spLocks noChangeArrowheads="1"/>
        </xdr:cNvSpPr>
      </xdr:nvSpPr>
      <xdr:spPr bwMode="auto">
        <a:xfrm>
          <a:off x="2870835" y="353720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32437</xdr:rowOff>
    </xdr:to>
    <xdr:sp macro="" textlink="">
      <xdr:nvSpPr>
        <xdr:cNvPr id="37" name="Text Box 2">
          <a:extLst>
            <a:ext uri="{FF2B5EF4-FFF2-40B4-BE49-F238E27FC236}">
              <a16:creationId xmlns:a16="http://schemas.microsoft.com/office/drawing/2014/main" id="{25FB2E20-EBA2-476E-A191-29D0BAAA1CE7}"/>
            </a:ext>
          </a:extLst>
        </xdr:cNvPr>
        <xdr:cNvSpPr txBox="1">
          <a:spLocks noChangeArrowheads="1"/>
        </xdr:cNvSpPr>
      </xdr:nvSpPr>
      <xdr:spPr bwMode="auto">
        <a:xfrm>
          <a:off x="2870835" y="353720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32437</xdr:rowOff>
    </xdr:to>
    <xdr:sp macro="" textlink="">
      <xdr:nvSpPr>
        <xdr:cNvPr id="38" name="Text Box 2">
          <a:extLst>
            <a:ext uri="{FF2B5EF4-FFF2-40B4-BE49-F238E27FC236}">
              <a16:creationId xmlns:a16="http://schemas.microsoft.com/office/drawing/2014/main" id="{755D609F-904C-4EE9-8157-F20833B81B52}"/>
            </a:ext>
          </a:extLst>
        </xdr:cNvPr>
        <xdr:cNvSpPr txBox="1">
          <a:spLocks noChangeArrowheads="1"/>
        </xdr:cNvSpPr>
      </xdr:nvSpPr>
      <xdr:spPr bwMode="auto">
        <a:xfrm>
          <a:off x="2870835" y="353720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32437</xdr:rowOff>
    </xdr:to>
    <xdr:sp macro="" textlink="">
      <xdr:nvSpPr>
        <xdr:cNvPr id="39" name="Text Box 2">
          <a:extLst>
            <a:ext uri="{FF2B5EF4-FFF2-40B4-BE49-F238E27FC236}">
              <a16:creationId xmlns:a16="http://schemas.microsoft.com/office/drawing/2014/main" id="{6BB2712D-86C7-40E3-9434-CA7D3CA341DE}"/>
            </a:ext>
          </a:extLst>
        </xdr:cNvPr>
        <xdr:cNvSpPr txBox="1">
          <a:spLocks noChangeArrowheads="1"/>
        </xdr:cNvSpPr>
      </xdr:nvSpPr>
      <xdr:spPr bwMode="auto">
        <a:xfrm>
          <a:off x="2870835" y="353720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32437</xdr:rowOff>
    </xdr:to>
    <xdr:sp macro="" textlink="">
      <xdr:nvSpPr>
        <xdr:cNvPr id="40" name="Text Box 2">
          <a:extLst>
            <a:ext uri="{FF2B5EF4-FFF2-40B4-BE49-F238E27FC236}">
              <a16:creationId xmlns:a16="http://schemas.microsoft.com/office/drawing/2014/main" id="{13DE14BD-F7D7-42E7-A619-1D6C86070EE8}"/>
            </a:ext>
          </a:extLst>
        </xdr:cNvPr>
        <xdr:cNvSpPr txBox="1">
          <a:spLocks noChangeArrowheads="1"/>
        </xdr:cNvSpPr>
      </xdr:nvSpPr>
      <xdr:spPr bwMode="auto">
        <a:xfrm>
          <a:off x="2870835" y="353720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224</xdr:row>
      <xdr:rowOff>0</xdr:rowOff>
    </xdr:from>
    <xdr:to>
      <xdr:col>3</xdr:col>
      <xdr:colOff>180975</xdr:colOff>
      <xdr:row>225</xdr:row>
      <xdr:rowOff>32437</xdr:rowOff>
    </xdr:to>
    <xdr:sp macro="" textlink="">
      <xdr:nvSpPr>
        <xdr:cNvPr id="41" name="Text Box 2">
          <a:extLst>
            <a:ext uri="{FF2B5EF4-FFF2-40B4-BE49-F238E27FC236}">
              <a16:creationId xmlns:a16="http://schemas.microsoft.com/office/drawing/2014/main" id="{6CB87104-CA67-44A2-B62B-A771CE44AD4B}"/>
            </a:ext>
          </a:extLst>
        </xdr:cNvPr>
        <xdr:cNvSpPr txBox="1">
          <a:spLocks noChangeArrowheads="1"/>
        </xdr:cNvSpPr>
      </xdr:nvSpPr>
      <xdr:spPr bwMode="auto">
        <a:xfrm>
          <a:off x="2870835" y="353720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221</xdr:row>
      <xdr:rowOff>0</xdr:rowOff>
    </xdr:from>
    <xdr:to>
      <xdr:col>3</xdr:col>
      <xdr:colOff>180975</xdr:colOff>
      <xdr:row>222</xdr:row>
      <xdr:rowOff>6123</xdr:rowOff>
    </xdr:to>
    <xdr:sp macro="" textlink="">
      <xdr:nvSpPr>
        <xdr:cNvPr id="11" name="Text Box 2">
          <a:extLst>
            <a:ext uri="{FF2B5EF4-FFF2-40B4-BE49-F238E27FC236}">
              <a16:creationId xmlns:a16="http://schemas.microsoft.com/office/drawing/2014/main" id="{59A83581-4892-4C66-9066-E02FBE943E19}"/>
            </a:ext>
          </a:extLst>
        </xdr:cNvPr>
        <xdr:cNvSpPr txBox="1">
          <a:spLocks noChangeArrowheads="1"/>
        </xdr:cNvSpPr>
      </xdr:nvSpPr>
      <xdr:spPr bwMode="auto">
        <a:xfrm>
          <a:off x="3152775" y="35867340"/>
          <a:ext cx="76200" cy="188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221</xdr:row>
      <xdr:rowOff>0</xdr:rowOff>
    </xdr:from>
    <xdr:to>
      <xdr:col>3</xdr:col>
      <xdr:colOff>180975</xdr:colOff>
      <xdr:row>222</xdr:row>
      <xdr:rowOff>6123</xdr:rowOff>
    </xdr:to>
    <xdr:sp macro="" textlink="">
      <xdr:nvSpPr>
        <xdr:cNvPr id="12" name="Text Box 2">
          <a:extLst>
            <a:ext uri="{FF2B5EF4-FFF2-40B4-BE49-F238E27FC236}">
              <a16:creationId xmlns:a16="http://schemas.microsoft.com/office/drawing/2014/main" id="{05824762-78AC-46F1-A6B4-CFF2AB43944E}"/>
            </a:ext>
          </a:extLst>
        </xdr:cNvPr>
        <xdr:cNvSpPr txBox="1">
          <a:spLocks noChangeArrowheads="1"/>
        </xdr:cNvSpPr>
      </xdr:nvSpPr>
      <xdr:spPr bwMode="auto">
        <a:xfrm>
          <a:off x="3152775" y="35867340"/>
          <a:ext cx="76200" cy="188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221</xdr:row>
      <xdr:rowOff>0</xdr:rowOff>
    </xdr:from>
    <xdr:to>
      <xdr:col>3</xdr:col>
      <xdr:colOff>180975</xdr:colOff>
      <xdr:row>222</xdr:row>
      <xdr:rowOff>6123</xdr:rowOff>
    </xdr:to>
    <xdr:sp macro="" textlink="">
      <xdr:nvSpPr>
        <xdr:cNvPr id="13" name="Text Box 2">
          <a:extLst>
            <a:ext uri="{FF2B5EF4-FFF2-40B4-BE49-F238E27FC236}">
              <a16:creationId xmlns:a16="http://schemas.microsoft.com/office/drawing/2014/main" id="{F2EA5491-AB74-4BCA-B9D7-C80F9ABC71C9}"/>
            </a:ext>
          </a:extLst>
        </xdr:cNvPr>
        <xdr:cNvSpPr txBox="1">
          <a:spLocks noChangeArrowheads="1"/>
        </xdr:cNvSpPr>
      </xdr:nvSpPr>
      <xdr:spPr bwMode="auto">
        <a:xfrm>
          <a:off x="3152775" y="35867340"/>
          <a:ext cx="76200" cy="188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222</xdr:row>
      <xdr:rowOff>0</xdr:rowOff>
    </xdr:from>
    <xdr:to>
      <xdr:col>3</xdr:col>
      <xdr:colOff>180975</xdr:colOff>
      <xdr:row>223</xdr:row>
      <xdr:rowOff>15023</xdr:rowOff>
    </xdr:to>
    <xdr:sp macro="" textlink="">
      <xdr:nvSpPr>
        <xdr:cNvPr id="10" name="Text Box 2">
          <a:extLst>
            <a:ext uri="{FF2B5EF4-FFF2-40B4-BE49-F238E27FC236}">
              <a16:creationId xmlns:a16="http://schemas.microsoft.com/office/drawing/2014/main" id="{0257468A-48C5-4CF7-9B32-8DAC4849764A}"/>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222</xdr:row>
      <xdr:rowOff>0</xdr:rowOff>
    </xdr:from>
    <xdr:to>
      <xdr:col>3</xdr:col>
      <xdr:colOff>180975</xdr:colOff>
      <xdr:row>223</xdr:row>
      <xdr:rowOff>15023</xdr:rowOff>
    </xdr:to>
    <xdr:sp macro="" textlink="">
      <xdr:nvSpPr>
        <xdr:cNvPr id="14" name="Text Box 2">
          <a:extLst>
            <a:ext uri="{FF2B5EF4-FFF2-40B4-BE49-F238E27FC236}">
              <a16:creationId xmlns:a16="http://schemas.microsoft.com/office/drawing/2014/main" id="{DA29315F-2D9E-44DF-A660-65AE5A6121C2}"/>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222</xdr:row>
      <xdr:rowOff>0</xdr:rowOff>
    </xdr:from>
    <xdr:to>
      <xdr:col>3</xdr:col>
      <xdr:colOff>180975</xdr:colOff>
      <xdr:row>223</xdr:row>
      <xdr:rowOff>15023</xdr:rowOff>
    </xdr:to>
    <xdr:sp macro="" textlink="">
      <xdr:nvSpPr>
        <xdr:cNvPr id="15" name="Text Box 2">
          <a:extLst>
            <a:ext uri="{FF2B5EF4-FFF2-40B4-BE49-F238E27FC236}">
              <a16:creationId xmlns:a16="http://schemas.microsoft.com/office/drawing/2014/main" id="{87DA9BD8-098F-45F3-B110-D9BE2F8B96A1}"/>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222</xdr:row>
      <xdr:rowOff>0</xdr:rowOff>
    </xdr:from>
    <xdr:to>
      <xdr:col>3</xdr:col>
      <xdr:colOff>180975</xdr:colOff>
      <xdr:row>223</xdr:row>
      <xdr:rowOff>15023</xdr:rowOff>
    </xdr:to>
    <xdr:sp macro="" textlink="">
      <xdr:nvSpPr>
        <xdr:cNvPr id="16" name="Text Box 2">
          <a:extLst>
            <a:ext uri="{FF2B5EF4-FFF2-40B4-BE49-F238E27FC236}">
              <a16:creationId xmlns:a16="http://schemas.microsoft.com/office/drawing/2014/main" id="{B494084F-9074-48D7-BD9C-8A3AAB0C4AB1}"/>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222</xdr:row>
      <xdr:rowOff>0</xdr:rowOff>
    </xdr:from>
    <xdr:to>
      <xdr:col>3</xdr:col>
      <xdr:colOff>180975</xdr:colOff>
      <xdr:row>223</xdr:row>
      <xdr:rowOff>15023</xdr:rowOff>
    </xdr:to>
    <xdr:sp macro="" textlink="">
      <xdr:nvSpPr>
        <xdr:cNvPr id="17" name="Text Box 2">
          <a:extLst>
            <a:ext uri="{FF2B5EF4-FFF2-40B4-BE49-F238E27FC236}">
              <a16:creationId xmlns:a16="http://schemas.microsoft.com/office/drawing/2014/main" id="{92FBB416-8225-4673-B887-A17535E6AF57}"/>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222</xdr:row>
      <xdr:rowOff>0</xdr:rowOff>
    </xdr:from>
    <xdr:to>
      <xdr:col>3</xdr:col>
      <xdr:colOff>180975</xdr:colOff>
      <xdr:row>223</xdr:row>
      <xdr:rowOff>15023</xdr:rowOff>
    </xdr:to>
    <xdr:sp macro="" textlink="">
      <xdr:nvSpPr>
        <xdr:cNvPr id="42" name="Text Box 2">
          <a:extLst>
            <a:ext uri="{FF2B5EF4-FFF2-40B4-BE49-F238E27FC236}">
              <a16:creationId xmlns:a16="http://schemas.microsoft.com/office/drawing/2014/main" id="{2C6C8A9F-4355-4F2B-ACE9-4E28DC4EB129}"/>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222</xdr:row>
      <xdr:rowOff>0</xdr:rowOff>
    </xdr:from>
    <xdr:to>
      <xdr:col>3</xdr:col>
      <xdr:colOff>180975</xdr:colOff>
      <xdr:row>223</xdr:row>
      <xdr:rowOff>15023</xdr:rowOff>
    </xdr:to>
    <xdr:sp macro="" textlink="">
      <xdr:nvSpPr>
        <xdr:cNvPr id="43" name="Text Box 2">
          <a:extLst>
            <a:ext uri="{FF2B5EF4-FFF2-40B4-BE49-F238E27FC236}">
              <a16:creationId xmlns:a16="http://schemas.microsoft.com/office/drawing/2014/main" id="{132D58FD-EF3F-44E9-9213-C73731E11B5F}"/>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222</xdr:row>
      <xdr:rowOff>0</xdr:rowOff>
    </xdr:from>
    <xdr:to>
      <xdr:col>3</xdr:col>
      <xdr:colOff>180975</xdr:colOff>
      <xdr:row>223</xdr:row>
      <xdr:rowOff>15023</xdr:rowOff>
    </xdr:to>
    <xdr:sp macro="" textlink="">
      <xdr:nvSpPr>
        <xdr:cNvPr id="44" name="Text Box 2">
          <a:extLst>
            <a:ext uri="{FF2B5EF4-FFF2-40B4-BE49-F238E27FC236}">
              <a16:creationId xmlns:a16="http://schemas.microsoft.com/office/drawing/2014/main" id="{530F7A89-C007-4657-B326-90B76D985021}"/>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19542</xdr:rowOff>
    </xdr:to>
    <xdr:sp macro="" textlink="">
      <xdr:nvSpPr>
        <xdr:cNvPr id="133" name="Text Box 2">
          <a:extLst>
            <a:ext uri="{FF2B5EF4-FFF2-40B4-BE49-F238E27FC236}">
              <a16:creationId xmlns:a16="http://schemas.microsoft.com/office/drawing/2014/main" id="{A57B1BE0-58E5-44AC-9160-7403BC629BBE}"/>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57642</xdr:rowOff>
    </xdr:to>
    <xdr:sp macro="" textlink="">
      <xdr:nvSpPr>
        <xdr:cNvPr id="134" name="Text Box 2">
          <a:extLst>
            <a:ext uri="{FF2B5EF4-FFF2-40B4-BE49-F238E27FC236}">
              <a16:creationId xmlns:a16="http://schemas.microsoft.com/office/drawing/2014/main" id="{4B23C433-AB3C-4304-9DF9-0D492843C51D}"/>
            </a:ext>
          </a:extLst>
        </xdr:cNvPr>
        <xdr:cNvSpPr txBox="1">
          <a:spLocks noChangeArrowheads="1"/>
        </xdr:cNvSpPr>
      </xdr:nvSpPr>
      <xdr:spPr bwMode="auto">
        <a:xfrm>
          <a:off x="2619375" y="1158240"/>
          <a:ext cx="76200" cy="23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19542</xdr:rowOff>
    </xdr:to>
    <xdr:sp macro="" textlink="">
      <xdr:nvSpPr>
        <xdr:cNvPr id="135" name="Text Box 2">
          <a:extLst>
            <a:ext uri="{FF2B5EF4-FFF2-40B4-BE49-F238E27FC236}">
              <a16:creationId xmlns:a16="http://schemas.microsoft.com/office/drawing/2014/main" id="{6D0D1CB5-B1F3-4B44-98A0-90DE91FE9BF8}"/>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57642</xdr:rowOff>
    </xdr:to>
    <xdr:sp macro="" textlink="">
      <xdr:nvSpPr>
        <xdr:cNvPr id="136" name="Text Box 2">
          <a:extLst>
            <a:ext uri="{FF2B5EF4-FFF2-40B4-BE49-F238E27FC236}">
              <a16:creationId xmlns:a16="http://schemas.microsoft.com/office/drawing/2014/main" id="{009D820C-F71F-4587-8C11-C389C04EDDE3}"/>
            </a:ext>
          </a:extLst>
        </xdr:cNvPr>
        <xdr:cNvSpPr txBox="1">
          <a:spLocks noChangeArrowheads="1"/>
        </xdr:cNvSpPr>
      </xdr:nvSpPr>
      <xdr:spPr bwMode="auto">
        <a:xfrm>
          <a:off x="2619375" y="1158240"/>
          <a:ext cx="76200" cy="23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19542</xdr:rowOff>
    </xdr:to>
    <xdr:sp macro="" textlink="">
      <xdr:nvSpPr>
        <xdr:cNvPr id="137" name="Text Box 2">
          <a:extLst>
            <a:ext uri="{FF2B5EF4-FFF2-40B4-BE49-F238E27FC236}">
              <a16:creationId xmlns:a16="http://schemas.microsoft.com/office/drawing/2014/main" id="{3F1564DE-A205-4DB1-98D3-A7B4CCE0BF92}"/>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57642</xdr:rowOff>
    </xdr:to>
    <xdr:sp macro="" textlink="">
      <xdr:nvSpPr>
        <xdr:cNvPr id="138" name="Text Box 2">
          <a:extLst>
            <a:ext uri="{FF2B5EF4-FFF2-40B4-BE49-F238E27FC236}">
              <a16:creationId xmlns:a16="http://schemas.microsoft.com/office/drawing/2014/main" id="{2195A926-5DD8-414F-B3D7-7FDF3AD43F99}"/>
            </a:ext>
          </a:extLst>
        </xdr:cNvPr>
        <xdr:cNvSpPr txBox="1">
          <a:spLocks noChangeArrowheads="1"/>
        </xdr:cNvSpPr>
      </xdr:nvSpPr>
      <xdr:spPr bwMode="auto">
        <a:xfrm>
          <a:off x="2619375" y="1158240"/>
          <a:ext cx="76200" cy="23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29067</xdr:rowOff>
    </xdr:to>
    <xdr:sp macro="" textlink="">
      <xdr:nvSpPr>
        <xdr:cNvPr id="139" name="Text Box 2">
          <a:extLst>
            <a:ext uri="{FF2B5EF4-FFF2-40B4-BE49-F238E27FC236}">
              <a16:creationId xmlns:a16="http://schemas.microsoft.com/office/drawing/2014/main" id="{E6B39716-66E1-4180-8158-F04055C54AC0}"/>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29067</xdr:rowOff>
    </xdr:to>
    <xdr:sp macro="" textlink="">
      <xdr:nvSpPr>
        <xdr:cNvPr id="140" name="Text Box 2">
          <a:extLst>
            <a:ext uri="{FF2B5EF4-FFF2-40B4-BE49-F238E27FC236}">
              <a16:creationId xmlns:a16="http://schemas.microsoft.com/office/drawing/2014/main" id="{B0BB1B66-1CE0-49FF-B121-A0CC0A3E7DE4}"/>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29067</xdr:rowOff>
    </xdr:to>
    <xdr:sp macro="" textlink="">
      <xdr:nvSpPr>
        <xdr:cNvPr id="141" name="Text Box 2">
          <a:extLst>
            <a:ext uri="{FF2B5EF4-FFF2-40B4-BE49-F238E27FC236}">
              <a16:creationId xmlns:a16="http://schemas.microsoft.com/office/drawing/2014/main" id="{727EB068-9AB3-4E89-AC86-89BAA2A49283}"/>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67167</xdr:rowOff>
    </xdr:to>
    <xdr:sp macro="" textlink="">
      <xdr:nvSpPr>
        <xdr:cNvPr id="142" name="Text Box 2">
          <a:extLst>
            <a:ext uri="{FF2B5EF4-FFF2-40B4-BE49-F238E27FC236}">
              <a16:creationId xmlns:a16="http://schemas.microsoft.com/office/drawing/2014/main" id="{97CF6D07-98EA-4E78-BF62-7AE03883AF75}"/>
            </a:ext>
          </a:extLst>
        </xdr:cNvPr>
        <xdr:cNvSpPr txBox="1">
          <a:spLocks noChangeArrowheads="1"/>
        </xdr:cNvSpPr>
      </xdr:nvSpPr>
      <xdr:spPr bwMode="auto">
        <a:xfrm>
          <a:off x="2619375" y="1158240"/>
          <a:ext cx="76200" cy="242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67167</xdr:rowOff>
    </xdr:to>
    <xdr:sp macro="" textlink="">
      <xdr:nvSpPr>
        <xdr:cNvPr id="143" name="Text Box 2">
          <a:extLst>
            <a:ext uri="{FF2B5EF4-FFF2-40B4-BE49-F238E27FC236}">
              <a16:creationId xmlns:a16="http://schemas.microsoft.com/office/drawing/2014/main" id="{2006741E-D531-412A-BACB-E2869DE94D09}"/>
            </a:ext>
          </a:extLst>
        </xdr:cNvPr>
        <xdr:cNvSpPr txBox="1">
          <a:spLocks noChangeArrowheads="1"/>
        </xdr:cNvSpPr>
      </xdr:nvSpPr>
      <xdr:spPr bwMode="auto">
        <a:xfrm>
          <a:off x="2619375" y="1158240"/>
          <a:ext cx="76200" cy="242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29067</xdr:rowOff>
    </xdr:to>
    <xdr:sp macro="" textlink="">
      <xdr:nvSpPr>
        <xdr:cNvPr id="144" name="Text Box 2">
          <a:extLst>
            <a:ext uri="{FF2B5EF4-FFF2-40B4-BE49-F238E27FC236}">
              <a16:creationId xmlns:a16="http://schemas.microsoft.com/office/drawing/2014/main" id="{9B5BA39E-72FF-4CC4-A69C-80712A4560B3}"/>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29067</xdr:rowOff>
    </xdr:to>
    <xdr:sp macro="" textlink="">
      <xdr:nvSpPr>
        <xdr:cNvPr id="145" name="Text Box 2">
          <a:extLst>
            <a:ext uri="{FF2B5EF4-FFF2-40B4-BE49-F238E27FC236}">
              <a16:creationId xmlns:a16="http://schemas.microsoft.com/office/drawing/2014/main" id="{16C2F457-3BB2-453E-9867-B6D00C85CFEA}"/>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29067</xdr:rowOff>
    </xdr:to>
    <xdr:sp macro="" textlink="">
      <xdr:nvSpPr>
        <xdr:cNvPr id="146" name="Text Box 2">
          <a:extLst>
            <a:ext uri="{FF2B5EF4-FFF2-40B4-BE49-F238E27FC236}">
              <a16:creationId xmlns:a16="http://schemas.microsoft.com/office/drawing/2014/main" id="{F9E3062E-0101-4024-BAD1-2E118F5790C8}"/>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19542</xdr:rowOff>
    </xdr:to>
    <xdr:sp macro="" textlink="">
      <xdr:nvSpPr>
        <xdr:cNvPr id="147" name="Text Box 2">
          <a:extLst>
            <a:ext uri="{FF2B5EF4-FFF2-40B4-BE49-F238E27FC236}">
              <a16:creationId xmlns:a16="http://schemas.microsoft.com/office/drawing/2014/main" id="{4265A966-5397-4230-BFEE-0ED71EA32834}"/>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19542</xdr:rowOff>
    </xdr:to>
    <xdr:sp macro="" textlink="">
      <xdr:nvSpPr>
        <xdr:cNvPr id="148" name="Text Box 2">
          <a:extLst>
            <a:ext uri="{FF2B5EF4-FFF2-40B4-BE49-F238E27FC236}">
              <a16:creationId xmlns:a16="http://schemas.microsoft.com/office/drawing/2014/main" id="{1AE3EFBD-4A76-4650-9C87-E18AB2501F14}"/>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104775</xdr:colOff>
      <xdr:row>4</xdr:row>
      <xdr:rowOff>0</xdr:rowOff>
    </xdr:from>
    <xdr:to>
      <xdr:col>3</xdr:col>
      <xdr:colOff>180975</xdr:colOff>
      <xdr:row>5</xdr:row>
      <xdr:rowOff>82475</xdr:rowOff>
    </xdr:to>
    <xdr:sp macro="" textlink="">
      <xdr:nvSpPr>
        <xdr:cNvPr id="2" name="Text Box 2">
          <a:extLst>
            <a:ext uri="{FF2B5EF4-FFF2-40B4-BE49-F238E27FC236}">
              <a16:creationId xmlns:a16="http://schemas.microsoft.com/office/drawing/2014/main" id="{84A0AF38-1376-4C19-A0C4-FE4F75CABA58}"/>
            </a:ext>
          </a:extLst>
        </xdr:cNvPr>
        <xdr:cNvSpPr txBox="1">
          <a:spLocks noChangeArrowheads="1"/>
        </xdr:cNvSpPr>
      </xdr:nvSpPr>
      <xdr:spPr bwMode="auto">
        <a:xfrm>
          <a:off x="3048000" y="1704975"/>
          <a:ext cx="76200" cy="244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72950</xdr:rowOff>
    </xdr:to>
    <xdr:sp macro="" textlink="">
      <xdr:nvSpPr>
        <xdr:cNvPr id="3" name="Text Box 2">
          <a:extLst>
            <a:ext uri="{FF2B5EF4-FFF2-40B4-BE49-F238E27FC236}">
              <a16:creationId xmlns:a16="http://schemas.microsoft.com/office/drawing/2014/main" id="{AE60700A-EEA9-4C23-B4C0-03E1C087F8BA}"/>
            </a:ext>
          </a:extLst>
        </xdr:cNvPr>
        <xdr:cNvSpPr txBox="1">
          <a:spLocks noChangeArrowheads="1"/>
        </xdr:cNvSpPr>
      </xdr:nvSpPr>
      <xdr:spPr bwMode="auto">
        <a:xfrm>
          <a:off x="3048000" y="1704975"/>
          <a:ext cx="76200" cy="234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111050</xdr:rowOff>
    </xdr:to>
    <xdr:sp macro="" textlink="">
      <xdr:nvSpPr>
        <xdr:cNvPr id="4" name="Text Box 2">
          <a:extLst>
            <a:ext uri="{FF2B5EF4-FFF2-40B4-BE49-F238E27FC236}">
              <a16:creationId xmlns:a16="http://schemas.microsoft.com/office/drawing/2014/main" id="{827502E4-1F0A-4FDD-A359-73D9DEFAAC89}"/>
            </a:ext>
          </a:extLst>
        </xdr:cNvPr>
        <xdr:cNvSpPr txBox="1">
          <a:spLocks noChangeArrowheads="1"/>
        </xdr:cNvSpPr>
      </xdr:nvSpPr>
      <xdr:spPr bwMode="auto">
        <a:xfrm>
          <a:off x="3048000" y="1704975"/>
          <a:ext cx="76200" cy="272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72950</xdr:rowOff>
    </xdr:to>
    <xdr:sp macro="" textlink="">
      <xdr:nvSpPr>
        <xdr:cNvPr id="5" name="Text Box 2">
          <a:extLst>
            <a:ext uri="{FF2B5EF4-FFF2-40B4-BE49-F238E27FC236}">
              <a16:creationId xmlns:a16="http://schemas.microsoft.com/office/drawing/2014/main" id="{35ED7F4D-FFBC-44F0-8E67-C4FAB3403D69}"/>
            </a:ext>
          </a:extLst>
        </xdr:cNvPr>
        <xdr:cNvSpPr txBox="1">
          <a:spLocks noChangeArrowheads="1"/>
        </xdr:cNvSpPr>
      </xdr:nvSpPr>
      <xdr:spPr bwMode="auto">
        <a:xfrm>
          <a:off x="3048000" y="1704975"/>
          <a:ext cx="76200" cy="234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111050</xdr:rowOff>
    </xdr:to>
    <xdr:sp macro="" textlink="">
      <xdr:nvSpPr>
        <xdr:cNvPr id="6" name="Text Box 2">
          <a:extLst>
            <a:ext uri="{FF2B5EF4-FFF2-40B4-BE49-F238E27FC236}">
              <a16:creationId xmlns:a16="http://schemas.microsoft.com/office/drawing/2014/main" id="{D775D1AB-BFB5-4B25-B66C-7261C05B3302}"/>
            </a:ext>
          </a:extLst>
        </xdr:cNvPr>
        <xdr:cNvSpPr txBox="1">
          <a:spLocks noChangeArrowheads="1"/>
        </xdr:cNvSpPr>
      </xdr:nvSpPr>
      <xdr:spPr bwMode="auto">
        <a:xfrm>
          <a:off x="3048000" y="1704975"/>
          <a:ext cx="76200" cy="272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72950</xdr:rowOff>
    </xdr:to>
    <xdr:sp macro="" textlink="">
      <xdr:nvSpPr>
        <xdr:cNvPr id="7" name="Text Box 2">
          <a:extLst>
            <a:ext uri="{FF2B5EF4-FFF2-40B4-BE49-F238E27FC236}">
              <a16:creationId xmlns:a16="http://schemas.microsoft.com/office/drawing/2014/main" id="{5A1792B7-FE97-4F55-8715-A93816EE0CC0}"/>
            </a:ext>
          </a:extLst>
        </xdr:cNvPr>
        <xdr:cNvSpPr txBox="1">
          <a:spLocks noChangeArrowheads="1"/>
        </xdr:cNvSpPr>
      </xdr:nvSpPr>
      <xdr:spPr bwMode="auto">
        <a:xfrm>
          <a:off x="3048000" y="1704975"/>
          <a:ext cx="76200" cy="234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111050</xdr:rowOff>
    </xdr:to>
    <xdr:sp macro="" textlink="">
      <xdr:nvSpPr>
        <xdr:cNvPr id="8" name="Text Box 2">
          <a:extLst>
            <a:ext uri="{FF2B5EF4-FFF2-40B4-BE49-F238E27FC236}">
              <a16:creationId xmlns:a16="http://schemas.microsoft.com/office/drawing/2014/main" id="{B3DA6EF7-39C8-45E1-B711-EAC9F51AE958}"/>
            </a:ext>
          </a:extLst>
        </xdr:cNvPr>
        <xdr:cNvSpPr txBox="1">
          <a:spLocks noChangeArrowheads="1"/>
        </xdr:cNvSpPr>
      </xdr:nvSpPr>
      <xdr:spPr bwMode="auto">
        <a:xfrm>
          <a:off x="3048000" y="1704975"/>
          <a:ext cx="76200" cy="272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82475</xdr:rowOff>
    </xdr:to>
    <xdr:sp macro="" textlink="">
      <xdr:nvSpPr>
        <xdr:cNvPr id="9" name="Text Box 2">
          <a:extLst>
            <a:ext uri="{FF2B5EF4-FFF2-40B4-BE49-F238E27FC236}">
              <a16:creationId xmlns:a16="http://schemas.microsoft.com/office/drawing/2014/main" id="{01955E18-4699-4209-B5B0-F60D6CD7ADEF}"/>
            </a:ext>
          </a:extLst>
        </xdr:cNvPr>
        <xdr:cNvSpPr txBox="1">
          <a:spLocks noChangeArrowheads="1"/>
        </xdr:cNvSpPr>
      </xdr:nvSpPr>
      <xdr:spPr bwMode="auto">
        <a:xfrm>
          <a:off x="3048000" y="1704975"/>
          <a:ext cx="76200" cy="244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82475</xdr:rowOff>
    </xdr:to>
    <xdr:sp macro="" textlink="">
      <xdr:nvSpPr>
        <xdr:cNvPr id="10" name="Text Box 2">
          <a:extLst>
            <a:ext uri="{FF2B5EF4-FFF2-40B4-BE49-F238E27FC236}">
              <a16:creationId xmlns:a16="http://schemas.microsoft.com/office/drawing/2014/main" id="{342DC2BE-0D36-44B1-A79F-B159409D8A83}"/>
            </a:ext>
          </a:extLst>
        </xdr:cNvPr>
        <xdr:cNvSpPr txBox="1">
          <a:spLocks noChangeArrowheads="1"/>
        </xdr:cNvSpPr>
      </xdr:nvSpPr>
      <xdr:spPr bwMode="auto">
        <a:xfrm>
          <a:off x="3048000" y="1704975"/>
          <a:ext cx="76200" cy="244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82475</xdr:rowOff>
    </xdr:to>
    <xdr:sp macro="" textlink="">
      <xdr:nvSpPr>
        <xdr:cNvPr id="11" name="Text Box 2">
          <a:extLst>
            <a:ext uri="{FF2B5EF4-FFF2-40B4-BE49-F238E27FC236}">
              <a16:creationId xmlns:a16="http://schemas.microsoft.com/office/drawing/2014/main" id="{22736950-69AE-44D4-8A1D-9564D2B39B02}"/>
            </a:ext>
          </a:extLst>
        </xdr:cNvPr>
        <xdr:cNvSpPr txBox="1">
          <a:spLocks noChangeArrowheads="1"/>
        </xdr:cNvSpPr>
      </xdr:nvSpPr>
      <xdr:spPr bwMode="auto">
        <a:xfrm>
          <a:off x="3048000" y="1704975"/>
          <a:ext cx="76200" cy="244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120575</xdr:rowOff>
    </xdr:to>
    <xdr:sp macro="" textlink="">
      <xdr:nvSpPr>
        <xdr:cNvPr id="12" name="Text Box 2">
          <a:extLst>
            <a:ext uri="{FF2B5EF4-FFF2-40B4-BE49-F238E27FC236}">
              <a16:creationId xmlns:a16="http://schemas.microsoft.com/office/drawing/2014/main" id="{9F371370-B8C3-4D99-9957-1E333CC3877C}"/>
            </a:ext>
          </a:extLst>
        </xdr:cNvPr>
        <xdr:cNvSpPr txBox="1">
          <a:spLocks noChangeArrowheads="1"/>
        </xdr:cNvSpPr>
      </xdr:nvSpPr>
      <xdr:spPr bwMode="auto">
        <a:xfrm>
          <a:off x="3048000" y="1704975"/>
          <a:ext cx="76200" cy="28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120575</xdr:rowOff>
    </xdr:to>
    <xdr:sp macro="" textlink="">
      <xdr:nvSpPr>
        <xdr:cNvPr id="13" name="Text Box 2">
          <a:extLst>
            <a:ext uri="{FF2B5EF4-FFF2-40B4-BE49-F238E27FC236}">
              <a16:creationId xmlns:a16="http://schemas.microsoft.com/office/drawing/2014/main" id="{7D0EA646-B5D1-462C-96E9-38C22C80304A}"/>
            </a:ext>
          </a:extLst>
        </xdr:cNvPr>
        <xdr:cNvSpPr txBox="1">
          <a:spLocks noChangeArrowheads="1"/>
        </xdr:cNvSpPr>
      </xdr:nvSpPr>
      <xdr:spPr bwMode="auto">
        <a:xfrm>
          <a:off x="3048000" y="1704975"/>
          <a:ext cx="76200" cy="28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82475</xdr:rowOff>
    </xdr:to>
    <xdr:sp macro="" textlink="">
      <xdr:nvSpPr>
        <xdr:cNvPr id="14" name="Text Box 2">
          <a:extLst>
            <a:ext uri="{FF2B5EF4-FFF2-40B4-BE49-F238E27FC236}">
              <a16:creationId xmlns:a16="http://schemas.microsoft.com/office/drawing/2014/main" id="{CE7B24BD-7C8D-465E-8B18-50055B7A4CFB}"/>
            </a:ext>
          </a:extLst>
        </xdr:cNvPr>
        <xdr:cNvSpPr txBox="1">
          <a:spLocks noChangeArrowheads="1"/>
        </xdr:cNvSpPr>
      </xdr:nvSpPr>
      <xdr:spPr bwMode="auto">
        <a:xfrm>
          <a:off x="3048000" y="1704975"/>
          <a:ext cx="76200" cy="244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82475</xdr:rowOff>
    </xdr:to>
    <xdr:sp macro="" textlink="">
      <xdr:nvSpPr>
        <xdr:cNvPr id="15" name="Text Box 2">
          <a:extLst>
            <a:ext uri="{FF2B5EF4-FFF2-40B4-BE49-F238E27FC236}">
              <a16:creationId xmlns:a16="http://schemas.microsoft.com/office/drawing/2014/main" id="{F0CF3342-DA9B-4F10-94C1-FC32855E1E02}"/>
            </a:ext>
          </a:extLst>
        </xdr:cNvPr>
        <xdr:cNvSpPr txBox="1">
          <a:spLocks noChangeArrowheads="1"/>
        </xdr:cNvSpPr>
      </xdr:nvSpPr>
      <xdr:spPr bwMode="auto">
        <a:xfrm>
          <a:off x="3048000" y="1704975"/>
          <a:ext cx="76200" cy="244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82475</xdr:rowOff>
    </xdr:to>
    <xdr:sp macro="" textlink="">
      <xdr:nvSpPr>
        <xdr:cNvPr id="16" name="Text Box 2">
          <a:extLst>
            <a:ext uri="{FF2B5EF4-FFF2-40B4-BE49-F238E27FC236}">
              <a16:creationId xmlns:a16="http://schemas.microsoft.com/office/drawing/2014/main" id="{49B76C7C-5CB8-4624-A9DA-1FBF1CE2E5B8}"/>
            </a:ext>
          </a:extLst>
        </xdr:cNvPr>
        <xdr:cNvSpPr txBox="1">
          <a:spLocks noChangeArrowheads="1"/>
        </xdr:cNvSpPr>
      </xdr:nvSpPr>
      <xdr:spPr bwMode="auto">
        <a:xfrm>
          <a:off x="3048000" y="1704975"/>
          <a:ext cx="76200" cy="244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72950</xdr:rowOff>
    </xdr:to>
    <xdr:sp macro="" textlink="">
      <xdr:nvSpPr>
        <xdr:cNvPr id="17" name="Text Box 2">
          <a:extLst>
            <a:ext uri="{FF2B5EF4-FFF2-40B4-BE49-F238E27FC236}">
              <a16:creationId xmlns:a16="http://schemas.microsoft.com/office/drawing/2014/main" id="{3AD15680-CE0D-4033-93F9-EBDCBEBA688D}"/>
            </a:ext>
          </a:extLst>
        </xdr:cNvPr>
        <xdr:cNvSpPr txBox="1">
          <a:spLocks noChangeArrowheads="1"/>
        </xdr:cNvSpPr>
      </xdr:nvSpPr>
      <xdr:spPr bwMode="auto">
        <a:xfrm>
          <a:off x="3048000" y="1704975"/>
          <a:ext cx="76200" cy="234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72950</xdr:rowOff>
    </xdr:to>
    <xdr:sp macro="" textlink="">
      <xdr:nvSpPr>
        <xdr:cNvPr id="18" name="Text Box 2">
          <a:extLst>
            <a:ext uri="{FF2B5EF4-FFF2-40B4-BE49-F238E27FC236}">
              <a16:creationId xmlns:a16="http://schemas.microsoft.com/office/drawing/2014/main" id="{55ECFF56-87C4-494B-B1D9-4E9BE0022E2E}"/>
            </a:ext>
          </a:extLst>
        </xdr:cNvPr>
        <xdr:cNvSpPr txBox="1">
          <a:spLocks noChangeArrowheads="1"/>
        </xdr:cNvSpPr>
      </xdr:nvSpPr>
      <xdr:spPr bwMode="auto">
        <a:xfrm>
          <a:off x="3048000" y="1704975"/>
          <a:ext cx="76200" cy="234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19053</xdr:rowOff>
    </xdr:to>
    <xdr:sp macro="" textlink="">
      <xdr:nvSpPr>
        <xdr:cNvPr id="19" name="Text Box 2">
          <a:extLst>
            <a:ext uri="{FF2B5EF4-FFF2-40B4-BE49-F238E27FC236}">
              <a16:creationId xmlns:a16="http://schemas.microsoft.com/office/drawing/2014/main" id="{101FEB3A-3C02-4CB7-B511-E9022926CCFC}"/>
            </a:ext>
          </a:extLst>
        </xdr:cNvPr>
        <xdr:cNvSpPr txBox="1">
          <a:spLocks noChangeArrowheads="1"/>
        </xdr:cNvSpPr>
      </xdr:nvSpPr>
      <xdr:spPr bwMode="auto">
        <a:xfrm>
          <a:off x="3048000" y="1057275"/>
          <a:ext cx="762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44375</xdr:rowOff>
    </xdr:to>
    <xdr:sp macro="" textlink="">
      <xdr:nvSpPr>
        <xdr:cNvPr id="20" name="Text Box 2">
          <a:extLst>
            <a:ext uri="{FF2B5EF4-FFF2-40B4-BE49-F238E27FC236}">
              <a16:creationId xmlns:a16="http://schemas.microsoft.com/office/drawing/2014/main" id="{295BBC25-A09B-4C21-B26B-04BA56D27D3A}"/>
            </a:ext>
          </a:extLst>
        </xdr:cNvPr>
        <xdr:cNvSpPr txBox="1">
          <a:spLocks noChangeArrowheads="1"/>
        </xdr:cNvSpPr>
      </xdr:nvSpPr>
      <xdr:spPr bwMode="auto">
        <a:xfrm>
          <a:off x="3048000" y="1704975"/>
          <a:ext cx="76200" cy="206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82475</xdr:rowOff>
    </xdr:to>
    <xdr:sp macro="" textlink="">
      <xdr:nvSpPr>
        <xdr:cNvPr id="21" name="Text Box 2">
          <a:extLst>
            <a:ext uri="{FF2B5EF4-FFF2-40B4-BE49-F238E27FC236}">
              <a16:creationId xmlns:a16="http://schemas.microsoft.com/office/drawing/2014/main" id="{116609A9-8A92-48EB-A3F0-D4DF299C9CCD}"/>
            </a:ext>
          </a:extLst>
        </xdr:cNvPr>
        <xdr:cNvSpPr txBox="1">
          <a:spLocks noChangeArrowheads="1"/>
        </xdr:cNvSpPr>
      </xdr:nvSpPr>
      <xdr:spPr bwMode="auto">
        <a:xfrm>
          <a:off x="3048000" y="1704975"/>
          <a:ext cx="76200" cy="244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44375</xdr:rowOff>
    </xdr:to>
    <xdr:sp macro="" textlink="">
      <xdr:nvSpPr>
        <xdr:cNvPr id="22" name="Text Box 2">
          <a:extLst>
            <a:ext uri="{FF2B5EF4-FFF2-40B4-BE49-F238E27FC236}">
              <a16:creationId xmlns:a16="http://schemas.microsoft.com/office/drawing/2014/main" id="{F8B02DB7-93D5-4175-B09A-7026CB716B25}"/>
            </a:ext>
          </a:extLst>
        </xdr:cNvPr>
        <xdr:cNvSpPr txBox="1">
          <a:spLocks noChangeArrowheads="1"/>
        </xdr:cNvSpPr>
      </xdr:nvSpPr>
      <xdr:spPr bwMode="auto">
        <a:xfrm>
          <a:off x="3048000" y="1704975"/>
          <a:ext cx="76200" cy="206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82475</xdr:rowOff>
    </xdr:to>
    <xdr:sp macro="" textlink="">
      <xdr:nvSpPr>
        <xdr:cNvPr id="23" name="Text Box 2">
          <a:extLst>
            <a:ext uri="{FF2B5EF4-FFF2-40B4-BE49-F238E27FC236}">
              <a16:creationId xmlns:a16="http://schemas.microsoft.com/office/drawing/2014/main" id="{EE48E850-EAC5-4681-8C39-EE3CF4D37D4C}"/>
            </a:ext>
          </a:extLst>
        </xdr:cNvPr>
        <xdr:cNvSpPr txBox="1">
          <a:spLocks noChangeArrowheads="1"/>
        </xdr:cNvSpPr>
      </xdr:nvSpPr>
      <xdr:spPr bwMode="auto">
        <a:xfrm>
          <a:off x="3048000" y="1704975"/>
          <a:ext cx="76200" cy="244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44375</xdr:rowOff>
    </xdr:to>
    <xdr:sp macro="" textlink="">
      <xdr:nvSpPr>
        <xdr:cNvPr id="24" name="Text Box 2">
          <a:extLst>
            <a:ext uri="{FF2B5EF4-FFF2-40B4-BE49-F238E27FC236}">
              <a16:creationId xmlns:a16="http://schemas.microsoft.com/office/drawing/2014/main" id="{93DB3FCC-70E8-4C37-8710-033FDB1BA1A1}"/>
            </a:ext>
          </a:extLst>
        </xdr:cNvPr>
        <xdr:cNvSpPr txBox="1">
          <a:spLocks noChangeArrowheads="1"/>
        </xdr:cNvSpPr>
      </xdr:nvSpPr>
      <xdr:spPr bwMode="auto">
        <a:xfrm>
          <a:off x="3048000" y="1704975"/>
          <a:ext cx="76200" cy="206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82475</xdr:rowOff>
    </xdr:to>
    <xdr:sp macro="" textlink="">
      <xdr:nvSpPr>
        <xdr:cNvPr id="25" name="Text Box 2">
          <a:extLst>
            <a:ext uri="{FF2B5EF4-FFF2-40B4-BE49-F238E27FC236}">
              <a16:creationId xmlns:a16="http://schemas.microsoft.com/office/drawing/2014/main" id="{1C2BB2D7-A091-4560-8FDD-C70C3947EFA0}"/>
            </a:ext>
          </a:extLst>
        </xdr:cNvPr>
        <xdr:cNvSpPr txBox="1">
          <a:spLocks noChangeArrowheads="1"/>
        </xdr:cNvSpPr>
      </xdr:nvSpPr>
      <xdr:spPr bwMode="auto">
        <a:xfrm>
          <a:off x="3048000" y="1704975"/>
          <a:ext cx="76200" cy="244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53900</xdr:rowOff>
    </xdr:to>
    <xdr:sp macro="" textlink="">
      <xdr:nvSpPr>
        <xdr:cNvPr id="26" name="Text Box 2">
          <a:extLst>
            <a:ext uri="{FF2B5EF4-FFF2-40B4-BE49-F238E27FC236}">
              <a16:creationId xmlns:a16="http://schemas.microsoft.com/office/drawing/2014/main" id="{E1048129-AE68-4127-93E3-7FF33A5F075B}"/>
            </a:ext>
          </a:extLst>
        </xdr:cNvPr>
        <xdr:cNvSpPr txBox="1">
          <a:spLocks noChangeArrowheads="1"/>
        </xdr:cNvSpPr>
      </xdr:nvSpPr>
      <xdr:spPr bwMode="auto">
        <a:xfrm>
          <a:off x="3048000" y="1704975"/>
          <a:ext cx="76200" cy="21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53900</xdr:rowOff>
    </xdr:to>
    <xdr:sp macro="" textlink="">
      <xdr:nvSpPr>
        <xdr:cNvPr id="27" name="Text Box 2">
          <a:extLst>
            <a:ext uri="{FF2B5EF4-FFF2-40B4-BE49-F238E27FC236}">
              <a16:creationId xmlns:a16="http://schemas.microsoft.com/office/drawing/2014/main" id="{65939707-0D52-4490-8102-9DCBF5EA2FC4}"/>
            </a:ext>
          </a:extLst>
        </xdr:cNvPr>
        <xdr:cNvSpPr txBox="1">
          <a:spLocks noChangeArrowheads="1"/>
        </xdr:cNvSpPr>
      </xdr:nvSpPr>
      <xdr:spPr bwMode="auto">
        <a:xfrm>
          <a:off x="3048000" y="1704975"/>
          <a:ext cx="76200" cy="21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53900</xdr:rowOff>
    </xdr:to>
    <xdr:sp macro="" textlink="">
      <xdr:nvSpPr>
        <xdr:cNvPr id="28" name="Text Box 2">
          <a:extLst>
            <a:ext uri="{FF2B5EF4-FFF2-40B4-BE49-F238E27FC236}">
              <a16:creationId xmlns:a16="http://schemas.microsoft.com/office/drawing/2014/main" id="{B006215A-9E26-4B3F-A725-4006A9359C59}"/>
            </a:ext>
          </a:extLst>
        </xdr:cNvPr>
        <xdr:cNvSpPr txBox="1">
          <a:spLocks noChangeArrowheads="1"/>
        </xdr:cNvSpPr>
      </xdr:nvSpPr>
      <xdr:spPr bwMode="auto">
        <a:xfrm>
          <a:off x="3048000" y="1704975"/>
          <a:ext cx="76200" cy="21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92000</xdr:rowOff>
    </xdr:to>
    <xdr:sp macro="" textlink="">
      <xdr:nvSpPr>
        <xdr:cNvPr id="29" name="Text Box 2">
          <a:extLst>
            <a:ext uri="{FF2B5EF4-FFF2-40B4-BE49-F238E27FC236}">
              <a16:creationId xmlns:a16="http://schemas.microsoft.com/office/drawing/2014/main" id="{4D978F65-0140-4658-A777-29B7548CA189}"/>
            </a:ext>
          </a:extLst>
        </xdr:cNvPr>
        <xdr:cNvSpPr txBox="1">
          <a:spLocks noChangeArrowheads="1"/>
        </xdr:cNvSpPr>
      </xdr:nvSpPr>
      <xdr:spPr bwMode="auto">
        <a:xfrm>
          <a:off x="3048000" y="1704975"/>
          <a:ext cx="76200" cy="253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92000</xdr:rowOff>
    </xdr:to>
    <xdr:sp macro="" textlink="">
      <xdr:nvSpPr>
        <xdr:cNvPr id="30" name="Text Box 2">
          <a:extLst>
            <a:ext uri="{FF2B5EF4-FFF2-40B4-BE49-F238E27FC236}">
              <a16:creationId xmlns:a16="http://schemas.microsoft.com/office/drawing/2014/main" id="{916CC4FE-7C35-4339-A02A-04F7E8F87AB5}"/>
            </a:ext>
          </a:extLst>
        </xdr:cNvPr>
        <xdr:cNvSpPr txBox="1">
          <a:spLocks noChangeArrowheads="1"/>
        </xdr:cNvSpPr>
      </xdr:nvSpPr>
      <xdr:spPr bwMode="auto">
        <a:xfrm>
          <a:off x="3048000" y="1704975"/>
          <a:ext cx="76200" cy="253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53900</xdr:rowOff>
    </xdr:to>
    <xdr:sp macro="" textlink="">
      <xdr:nvSpPr>
        <xdr:cNvPr id="31" name="Text Box 2">
          <a:extLst>
            <a:ext uri="{FF2B5EF4-FFF2-40B4-BE49-F238E27FC236}">
              <a16:creationId xmlns:a16="http://schemas.microsoft.com/office/drawing/2014/main" id="{042A2148-94C4-4155-B307-51917F42ABA4}"/>
            </a:ext>
          </a:extLst>
        </xdr:cNvPr>
        <xdr:cNvSpPr txBox="1">
          <a:spLocks noChangeArrowheads="1"/>
        </xdr:cNvSpPr>
      </xdr:nvSpPr>
      <xdr:spPr bwMode="auto">
        <a:xfrm>
          <a:off x="3048000" y="1704975"/>
          <a:ext cx="76200" cy="21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53900</xdr:rowOff>
    </xdr:to>
    <xdr:sp macro="" textlink="">
      <xdr:nvSpPr>
        <xdr:cNvPr id="32" name="Text Box 2">
          <a:extLst>
            <a:ext uri="{FF2B5EF4-FFF2-40B4-BE49-F238E27FC236}">
              <a16:creationId xmlns:a16="http://schemas.microsoft.com/office/drawing/2014/main" id="{8972D4B1-339D-48C9-92E1-C27C7D9F864B}"/>
            </a:ext>
          </a:extLst>
        </xdr:cNvPr>
        <xdr:cNvSpPr txBox="1">
          <a:spLocks noChangeArrowheads="1"/>
        </xdr:cNvSpPr>
      </xdr:nvSpPr>
      <xdr:spPr bwMode="auto">
        <a:xfrm>
          <a:off x="3048000" y="1704975"/>
          <a:ext cx="76200" cy="21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53900</xdr:rowOff>
    </xdr:to>
    <xdr:sp macro="" textlink="">
      <xdr:nvSpPr>
        <xdr:cNvPr id="33" name="Text Box 2">
          <a:extLst>
            <a:ext uri="{FF2B5EF4-FFF2-40B4-BE49-F238E27FC236}">
              <a16:creationId xmlns:a16="http://schemas.microsoft.com/office/drawing/2014/main" id="{758C18BA-DD36-4028-84E0-AC66DDD674F2}"/>
            </a:ext>
          </a:extLst>
        </xdr:cNvPr>
        <xdr:cNvSpPr txBox="1">
          <a:spLocks noChangeArrowheads="1"/>
        </xdr:cNvSpPr>
      </xdr:nvSpPr>
      <xdr:spPr bwMode="auto">
        <a:xfrm>
          <a:off x="3048000" y="1704975"/>
          <a:ext cx="76200" cy="21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44375</xdr:rowOff>
    </xdr:to>
    <xdr:sp macro="" textlink="">
      <xdr:nvSpPr>
        <xdr:cNvPr id="34" name="Text Box 2">
          <a:extLst>
            <a:ext uri="{FF2B5EF4-FFF2-40B4-BE49-F238E27FC236}">
              <a16:creationId xmlns:a16="http://schemas.microsoft.com/office/drawing/2014/main" id="{7EFE26A6-E9AF-482E-A5F6-60CD749133F7}"/>
            </a:ext>
          </a:extLst>
        </xdr:cNvPr>
        <xdr:cNvSpPr txBox="1">
          <a:spLocks noChangeArrowheads="1"/>
        </xdr:cNvSpPr>
      </xdr:nvSpPr>
      <xdr:spPr bwMode="auto">
        <a:xfrm>
          <a:off x="3048000" y="1704975"/>
          <a:ext cx="76200" cy="206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44375</xdr:rowOff>
    </xdr:to>
    <xdr:sp macro="" textlink="">
      <xdr:nvSpPr>
        <xdr:cNvPr id="35" name="Text Box 2">
          <a:extLst>
            <a:ext uri="{FF2B5EF4-FFF2-40B4-BE49-F238E27FC236}">
              <a16:creationId xmlns:a16="http://schemas.microsoft.com/office/drawing/2014/main" id="{72DA375C-C147-460B-B620-A5D882C157B1}"/>
            </a:ext>
          </a:extLst>
        </xdr:cNvPr>
        <xdr:cNvSpPr txBox="1">
          <a:spLocks noChangeArrowheads="1"/>
        </xdr:cNvSpPr>
      </xdr:nvSpPr>
      <xdr:spPr bwMode="auto">
        <a:xfrm>
          <a:off x="3048000" y="1704975"/>
          <a:ext cx="76200" cy="206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590</xdr:rowOff>
    </xdr:to>
    <xdr:sp macro="" textlink="">
      <xdr:nvSpPr>
        <xdr:cNvPr id="36" name="Text Box 2">
          <a:extLst>
            <a:ext uri="{FF2B5EF4-FFF2-40B4-BE49-F238E27FC236}">
              <a16:creationId xmlns:a16="http://schemas.microsoft.com/office/drawing/2014/main" id="{948F5494-8917-4824-BAB2-E8BFAED40E3D}"/>
            </a:ext>
          </a:extLst>
        </xdr:cNvPr>
        <xdr:cNvSpPr txBox="1">
          <a:spLocks noChangeArrowheads="1"/>
        </xdr:cNvSpPr>
      </xdr:nvSpPr>
      <xdr:spPr bwMode="auto">
        <a:xfrm>
          <a:off x="3048000" y="1219200"/>
          <a:ext cx="76200" cy="167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590</xdr:rowOff>
    </xdr:to>
    <xdr:sp macro="" textlink="">
      <xdr:nvSpPr>
        <xdr:cNvPr id="37" name="Text Box 2">
          <a:extLst>
            <a:ext uri="{FF2B5EF4-FFF2-40B4-BE49-F238E27FC236}">
              <a16:creationId xmlns:a16="http://schemas.microsoft.com/office/drawing/2014/main" id="{E2190680-2C90-4DC1-B4CA-3B4E433A0D8B}"/>
            </a:ext>
          </a:extLst>
        </xdr:cNvPr>
        <xdr:cNvSpPr txBox="1">
          <a:spLocks noChangeArrowheads="1"/>
        </xdr:cNvSpPr>
      </xdr:nvSpPr>
      <xdr:spPr bwMode="auto">
        <a:xfrm>
          <a:off x="3048000" y="1219200"/>
          <a:ext cx="76200" cy="167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590</xdr:rowOff>
    </xdr:to>
    <xdr:sp macro="" textlink="">
      <xdr:nvSpPr>
        <xdr:cNvPr id="38" name="Text Box 2">
          <a:extLst>
            <a:ext uri="{FF2B5EF4-FFF2-40B4-BE49-F238E27FC236}">
              <a16:creationId xmlns:a16="http://schemas.microsoft.com/office/drawing/2014/main" id="{4225C339-4357-4686-BD23-F2872259EA94}"/>
            </a:ext>
          </a:extLst>
        </xdr:cNvPr>
        <xdr:cNvSpPr txBox="1">
          <a:spLocks noChangeArrowheads="1"/>
        </xdr:cNvSpPr>
      </xdr:nvSpPr>
      <xdr:spPr bwMode="auto">
        <a:xfrm>
          <a:off x="3048000" y="1219200"/>
          <a:ext cx="76200" cy="167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590</xdr:rowOff>
    </xdr:to>
    <xdr:sp macro="" textlink="">
      <xdr:nvSpPr>
        <xdr:cNvPr id="39" name="Text Box 2">
          <a:extLst>
            <a:ext uri="{FF2B5EF4-FFF2-40B4-BE49-F238E27FC236}">
              <a16:creationId xmlns:a16="http://schemas.microsoft.com/office/drawing/2014/main" id="{8EEB9C69-DEF9-47C4-BFD5-72B4DA3D3EF8}"/>
            </a:ext>
          </a:extLst>
        </xdr:cNvPr>
        <xdr:cNvSpPr txBox="1">
          <a:spLocks noChangeArrowheads="1"/>
        </xdr:cNvSpPr>
      </xdr:nvSpPr>
      <xdr:spPr bwMode="auto">
        <a:xfrm>
          <a:off x="3048000" y="1219200"/>
          <a:ext cx="76200" cy="167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590</xdr:rowOff>
    </xdr:to>
    <xdr:sp macro="" textlink="">
      <xdr:nvSpPr>
        <xdr:cNvPr id="40" name="Text Box 2">
          <a:extLst>
            <a:ext uri="{FF2B5EF4-FFF2-40B4-BE49-F238E27FC236}">
              <a16:creationId xmlns:a16="http://schemas.microsoft.com/office/drawing/2014/main" id="{7BE07AFF-58B5-43C1-BAA1-1827980E0EF3}"/>
            </a:ext>
          </a:extLst>
        </xdr:cNvPr>
        <xdr:cNvSpPr txBox="1">
          <a:spLocks noChangeArrowheads="1"/>
        </xdr:cNvSpPr>
      </xdr:nvSpPr>
      <xdr:spPr bwMode="auto">
        <a:xfrm>
          <a:off x="3048000" y="1219200"/>
          <a:ext cx="76200" cy="167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590</xdr:rowOff>
    </xdr:to>
    <xdr:sp macro="" textlink="">
      <xdr:nvSpPr>
        <xdr:cNvPr id="41" name="Text Box 2">
          <a:extLst>
            <a:ext uri="{FF2B5EF4-FFF2-40B4-BE49-F238E27FC236}">
              <a16:creationId xmlns:a16="http://schemas.microsoft.com/office/drawing/2014/main" id="{312DD63E-35F7-4D27-A7B6-982E9EA59175}"/>
            </a:ext>
          </a:extLst>
        </xdr:cNvPr>
        <xdr:cNvSpPr txBox="1">
          <a:spLocks noChangeArrowheads="1"/>
        </xdr:cNvSpPr>
      </xdr:nvSpPr>
      <xdr:spPr bwMode="auto">
        <a:xfrm>
          <a:off x="3048000" y="1219200"/>
          <a:ext cx="76200" cy="167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590</xdr:rowOff>
    </xdr:to>
    <xdr:sp macro="" textlink="">
      <xdr:nvSpPr>
        <xdr:cNvPr id="42" name="Text Box 2">
          <a:extLst>
            <a:ext uri="{FF2B5EF4-FFF2-40B4-BE49-F238E27FC236}">
              <a16:creationId xmlns:a16="http://schemas.microsoft.com/office/drawing/2014/main" id="{449053B4-A33C-40B0-AFC2-1D516D291D72}"/>
            </a:ext>
          </a:extLst>
        </xdr:cNvPr>
        <xdr:cNvSpPr txBox="1">
          <a:spLocks noChangeArrowheads="1"/>
        </xdr:cNvSpPr>
      </xdr:nvSpPr>
      <xdr:spPr bwMode="auto">
        <a:xfrm>
          <a:off x="3048000" y="1219200"/>
          <a:ext cx="76200" cy="167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590</xdr:rowOff>
    </xdr:to>
    <xdr:sp macro="" textlink="">
      <xdr:nvSpPr>
        <xdr:cNvPr id="43" name="Text Box 2">
          <a:extLst>
            <a:ext uri="{FF2B5EF4-FFF2-40B4-BE49-F238E27FC236}">
              <a16:creationId xmlns:a16="http://schemas.microsoft.com/office/drawing/2014/main" id="{2BA593B2-F80E-4169-BD56-60A8639B9936}"/>
            </a:ext>
          </a:extLst>
        </xdr:cNvPr>
        <xdr:cNvSpPr txBox="1">
          <a:spLocks noChangeArrowheads="1"/>
        </xdr:cNvSpPr>
      </xdr:nvSpPr>
      <xdr:spPr bwMode="auto">
        <a:xfrm>
          <a:off x="3048000" y="1219200"/>
          <a:ext cx="76200" cy="167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590</xdr:rowOff>
    </xdr:to>
    <xdr:sp macro="" textlink="">
      <xdr:nvSpPr>
        <xdr:cNvPr id="44" name="Text Box 2">
          <a:extLst>
            <a:ext uri="{FF2B5EF4-FFF2-40B4-BE49-F238E27FC236}">
              <a16:creationId xmlns:a16="http://schemas.microsoft.com/office/drawing/2014/main" id="{6E919E58-52D2-4C2B-A424-4A7F8B6BCCE4}"/>
            </a:ext>
          </a:extLst>
        </xdr:cNvPr>
        <xdr:cNvSpPr txBox="1">
          <a:spLocks noChangeArrowheads="1"/>
        </xdr:cNvSpPr>
      </xdr:nvSpPr>
      <xdr:spPr bwMode="auto">
        <a:xfrm>
          <a:off x="3048000" y="1219200"/>
          <a:ext cx="76200" cy="167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590</xdr:rowOff>
    </xdr:to>
    <xdr:sp macro="" textlink="">
      <xdr:nvSpPr>
        <xdr:cNvPr id="45" name="Text Box 2">
          <a:extLst>
            <a:ext uri="{FF2B5EF4-FFF2-40B4-BE49-F238E27FC236}">
              <a16:creationId xmlns:a16="http://schemas.microsoft.com/office/drawing/2014/main" id="{D31EDFF9-5CD9-4445-B5AF-47FD119C1258}"/>
            </a:ext>
          </a:extLst>
        </xdr:cNvPr>
        <xdr:cNvSpPr txBox="1">
          <a:spLocks noChangeArrowheads="1"/>
        </xdr:cNvSpPr>
      </xdr:nvSpPr>
      <xdr:spPr bwMode="auto">
        <a:xfrm>
          <a:off x="3048000" y="1219200"/>
          <a:ext cx="76200" cy="167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590</xdr:rowOff>
    </xdr:to>
    <xdr:sp macro="" textlink="">
      <xdr:nvSpPr>
        <xdr:cNvPr id="46" name="Text Box 2">
          <a:extLst>
            <a:ext uri="{FF2B5EF4-FFF2-40B4-BE49-F238E27FC236}">
              <a16:creationId xmlns:a16="http://schemas.microsoft.com/office/drawing/2014/main" id="{454376B3-C5CA-479D-86C6-B7112C8A5D0F}"/>
            </a:ext>
          </a:extLst>
        </xdr:cNvPr>
        <xdr:cNvSpPr txBox="1">
          <a:spLocks noChangeArrowheads="1"/>
        </xdr:cNvSpPr>
      </xdr:nvSpPr>
      <xdr:spPr bwMode="auto">
        <a:xfrm>
          <a:off x="3048000" y="1219200"/>
          <a:ext cx="76200" cy="167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66678</xdr:rowOff>
    </xdr:to>
    <xdr:sp macro="" textlink="">
      <xdr:nvSpPr>
        <xdr:cNvPr id="47" name="Text Box 2">
          <a:extLst>
            <a:ext uri="{FF2B5EF4-FFF2-40B4-BE49-F238E27FC236}">
              <a16:creationId xmlns:a16="http://schemas.microsoft.com/office/drawing/2014/main" id="{F207676F-3D77-4E9D-BEAD-47E124144FFB}"/>
            </a:ext>
          </a:extLst>
        </xdr:cNvPr>
        <xdr:cNvSpPr txBox="1">
          <a:spLocks noChangeArrowheads="1"/>
        </xdr:cNvSpPr>
      </xdr:nvSpPr>
      <xdr:spPr bwMode="auto">
        <a:xfrm>
          <a:off x="3048000" y="1057275"/>
          <a:ext cx="76200" cy="238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66678</xdr:rowOff>
    </xdr:to>
    <xdr:sp macro="" textlink="">
      <xdr:nvSpPr>
        <xdr:cNvPr id="48" name="Text Box 2">
          <a:extLst>
            <a:ext uri="{FF2B5EF4-FFF2-40B4-BE49-F238E27FC236}">
              <a16:creationId xmlns:a16="http://schemas.microsoft.com/office/drawing/2014/main" id="{66D527EA-F992-4713-BD6B-1B788CDA4EAC}"/>
            </a:ext>
          </a:extLst>
        </xdr:cNvPr>
        <xdr:cNvSpPr txBox="1">
          <a:spLocks noChangeArrowheads="1"/>
        </xdr:cNvSpPr>
      </xdr:nvSpPr>
      <xdr:spPr bwMode="auto">
        <a:xfrm>
          <a:off x="3048000" y="1057275"/>
          <a:ext cx="76200" cy="238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66678</xdr:rowOff>
    </xdr:to>
    <xdr:sp macro="" textlink="">
      <xdr:nvSpPr>
        <xdr:cNvPr id="49" name="Text Box 2">
          <a:extLst>
            <a:ext uri="{FF2B5EF4-FFF2-40B4-BE49-F238E27FC236}">
              <a16:creationId xmlns:a16="http://schemas.microsoft.com/office/drawing/2014/main" id="{24A2BDF8-BFC2-4E10-B8E0-B7769E3B7166}"/>
            </a:ext>
          </a:extLst>
        </xdr:cNvPr>
        <xdr:cNvSpPr txBox="1">
          <a:spLocks noChangeArrowheads="1"/>
        </xdr:cNvSpPr>
      </xdr:nvSpPr>
      <xdr:spPr bwMode="auto">
        <a:xfrm>
          <a:off x="3048000" y="1057275"/>
          <a:ext cx="76200" cy="238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38103</xdr:rowOff>
    </xdr:to>
    <xdr:sp macro="" textlink="">
      <xdr:nvSpPr>
        <xdr:cNvPr id="50" name="Text Box 2">
          <a:extLst>
            <a:ext uri="{FF2B5EF4-FFF2-40B4-BE49-F238E27FC236}">
              <a16:creationId xmlns:a16="http://schemas.microsoft.com/office/drawing/2014/main" id="{4691E4C9-4EBB-41B6-BF5B-7A63507B5C99}"/>
            </a:ext>
          </a:extLst>
        </xdr:cNvPr>
        <xdr:cNvSpPr txBox="1">
          <a:spLocks noChangeArrowheads="1"/>
        </xdr:cNvSpPr>
      </xdr:nvSpPr>
      <xdr:spPr bwMode="auto">
        <a:xfrm>
          <a:off x="3048000" y="1057275"/>
          <a:ext cx="76200" cy="209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38103</xdr:rowOff>
    </xdr:to>
    <xdr:sp macro="" textlink="">
      <xdr:nvSpPr>
        <xdr:cNvPr id="51" name="Text Box 2">
          <a:extLst>
            <a:ext uri="{FF2B5EF4-FFF2-40B4-BE49-F238E27FC236}">
              <a16:creationId xmlns:a16="http://schemas.microsoft.com/office/drawing/2014/main" id="{048FA474-E2FC-4094-83D3-AFFE0D19B85A}"/>
            </a:ext>
          </a:extLst>
        </xdr:cNvPr>
        <xdr:cNvSpPr txBox="1">
          <a:spLocks noChangeArrowheads="1"/>
        </xdr:cNvSpPr>
      </xdr:nvSpPr>
      <xdr:spPr bwMode="auto">
        <a:xfrm>
          <a:off x="3048000" y="1057275"/>
          <a:ext cx="76200" cy="209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38103</xdr:rowOff>
    </xdr:to>
    <xdr:sp macro="" textlink="">
      <xdr:nvSpPr>
        <xdr:cNvPr id="52" name="Text Box 2">
          <a:extLst>
            <a:ext uri="{FF2B5EF4-FFF2-40B4-BE49-F238E27FC236}">
              <a16:creationId xmlns:a16="http://schemas.microsoft.com/office/drawing/2014/main" id="{B5F240D1-25C8-4D22-81E4-6B078CC9CCFF}"/>
            </a:ext>
          </a:extLst>
        </xdr:cNvPr>
        <xdr:cNvSpPr txBox="1">
          <a:spLocks noChangeArrowheads="1"/>
        </xdr:cNvSpPr>
      </xdr:nvSpPr>
      <xdr:spPr bwMode="auto">
        <a:xfrm>
          <a:off x="3048000" y="1057275"/>
          <a:ext cx="76200" cy="209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76203</xdr:rowOff>
    </xdr:to>
    <xdr:sp macro="" textlink="">
      <xdr:nvSpPr>
        <xdr:cNvPr id="53" name="Text Box 2">
          <a:extLst>
            <a:ext uri="{FF2B5EF4-FFF2-40B4-BE49-F238E27FC236}">
              <a16:creationId xmlns:a16="http://schemas.microsoft.com/office/drawing/2014/main" id="{F767382A-92F2-4E0A-8B39-3787F8D9A395}"/>
            </a:ext>
          </a:extLst>
        </xdr:cNvPr>
        <xdr:cNvSpPr txBox="1">
          <a:spLocks noChangeArrowheads="1"/>
        </xdr:cNvSpPr>
      </xdr:nvSpPr>
      <xdr:spPr bwMode="auto">
        <a:xfrm>
          <a:off x="3048000" y="1057275"/>
          <a:ext cx="76200" cy="247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76203</xdr:rowOff>
    </xdr:to>
    <xdr:sp macro="" textlink="">
      <xdr:nvSpPr>
        <xdr:cNvPr id="54" name="Text Box 2">
          <a:extLst>
            <a:ext uri="{FF2B5EF4-FFF2-40B4-BE49-F238E27FC236}">
              <a16:creationId xmlns:a16="http://schemas.microsoft.com/office/drawing/2014/main" id="{97A80CC3-C1BC-4749-BD2D-27F038CE7607}"/>
            </a:ext>
          </a:extLst>
        </xdr:cNvPr>
        <xdr:cNvSpPr txBox="1">
          <a:spLocks noChangeArrowheads="1"/>
        </xdr:cNvSpPr>
      </xdr:nvSpPr>
      <xdr:spPr bwMode="auto">
        <a:xfrm>
          <a:off x="3048000" y="1057275"/>
          <a:ext cx="76200" cy="247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38103</xdr:rowOff>
    </xdr:to>
    <xdr:sp macro="" textlink="">
      <xdr:nvSpPr>
        <xdr:cNvPr id="55" name="Text Box 2">
          <a:extLst>
            <a:ext uri="{FF2B5EF4-FFF2-40B4-BE49-F238E27FC236}">
              <a16:creationId xmlns:a16="http://schemas.microsoft.com/office/drawing/2014/main" id="{06DBC6D6-066C-4D23-AAC0-AE16006D1234}"/>
            </a:ext>
          </a:extLst>
        </xdr:cNvPr>
        <xdr:cNvSpPr txBox="1">
          <a:spLocks noChangeArrowheads="1"/>
        </xdr:cNvSpPr>
      </xdr:nvSpPr>
      <xdr:spPr bwMode="auto">
        <a:xfrm>
          <a:off x="3048000" y="1057275"/>
          <a:ext cx="76200" cy="209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38103</xdr:rowOff>
    </xdr:to>
    <xdr:sp macro="" textlink="">
      <xdr:nvSpPr>
        <xdr:cNvPr id="56" name="Text Box 2">
          <a:extLst>
            <a:ext uri="{FF2B5EF4-FFF2-40B4-BE49-F238E27FC236}">
              <a16:creationId xmlns:a16="http://schemas.microsoft.com/office/drawing/2014/main" id="{835BBAE9-6798-4D59-9E3A-91AEA9E43184}"/>
            </a:ext>
          </a:extLst>
        </xdr:cNvPr>
        <xdr:cNvSpPr txBox="1">
          <a:spLocks noChangeArrowheads="1"/>
        </xdr:cNvSpPr>
      </xdr:nvSpPr>
      <xdr:spPr bwMode="auto">
        <a:xfrm>
          <a:off x="3048000" y="1057275"/>
          <a:ext cx="76200" cy="209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38103</xdr:rowOff>
    </xdr:to>
    <xdr:sp macro="" textlink="">
      <xdr:nvSpPr>
        <xdr:cNvPr id="57" name="Text Box 2">
          <a:extLst>
            <a:ext uri="{FF2B5EF4-FFF2-40B4-BE49-F238E27FC236}">
              <a16:creationId xmlns:a16="http://schemas.microsoft.com/office/drawing/2014/main" id="{588BA9FE-C240-40A0-8B2A-6686B5E33F62}"/>
            </a:ext>
          </a:extLst>
        </xdr:cNvPr>
        <xdr:cNvSpPr txBox="1">
          <a:spLocks noChangeArrowheads="1"/>
        </xdr:cNvSpPr>
      </xdr:nvSpPr>
      <xdr:spPr bwMode="auto">
        <a:xfrm>
          <a:off x="3048000" y="1057275"/>
          <a:ext cx="76200" cy="209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44377</xdr:rowOff>
    </xdr:to>
    <xdr:sp macro="" textlink="">
      <xdr:nvSpPr>
        <xdr:cNvPr id="58" name="Text Box 2">
          <a:extLst>
            <a:ext uri="{FF2B5EF4-FFF2-40B4-BE49-F238E27FC236}">
              <a16:creationId xmlns:a16="http://schemas.microsoft.com/office/drawing/2014/main" id="{802DEEA5-F002-416B-B84F-83A8E265E34E}"/>
            </a:ext>
          </a:extLst>
        </xdr:cNvPr>
        <xdr:cNvSpPr txBox="1">
          <a:spLocks noChangeArrowheads="1"/>
        </xdr:cNvSpPr>
      </xdr:nvSpPr>
      <xdr:spPr bwMode="auto">
        <a:xfrm>
          <a:off x="3048000" y="1704975"/>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82477</xdr:rowOff>
    </xdr:to>
    <xdr:sp macro="" textlink="">
      <xdr:nvSpPr>
        <xdr:cNvPr id="59" name="Text Box 2">
          <a:extLst>
            <a:ext uri="{FF2B5EF4-FFF2-40B4-BE49-F238E27FC236}">
              <a16:creationId xmlns:a16="http://schemas.microsoft.com/office/drawing/2014/main" id="{F97D9922-646C-4058-BF77-52402AB0C6D7}"/>
            </a:ext>
          </a:extLst>
        </xdr:cNvPr>
        <xdr:cNvSpPr txBox="1">
          <a:spLocks noChangeArrowheads="1"/>
        </xdr:cNvSpPr>
      </xdr:nvSpPr>
      <xdr:spPr bwMode="auto">
        <a:xfrm>
          <a:off x="3048000" y="1704975"/>
          <a:ext cx="76200" cy="24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44377</xdr:rowOff>
    </xdr:to>
    <xdr:sp macro="" textlink="">
      <xdr:nvSpPr>
        <xdr:cNvPr id="60" name="Text Box 2">
          <a:extLst>
            <a:ext uri="{FF2B5EF4-FFF2-40B4-BE49-F238E27FC236}">
              <a16:creationId xmlns:a16="http://schemas.microsoft.com/office/drawing/2014/main" id="{95E90552-BA39-49C2-B0DA-A28FCCDA5E16}"/>
            </a:ext>
          </a:extLst>
        </xdr:cNvPr>
        <xdr:cNvSpPr txBox="1">
          <a:spLocks noChangeArrowheads="1"/>
        </xdr:cNvSpPr>
      </xdr:nvSpPr>
      <xdr:spPr bwMode="auto">
        <a:xfrm>
          <a:off x="3048000" y="1704975"/>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82477</xdr:rowOff>
    </xdr:to>
    <xdr:sp macro="" textlink="">
      <xdr:nvSpPr>
        <xdr:cNvPr id="61" name="Text Box 2">
          <a:extLst>
            <a:ext uri="{FF2B5EF4-FFF2-40B4-BE49-F238E27FC236}">
              <a16:creationId xmlns:a16="http://schemas.microsoft.com/office/drawing/2014/main" id="{D75C7BAB-50CF-4202-939A-3D2B94BCFE95}"/>
            </a:ext>
          </a:extLst>
        </xdr:cNvPr>
        <xdr:cNvSpPr txBox="1">
          <a:spLocks noChangeArrowheads="1"/>
        </xdr:cNvSpPr>
      </xdr:nvSpPr>
      <xdr:spPr bwMode="auto">
        <a:xfrm>
          <a:off x="3048000" y="1704975"/>
          <a:ext cx="76200" cy="24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44377</xdr:rowOff>
    </xdr:to>
    <xdr:sp macro="" textlink="">
      <xdr:nvSpPr>
        <xdr:cNvPr id="62" name="Text Box 2">
          <a:extLst>
            <a:ext uri="{FF2B5EF4-FFF2-40B4-BE49-F238E27FC236}">
              <a16:creationId xmlns:a16="http://schemas.microsoft.com/office/drawing/2014/main" id="{15F97BFC-53E3-49F7-A864-A489248C0A9E}"/>
            </a:ext>
          </a:extLst>
        </xdr:cNvPr>
        <xdr:cNvSpPr txBox="1">
          <a:spLocks noChangeArrowheads="1"/>
        </xdr:cNvSpPr>
      </xdr:nvSpPr>
      <xdr:spPr bwMode="auto">
        <a:xfrm>
          <a:off x="3048000" y="1704975"/>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82477</xdr:rowOff>
    </xdr:to>
    <xdr:sp macro="" textlink="">
      <xdr:nvSpPr>
        <xdr:cNvPr id="63" name="Text Box 2">
          <a:extLst>
            <a:ext uri="{FF2B5EF4-FFF2-40B4-BE49-F238E27FC236}">
              <a16:creationId xmlns:a16="http://schemas.microsoft.com/office/drawing/2014/main" id="{165E2602-C406-4CFC-AB46-21D1DBFBB428}"/>
            </a:ext>
          </a:extLst>
        </xdr:cNvPr>
        <xdr:cNvSpPr txBox="1">
          <a:spLocks noChangeArrowheads="1"/>
        </xdr:cNvSpPr>
      </xdr:nvSpPr>
      <xdr:spPr bwMode="auto">
        <a:xfrm>
          <a:off x="3048000" y="1704975"/>
          <a:ext cx="76200" cy="24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53902</xdr:rowOff>
    </xdr:to>
    <xdr:sp macro="" textlink="">
      <xdr:nvSpPr>
        <xdr:cNvPr id="64" name="Text Box 2">
          <a:extLst>
            <a:ext uri="{FF2B5EF4-FFF2-40B4-BE49-F238E27FC236}">
              <a16:creationId xmlns:a16="http://schemas.microsoft.com/office/drawing/2014/main" id="{4F574E69-551E-4607-BF49-3283EBF787FC}"/>
            </a:ext>
          </a:extLst>
        </xdr:cNvPr>
        <xdr:cNvSpPr txBox="1">
          <a:spLocks noChangeArrowheads="1"/>
        </xdr:cNvSpPr>
      </xdr:nvSpPr>
      <xdr:spPr bwMode="auto">
        <a:xfrm>
          <a:off x="3048000" y="1704975"/>
          <a:ext cx="76200" cy="21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53902</xdr:rowOff>
    </xdr:to>
    <xdr:sp macro="" textlink="">
      <xdr:nvSpPr>
        <xdr:cNvPr id="65" name="Text Box 2">
          <a:extLst>
            <a:ext uri="{FF2B5EF4-FFF2-40B4-BE49-F238E27FC236}">
              <a16:creationId xmlns:a16="http://schemas.microsoft.com/office/drawing/2014/main" id="{D486C683-DEB8-46F7-A482-178905C7F84C}"/>
            </a:ext>
          </a:extLst>
        </xdr:cNvPr>
        <xdr:cNvSpPr txBox="1">
          <a:spLocks noChangeArrowheads="1"/>
        </xdr:cNvSpPr>
      </xdr:nvSpPr>
      <xdr:spPr bwMode="auto">
        <a:xfrm>
          <a:off x="3048000" y="1704975"/>
          <a:ext cx="76200" cy="21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53902</xdr:rowOff>
    </xdr:to>
    <xdr:sp macro="" textlink="">
      <xdr:nvSpPr>
        <xdr:cNvPr id="66" name="Text Box 2">
          <a:extLst>
            <a:ext uri="{FF2B5EF4-FFF2-40B4-BE49-F238E27FC236}">
              <a16:creationId xmlns:a16="http://schemas.microsoft.com/office/drawing/2014/main" id="{C6D44671-0F99-4A8B-BA60-22F1E7B818B3}"/>
            </a:ext>
          </a:extLst>
        </xdr:cNvPr>
        <xdr:cNvSpPr txBox="1">
          <a:spLocks noChangeArrowheads="1"/>
        </xdr:cNvSpPr>
      </xdr:nvSpPr>
      <xdr:spPr bwMode="auto">
        <a:xfrm>
          <a:off x="3048000" y="1704975"/>
          <a:ext cx="76200" cy="21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92002</xdr:rowOff>
    </xdr:to>
    <xdr:sp macro="" textlink="">
      <xdr:nvSpPr>
        <xdr:cNvPr id="67" name="Text Box 2">
          <a:extLst>
            <a:ext uri="{FF2B5EF4-FFF2-40B4-BE49-F238E27FC236}">
              <a16:creationId xmlns:a16="http://schemas.microsoft.com/office/drawing/2014/main" id="{054B9A1E-8B5D-464A-A798-129E83F2CEB2}"/>
            </a:ext>
          </a:extLst>
        </xdr:cNvPr>
        <xdr:cNvSpPr txBox="1">
          <a:spLocks noChangeArrowheads="1"/>
        </xdr:cNvSpPr>
      </xdr:nvSpPr>
      <xdr:spPr bwMode="auto">
        <a:xfrm>
          <a:off x="3048000" y="1704975"/>
          <a:ext cx="76200" cy="25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92002</xdr:rowOff>
    </xdr:to>
    <xdr:sp macro="" textlink="">
      <xdr:nvSpPr>
        <xdr:cNvPr id="68" name="Text Box 2">
          <a:extLst>
            <a:ext uri="{FF2B5EF4-FFF2-40B4-BE49-F238E27FC236}">
              <a16:creationId xmlns:a16="http://schemas.microsoft.com/office/drawing/2014/main" id="{A49E8389-8F20-43BE-94F2-2072C9687450}"/>
            </a:ext>
          </a:extLst>
        </xdr:cNvPr>
        <xdr:cNvSpPr txBox="1">
          <a:spLocks noChangeArrowheads="1"/>
        </xdr:cNvSpPr>
      </xdr:nvSpPr>
      <xdr:spPr bwMode="auto">
        <a:xfrm>
          <a:off x="3048000" y="1704975"/>
          <a:ext cx="76200" cy="25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53902</xdr:rowOff>
    </xdr:to>
    <xdr:sp macro="" textlink="">
      <xdr:nvSpPr>
        <xdr:cNvPr id="69" name="Text Box 2">
          <a:extLst>
            <a:ext uri="{FF2B5EF4-FFF2-40B4-BE49-F238E27FC236}">
              <a16:creationId xmlns:a16="http://schemas.microsoft.com/office/drawing/2014/main" id="{3E29B584-6E64-4E96-A647-EEF47501D07E}"/>
            </a:ext>
          </a:extLst>
        </xdr:cNvPr>
        <xdr:cNvSpPr txBox="1">
          <a:spLocks noChangeArrowheads="1"/>
        </xdr:cNvSpPr>
      </xdr:nvSpPr>
      <xdr:spPr bwMode="auto">
        <a:xfrm>
          <a:off x="3048000" y="1704975"/>
          <a:ext cx="76200" cy="21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53902</xdr:rowOff>
    </xdr:to>
    <xdr:sp macro="" textlink="">
      <xdr:nvSpPr>
        <xdr:cNvPr id="70" name="Text Box 2">
          <a:extLst>
            <a:ext uri="{FF2B5EF4-FFF2-40B4-BE49-F238E27FC236}">
              <a16:creationId xmlns:a16="http://schemas.microsoft.com/office/drawing/2014/main" id="{05DB437F-7B9E-40E3-9A60-D9D107AB6C36}"/>
            </a:ext>
          </a:extLst>
        </xdr:cNvPr>
        <xdr:cNvSpPr txBox="1">
          <a:spLocks noChangeArrowheads="1"/>
        </xdr:cNvSpPr>
      </xdr:nvSpPr>
      <xdr:spPr bwMode="auto">
        <a:xfrm>
          <a:off x="3048000" y="1704975"/>
          <a:ext cx="76200" cy="21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53902</xdr:rowOff>
    </xdr:to>
    <xdr:sp macro="" textlink="">
      <xdr:nvSpPr>
        <xdr:cNvPr id="71" name="Text Box 2">
          <a:extLst>
            <a:ext uri="{FF2B5EF4-FFF2-40B4-BE49-F238E27FC236}">
              <a16:creationId xmlns:a16="http://schemas.microsoft.com/office/drawing/2014/main" id="{EE58CA23-EC74-4777-9A13-E1D63D729A51}"/>
            </a:ext>
          </a:extLst>
        </xdr:cNvPr>
        <xdr:cNvSpPr txBox="1">
          <a:spLocks noChangeArrowheads="1"/>
        </xdr:cNvSpPr>
      </xdr:nvSpPr>
      <xdr:spPr bwMode="auto">
        <a:xfrm>
          <a:off x="3048000" y="1704975"/>
          <a:ext cx="76200" cy="21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44377</xdr:rowOff>
    </xdr:to>
    <xdr:sp macro="" textlink="">
      <xdr:nvSpPr>
        <xdr:cNvPr id="72" name="Text Box 2">
          <a:extLst>
            <a:ext uri="{FF2B5EF4-FFF2-40B4-BE49-F238E27FC236}">
              <a16:creationId xmlns:a16="http://schemas.microsoft.com/office/drawing/2014/main" id="{6EB4EED8-2364-4D68-BA26-0DAEA46C25A2}"/>
            </a:ext>
          </a:extLst>
        </xdr:cNvPr>
        <xdr:cNvSpPr txBox="1">
          <a:spLocks noChangeArrowheads="1"/>
        </xdr:cNvSpPr>
      </xdr:nvSpPr>
      <xdr:spPr bwMode="auto">
        <a:xfrm>
          <a:off x="3048000" y="1704975"/>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44377</xdr:rowOff>
    </xdr:to>
    <xdr:sp macro="" textlink="">
      <xdr:nvSpPr>
        <xdr:cNvPr id="73" name="Text Box 2">
          <a:extLst>
            <a:ext uri="{FF2B5EF4-FFF2-40B4-BE49-F238E27FC236}">
              <a16:creationId xmlns:a16="http://schemas.microsoft.com/office/drawing/2014/main" id="{83666432-EB08-43A6-BDD5-5D7A4A038BA7}"/>
            </a:ext>
          </a:extLst>
        </xdr:cNvPr>
        <xdr:cNvSpPr txBox="1">
          <a:spLocks noChangeArrowheads="1"/>
        </xdr:cNvSpPr>
      </xdr:nvSpPr>
      <xdr:spPr bwMode="auto">
        <a:xfrm>
          <a:off x="3048000" y="1704975"/>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44378</xdr:rowOff>
    </xdr:to>
    <xdr:sp macro="" textlink="">
      <xdr:nvSpPr>
        <xdr:cNvPr id="74" name="Text Box 2">
          <a:extLst>
            <a:ext uri="{FF2B5EF4-FFF2-40B4-BE49-F238E27FC236}">
              <a16:creationId xmlns:a16="http://schemas.microsoft.com/office/drawing/2014/main" id="{07775AD5-D15A-4BB3-9D04-B9F460643811}"/>
            </a:ext>
          </a:extLst>
        </xdr:cNvPr>
        <xdr:cNvSpPr txBox="1">
          <a:spLocks noChangeArrowheads="1"/>
        </xdr:cNvSpPr>
      </xdr:nvSpPr>
      <xdr:spPr bwMode="auto">
        <a:xfrm>
          <a:off x="3048000" y="1704975"/>
          <a:ext cx="76200" cy="206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82478</xdr:rowOff>
    </xdr:to>
    <xdr:sp macro="" textlink="">
      <xdr:nvSpPr>
        <xdr:cNvPr id="75" name="Text Box 2">
          <a:extLst>
            <a:ext uri="{FF2B5EF4-FFF2-40B4-BE49-F238E27FC236}">
              <a16:creationId xmlns:a16="http://schemas.microsoft.com/office/drawing/2014/main" id="{2FB6043D-932A-49AD-A933-2756C0D34863}"/>
            </a:ext>
          </a:extLst>
        </xdr:cNvPr>
        <xdr:cNvSpPr txBox="1">
          <a:spLocks noChangeArrowheads="1"/>
        </xdr:cNvSpPr>
      </xdr:nvSpPr>
      <xdr:spPr bwMode="auto">
        <a:xfrm>
          <a:off x="3048000" y="1704975"/>
          <a:ext cx="76200" cy="244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44378</xdr:rowOff>
    </xdr:to>
    <xdr:sp macro="" textlink="">
      <xdr:nvSpPr>
        <xdr:cNvPr id="76" name="Text Box 2">
          <a:extLst>
            <a:ext uri="{FF2B5EF4-FFF2-40B4-BE49-F238E27FC236}">
              <a16:creationId xmlns:a16="http://schemas.microsoft.com/office/drawing/2014/main" id="{C2C5C337-07EA-4E0A-AA6D-CEF9C728AE4B}"/>
            </a:ext>
          </a:extLst>
        </xdr:cNvPr>
        <xdr:cNvSpPr txBox="1">
          <a:spLocks noChangeArrowheads="1"/>
        </xdr:cNvSpPr>
      </xdr:nvSpPr>
      <xdr:spPr bwMode="auto">
        <a:xfrm>
          <a:off x="3048000" y="1704975"/>
          <a:ext cx="76200" cy="206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82478</xdr:rowOff>
    </xdr:to>
    <xdr:sp macro="" textlink="">
      <xdr:nvSpPr>
        <xdr:cNvPr id="77" name="Text Box 2">
          <a:extLst>
            <a:ext uri="{FF2B5EF4-FFF2-40B4-BE49-F238E27FC236}">
              <a16:creationId xmlns:a16="http://schemas.microsoft.com/office/drawing/2014/main" id="{F6D91214-0116-42B0-9089-E95231C5F8E0}"/>
            </a:ext>
          </a:extLst>
        </xdr:cNvPr>
        <xdr:cNvSpPr txBox="1">
          <a:spLocks noChangeArrowheads="1"/>
        </xdr:cNvSpPr>
      </xdr:nvSpPr>
      <xdr:spPr bwMode="auto">
        <a:xfrm>
          <a:off x="3048000" y="1704975"/>
          <a:ext cx="76200" cy="244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44378</xdr:rowOff>
    </xdr:to>
    <xdr:sp macro="" textlink="">
      <xdr:nvSpPr>
        <xdr:cNvPr id="78" name="Text Box 2">
          <a:extLst>
            <a:ext uri="{FF2B5EF4-FFF2-40B4-BE49-F238E27FC236}">
              <a16:creationId xmlns:a16="http://schemas.microsoft.com/office/drawing/2014/main" id="{E9E346A2-8BD4-4DBB-98F2-098DFE9110AE}"/>
            </a:ext>
          </a:extLst>
        </xdr:cNvPr>
        <xdr:cNvSpPr txBox="1">
          <a:spLocks noChangeArrowheads="1"/>
        </xdr:cNvSpPr>
      </xdr:nvSpPr>
      <xdr:spPr bwMode="auto">
        <a:xfrm>
          <a:off x="3048000" y="1704975"/>
          <a:ext cx="76200" cy="206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82478</xdr:rowOff>
    </xdr:to>
    <xdr:sp macro="" textlink="">
      <xdr:nvSpPr>
        <xdr:cNvPr id="79" name="Text Box 2">
          <a:extLst>
            <a:ext uri="{FF2B5EF4-FFF2-40B4-BE49-F238E27FC236}">
              <a16:creationId xmlns:a16="http://schemas.microsoft.com/office/drawing/2014/main" id="{183F5038-9923-42F7-8DD5-9F9193ADC42C}"/>
            </a:ext>
          </a:extLst>
        </xdr:cNvPr>
        <xdr:cNvSpPr txBox="1">
          <a:spLocks noChangeArrowheads="1"/>
        </xdr:cNvSpPr>
      </xdr:nvSpPr>
      <xdr:spPr bwMode="auto">
        <a:xfrm>
          <a:off x="3048000" y="1704975"/>
          <a:ext cx="76200" cy="244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53903</xdr:rowOff>
    </xdr:to>
    <xdr:sp macro="" textlink="">
      <xdr:nvSpPr>
        <xdr:cNvPr id="80" name="Text Box 2">
          <a:extLst>
            <a:ext uri="{FF2B5EF4-FFF2-40B4-BE49-F238E27FC236}">
              <a16:creationId xmlns:a16="http://schemas.microsoft.com/office/drawing/2014/main" id="{A9A27CC1-4442-417E-A8E4-166EA0C3358E}"/>
            </a:ext>
          </a:extLst>
        </xdr:cNvPr>
        <xdr:cNvSpPr txBox="1">
          <a:spLocks noChangeArrowheads="1"/>
        </xdr:cNvSpPr>
      </xdr:nvSpPr>
      <xdr:spPr bwMode="auto">
        <a:xfrm>
          <a:off x="3048000" y="1704975"/>
          <a:ext cx="76200" cy="215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53903</xdr:rowOff>
    </xdr:to>
    <xdr:sp macro="" textlink="">
      <xdr:nvSpPr>
        <xdr:cNvPr id="81" name="Text Box 2">
          <a:extLst>
            <a:ext uri="{FF2B5EF4-FFF2-40B4-BE49-F238E27FC236}">
              <a16:creationId xmlns:a16="http://schemas.microsoft.com/office/drawing/2014/main" id="{26C4A523-6A5F-4B67-AEA0-44A610DA2BE2}"/>
            </a:ext>
          </a:extLst>
        </xdr:cNvPr>
        <xdr:cNvSpPr txBox="1">
          <a:spLocks noChangeArrowheads="1"/>
        </xdr:cNvSpPr>
      </xdr:nvSpPr>
      <xdr:spPr bwMode="auto">
        <a:xfrm>
          <a:off x="3048000" y="1704975"/>
          <a:ext cx="76200" cy="215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53903</xdr:rowOff>
    </xdr:to>
    <xdr:sp macro="" textlink="">
      <xdr:nvSpPr>
        <xdr:cNvPr id="82" name="Text Box 2">
          <a:extLst>
            <a:ext uri="{FF2B5EF4-FFF2-40B4-BE49-F238E27FC236}">
              <a16:creationId xmlns:a16="http://schemas.microsoft.com/office/drawing/2014/main" id="{AE60CD8B-DCF7-467D-BB21-A91037370C74}"/>
            </a:ext>
          </a:extLst>
        </xdr:cNvPr>
        <xdr:cNvSpPr txBox="1">
          <a:spLocks noChangeArrowheads="1"/>
        </xdr:cNvSpPr>
      </xdr:nvSpPr>
      <xdr:spPr bwMode="auto">
        <a:xfrm>
          <a:off x="3048000" y="1704975"/>
          <a:ext cx="76200" cy="215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92003</xdr:rowOff>
    </xdr:to>
    <xdr:sp macro="" textlink="">
      <xdr:nvSpPr>
        <xdr:cNvPr id="83" name="Text Box 2">
          <a:extLst>
            <a:ext uri="{FF2B5EF4-FFF2-40B4-BE49-F238E27FC236}">
              <a16:creationId xmlns:a16="http://schemas.microsoft.com/office/drawing/2014/main" id="{41A4FC8A-74F5-4E47-965B-DC85144DBC76}"/>
            </a:ext>
          </a:extLst>
        </xdr:cNvPr>
        <xdr:cNvSpPr txBox="1">
          <a:spLocks noChangeArrowheads="1"/>
        </xdr:cNvSpPr>
      </xdr:nvSpPr>
      <xdr:spPr bwMode="auto">
        <a:xfrm>
          <a:off x="3048000" y="1704975"/>
          <a:ext cx="76200" cy="25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92003</xdr:rowOff>
    </xdr:to>
    <xdr:sp macro="" textlink="">
      <xdr:nvSpPr>
        <xdr:cNvPr id="84" name="Text Box 2">
          <a:extLst>
            <a:ext uri="{FF2B5EF4-FFF2-40B4-BE49-F238E27FC236}">
              <a16:creationId xmlns:a16="http://schemas.microsoft.com/office/drawing/2014/main" id="{2FC10C92-AE27-4E4C-B5E6-46DFA94FD3E2}"/>
            </a:ext>
          </a:extLst>
        </xdr:cNvPr>
        <xdr:cNvSpPr txBox="1">
          <a:spLocks noChangeArrowheads="1"/>
        </xdr:cNvSpPr>
      </xdr:nvSpPr>
      <xdr:spPr bwMode="auto">
        <a:xfrm>
          <a:off x="3048000" y="1704975"/>
          <a:ext cx="76200" cy="25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53903</xdr:rowOff>
    </xdr:to>
    <xdr:sp macro="" textlink="">
      <xdr:nvSpPr>
        <xdr:cNvPr id="85" name="Text Box 2">
          <a:extLst>
            <a:ext uri="{FF2B5EF4-FFF2-40B4-BE49-F238E27FC236}">
              <a16:creationId xmlns:a16="http://schemas.microsoft.com/office/drawing/2014/main" id="{466F5775-F189-4AEB-B564-969CA901BA35}"/>
            </a:ext>
          </a:extLst>
        </xdr:cNvPr>
        <xdr:cNvSpPr txBox="1">
          <a:spLocks noChangeArrowheads="1"/>
        </xdr:cNvSpPr>
      </xdr:nvSpPr>
      <xdr:spPr bwMode="auto">
        <a:xfrm>
          <a:off x="3048000" y="1704975"/>
          <a:ext cx="76200" cy="215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53903</xdr:rowOff>
    </xdr:to>
    <xdr:sp macro="" textlink="">
      <xdr:nvSpPr>
        <xdr:cNvPr id="86" name="Text Box 2">
          <a:extLst>
            <a:ext uri="{FF2B5EF4-FFF2-40B4-BE49-F238E27FC236}">
              <a16:creationId xmlns:a16="http://schemas.microsoft.com/office/drawing/2014/main" id="{125DCC3C-3751-4684-8F92-AE84E381D319}"/>
            </a:ext>
          </a:extLst>
        </xdr:cNvPr>
        <xdr:cNvSpPr txBox="1">
          <a:spLocks noChangeArrowheads="1"/>
        </xdr:cNvSpPr>
      </xdr:nvSpPr>
      <xdr:spPr bwMode="auto">
        <a:xfrm>
          <a:off x="3048000" y="1704975"/>
          <a:ext cx="76200" cy="215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53903</xdr:rowOff>
    </xdr:to>
    <xdr:sp macro="" textlink="">
      <xdr:nvSpPr>
        <xdr:cNvPr id="87" name="Text Box 2">
          <a:extLst>
            <a:ext uri="{FF2B5EF4-FFF2-40B4-BE49-F238E27FC236}">
              <a16:creationId xmlns:a16="http://schemas.microsoft.com/office/drawing/2014/main" id="{5766B942-5E9C-4237-884F-49F8BDA4B26D}"/>
            </a:ext>
          </a:extLst>
        </xdr:cNvPr>
        <xdr:cNvSpPr txBox="1">
          <a:spLocks noChangeArrowheads="1"/>
        </xdr:cNvSpPr>
      </xdr:nvSpPr>
      <xdr:spPr bwMode="auto">
        <a:xfrm>
          <a:off x="3048000" y="1704975"/>
          <a:ext cx="76200" cy="215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44378</xdr:rowOff>
    </xdr:to>
    <xdr:sp macro="" textlink="">
      <xdr:nvSpPr>
        <xdr:cNvPr id="88" name="Text Box 2">
          <a:extLst>
            <a:ext uri="{FF2B5EF4-FFF2-40B4-BE49-F238E27FC236}">
              <a16:creationId xmlns:a16="http://schemas.microsoft.com/office/drawing/2014/main" id="{C2AD5046-BCF1-4CB0-AAFD-1F35A6408426}"/>
            </a:ext>
          </a:extLst>
        </xdr:cNvPr>
        <xdr:cNvSpPr txBox="1">
          <a:spLocks noChangeArrowheads="1"/>
        </xdr:cNvSpPr>
      </xdr:nvSpPr>
      <xdr:spPr bwMode="auto">
        <a:xfrm>
          <a:off x="3048000" y="1704975"/>
          <a:ext cx="76200" cy="206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44378</xdr:rowOff>
    </xdr:to>
    <xdr:sp macro="" textlink="">
      <xdr:nvSpPr>
        <xdr:cNvPr id="89" name="Text Box 2">
          <a:extLst>
            <a:ext uri="{FF2B5EF4-FFF2-40B4-BE49-F238E27FC236}">
              <a16:creationId xmlns:a16="http://schemas.microsoft.com/office/drawing/2014/main" id="{495B3C9E-2316-4D5B-9066-2343792EBA9B}"/>
            </a:ext>
          </a:extLst>
        </xdr:cNvPr>
        <xdr:cNvSpPr txBox="1">
          <a:spLocks noChangeArrowheads="1"/>
        </xdr:cNvSpPr>
      </xdr:nvSpPr>
      <xdr:spPr bwMode="auto">
        <a:xfrm>
          <a:off x="3048000" y="1704975"/>
          <a:ext cx="76200" cy="206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30842</xdr:rowOff>
    </xdr:to>
    <xdr:sp macro="" textlink="">
      <xdr:nvSpPr>
        <xdr:cNvPr id="90" name="Text Box 2">
          <a:extLst>
            <a:ext uri="{FF2B5EF4-FFF2-40B4-BE49-F238E27FC236}">
              <a16:creationId xmlns:a16="http://schemas.microsoft.com/office/drawing/2014/main" id="{176361D3-DC12-4B7A-9AC3-E0349CBE5018}"/>
            </a:ext>
          </a:extLst>
        </xdr:cNvPr>
        <xdr:cNvSpPr txBox="1">
          <a:spLocks noChangeArrowheads="1"/>
        </xdr:cNvSpPr>
      </xdr:nvSpPr>
      <xdr:spPr bwMode="auto">
        <a:xfrm>
          <a:off x="3048000" y="1704975"/>
          <a:ext cx="76200" cy="19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70109</xdr:rowOff>
    </xdr:to>
    <xdr:sp macro="" textlink="">
      <xdr:nvSpPr>
        <xdr:cNvPr id="91" name="Text Box 2">
          <a:extLst>
            <a:ext uri="{FF2B5EF4-FFF2-40B4-BE49-F238E27FC236}">
              <a16:creationId xmlns:a16="http://schemas.microsoft.com/office/drawing/2014/main" id="{FFBBBC25-9D1B-463D-B4F7-18FCB433694F}"/>
            </a:ext>
          </a:extLst>
        </xdr:cNvPr>
        <xdr:cNvSpPr txBox="1">
          <a:spLocks noChangeArrowheads="1"/>
        </xdr:cNvSpPr>
      </xdr:nvSpPr>
      <xdr:spPr bwMode="auto">
        <a:xfrm>
          <a:off x="3048000" y="1704975"/>
          <a:ext cx="76200" cy="232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30842</xdr:rowOff>
    </xdr:to>
    <xdr:sp macro="" textlink="">
      <xdr:nvSpPr>
        <xdr:cNvPr id="92" name="Text Box 2">
          <a:extLst>
            <a:ext uri="{FF2B5EF4-FFF2-40B4-BE49-F238E27FC236}">
              <a16:creationId xmlns:a16="http://schemas.microsoft.com/office/drawing/2014/main" id="{52040590-ABF0-4756-B3F3-9AF1D5630385}"/>
            </a:ext>
          </a:extLst>
        </xdr:cNvPr>
        <xdr:cNvSpPr txBox="1">
          <a:spLocks noChangeArrowheads="1"/>
        </xdr:cNvSpPr>
      </xdr:nvSpPr>
      <xdr:spPr bwMode="auto">
        <a:xfrm>
          <a:off x="3048000" y="1704975"/>
          <a:ext cx="76200" cy="19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70109</xdr:rowOff>
    </xdr:to>
    <xdr:sp macro="" textlink="">
      <xdr:nvSpPr>
        <xdr:cNvPr id="93" name="Text Box 2">
          <a:extLst>
            <a:ext uri="{FF2B5EF4-FFF2-40B4-BE49-F238E27FC236}">
              <a16:creationId xmlns:a16="http://schemas.microsoft.com/office/drawing/2014/main" id="{5321075A-9E8C-4011-AE10-01DF74E32574}"/>
            </a:ext>
          </a:extLst>
        </xdr:cNvPr>
        <xdr:cNvSpPr txBox="1">
          <a:spLocks noChangeArrowheads="1"/>
        </xdr:cNvSpPr>
      </xdr:nvSpPr>
      <xdr:spPr bwMode="auto">
        <a:xfrm>
          <a:off x="3048000" y="1704975"/>
          <a:ext cx="76200" cy="232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30842</xdr:rowOff>
    </xdr:to>
    <xdr:sp macro="" textlink="">
      <xdr:nvSpPr>
        <xdr:cNvPr id="94" name="Text Box 2">
          <a:extLst>
            <a:ext uri="{FF2B5EF4-FFF2-40B4-BE49-F238E27FC236}">
              <a16:creationId xmlns:a16="http://schemas.microsoft.com/office/drawing/2014/main" id="{A47479D2-A9F3-4C27-8339-358EBF5CC862}"/>
            </a:ext>
          </a:extLst>
        </xdr:cNvPr>
        <xdr:cNvSpPr txBox="1">
          <a:spLocks noChangeArrowheads="1"/>
        </xdr:cNvSpPr>
      </xdr:nvSpPr>
      <xdr:spPr bwMode="auto">
        <a:xfrm>
          <a:off x="3048000" y="1704975"/>
          <a:ext cx="76200" cy="19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70109</xdr:rowOff>
    </xdr:to>
    <xdr:sp macro="" textlink="">
      <xdr:nvSpPr>
        <xdr:cNvPr id="95" name="Text Box 2">
          <a:extLst>
            <a:ext uri="{FF2B5EF4-FFF2-40B4-BE49-F238E27FC236}">
              <a16:creationId xmlns:a16="http://schemas.microsoft.com/office/drawing/2014/main" id="{5EC39820-F43E-47B8-B7B9-0145FAF0ACC8}"/>
            </a:ext>
          </a:extLst>
        </xdr:cNvPr>
        <xdr:cNvSpPr txBox="1">
          <a:spLocks noChangeArrowheads="1"/>
        </xdr:cNvSpPr>
      </xdr:nvSpPr>
      <xdr:spPr bwMode="auto">
        <a:xfrm>
          <a:off x="3048000" y="1704975"/>
          <a:ext cx="76200" cy="232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41534</xdr:rowOff>
    </xdr:to>
    <xdr:sp macro="" textlink="">
      <xdr:nvSpPr>
        <xdr:cNvPr id="96" name="Text Box 2">
          <a:extLst>
            <a:ext uri="{FF2B5EF4-FFF2-40B4-BE49-F238E27FC236}">
              <a16:creationId xmlns:a16="http://schemas.microsoft.com/office/drawing/2014/main" id="{CB626EA5-C054-4029-A6C0-0FF4612A63D6}"/>
            </a:ext>
          </a:extLst>
        </xdr:cNvPr>
        <xdr:cNvSpPr txBox="1">
          <a:spLocks noChangeArrowheads="1"/>
        </xdr:cNvSpPr>
      </xdr:nvSpPr>
      <xdr:spPr bwMode="auto">
        <a:xfrm>
          <a:off x="3048000" y="1704975"/>
          <a:ext cx="76200" cy="203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41534</xdr:rowOff>
    </xdr:to>
    <xdr:sp macro="" textlink="">
      <xdr:nvSpPr>
        <xdr:cNvPr id="97" name="Text Box 2">
          <a:extLst>
            <a:ext uri="{FF2B5EF4-FFF2-40B4-BE49-F238E27FC236}">
              <a16:creationId xmlns:a16="http://schemas.microsoft.com/office/drawing/2014/main" id="{F827FECB-5511-44EC-955D-284A47B01CCD}"/>
            </a:ext>
          </a:extLst>
        </xdr:cNvPr>
        <xdr:cNvSpPr txBox="1">
          <a:spLocks noChangeArrowheads="1"/>
        </xdr:cNvSpPr>
      </xdr:nvSpPr>
      <xdr:spPr bwMode="auto">
        <a:xfrm>
          <a:off x="3048000" y="1704975"/>
          <a:ext cx="76200" cy="203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41534</xdr:rowOff>
    </xdr:to>
    <xdr:sp macro="" textlink="">
      <xdr:nvSpPr>
        <xdr:cNvPr id="98" name="Text Box 2">
          <a:extLst>
            <a:ext uri="{FF2B5EF4-FFF2-40B4-BE49-F238E27FC236}">
              <a16:creationId xmlns:a16="http://schemas.microsoft.com/office/drawing/2014/main" id="{CE680B4E-B951-4657-94DC-2314A4EBF0B5}"/>
            </a:ext>
          </a:extLst>
        </xdr:cNvPr>
        <xdr:cNvSpPr txBox="1">
          <a:spLocks noChangeArrowheads="1"/>
        </xdr:cNvSpPr>
      </xdr:nvSpPr>
      <xdr:spPr bwMode="auto">
        <a:xfrm>
          <a:off x="3048000" y="1704975"/>
          <a:ext cx="76200" cy="203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79634</xdr:rowOff>
    </xdr:to>
    <xdr:sp macro="" textlink="">
      <xdr:nvSpPr>
        <xdr:cNvPr id="99" name="Text Box 2">
          <a:extLst>
            <a:ext uri="{FF2B5EF4-FFF2-40B4-BE49-F238E27FC236}">
              <a16:creationId xmlns:a16="http://schemas.microsoft.com/office/drawing/2014/main" id="{09E455FF-1A45-4E75-9D60-E65A5F60748E}"/>
            </a:ext>
          </a:extLst>
        </xdr:cNvPr>
        <xdr:cNvSpPr txBox="1">
          <a:spLocks noChangeArrowheads="1"/>
        </xdr:cNvSpPr>
      </xdr:nvSpPr>
      <xdr:spPr bwMode="auto">
        <a:xfrm>
          <a:off x="3048000" y="1704975"/>
          <a:ext cx="76200" cy="241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79634</xdr:rowOff>
    </xdr:to>
    <xdr:sp macro="" textlink="">
      <xdr:nvSpPr>
        <xdr:cNvPr id="100" name="Text Box 2">
          <a:extLst>
            <a:ext uri="{FF2B5EF4-FFF2-40B4-BE49-F238E27FC236}">
              <a16:creationId xmlns:a16="http://schemas.microsoft.com/office/drawing/2014/main" id="{A8EE32F6-9378-4A9A-A5E6-96FF5C0D2DC9}"/>
            </a:ext>
          </a:extLst>
        </xdr:cNvPr>
        <xdr:cNvSpPr txBox="1">
          <a:spLocks noChangeArrowheads="1"/>
        </xdr:cNvSpPr>
      </xdr:nvSpPr>
      <xdr:spPr bwMode="auto">
        <a:xfrm>
          <a:off x="3048000" y="1704975"/>
          <a:ext cx="76200" cy="241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41534</xdr:rowOff>
    </xdr:to>
    <xdr:sp macro="" textlink="">
      <xdr:nvSpPr>
        <xdr:cNvPr id="101" name="Text Box 2">
          <a:extLst>
            <a:ext uri="{FF2B5EF4-FFF2-40B4-BE49-F238E27FC236}">
              <a16:creationId xmlns:a16="http://schemas.microsoft.com/office/drawing/2014/main" id="{771D6821-AEE1-440B-974D-ADBD9BEEE643}"/>
            </a:ext>
          </a:extLst>
        </xdr:cNvPr>
        <xdr:cNvSpPr txBox="1">
          <a:spLocks noChangeArrowheads="1"/>
        </xdr:cNvSpPr>
      </xdr:nvSpPr>
      <xdr:spPr bwMode="auto">
        <a:xfrm>
          <a:off x="3048000" y="1704975"/>
          <a:ext cx="76200" cy="203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41534</xdr:rowOff>
    </xdr:to>
    <xdr:sp macro="" textlink="">
      <xdr:nvSpPr>
        <xdr:cNvPr id="102" name="Text Box 2">
          <a:extLst>
            <a:ext uri="{FF2B5EF4-FFF2-40B4-BE49-F238E27FC236}">
              <a16:creationId xmlns:a16="http://schemas.microsoft.com/office/drawing/2014/main" id="{87572EA5-A757-40F0-9102-2EAB47799899}"/>
            </a:ext>
          </a:extLst>
        </xdr:cNvPr>
        <xdr:cNvSpPr txBox="1">
          <a:spLocks noChangeArrowheads="1"/>
        </xdr:cNvSpPr>
      </xdr:nvSpPr>
      <xdr:spPr bwMode="auto">
        <a:xfrm>
          <a:off x="3048000" y="1704975"/>
          <a:ext cx="76200" cy="203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41534</xdr:rowOff>
    </xdr:to>
    <xdr:sp macro="" textlink="">
      <xdr:nvSpPr>
        <xdr:cNvPr id="103" name="Text Box 2">
          <a:extLst>
            <a:ext uri="{FF2B5EF4-FFF2-40B4-BE49-F238E27FC236}">
              <a16:creationId xmlns:a16="http://schemas.microsoft.com/office/drawing/2014/main" id="{DE985045-9246-43BA-AC40-CD470BAC6220}"/>
            </a:ext>
          </a:extLst>
        </xdr:cNvPr>
        <xdr:cNvSpPr txBox="1">
          <a:spLocks noChangeArrowheads="1"/>
        </xdr:cNvSpPr>
      </xdr:nvSpPr>
      <xdr:spPr bwMode="auto">
        <a:xfrm>
          <a:off x="3048000" y="1704975"/>
          <a:ext cx="76200" cy="203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30842</xdr:rowOff>
    </xdr:to>
    <xdr:sp macro="" textlink="">
      <xdr:nvSpPr>
        <xdr:cNvPr id="104" name="Text Box 2">
          <a:extLst>
            <a:ext uri="{FF2B5EF4-FFF2-40B4-BE49-F238E27FC236}">
              <a16:creationId xmlns:a16="http://schemas.microsoft.com/office/drawing/2014/main" id="{ABE520A5-7BF2-4A7A-A40A-9BDFD82DA078}"/>
            </a:ext>
          </a:extLst>
        </xdr:cNvPr>
        <xdr:cNvSpPr txBox="1">
          <a:spLocks noChangeArrowheads="1"/>
        </xdr:cNvSpPr>
      </xdr:nvSpPr>
      <xdr:spPr bwMode="auto">
        <a:xfrm>
          <a:off x="3048000" y="1704975"/>
          <a:ext cx="76200" cy="19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30842</xdr:rowOff>
    </xdr:to>
    <xdr:sp macro="" textlink="">
      <xdr:nvSpPr>
        <xdr:cNvPr id="105" name="Text Box 2">
          <a:extLst>
            <a:ext uri="{FF2B5EF4-FFF2-40B4-BE49-F238E27FC236}">
              <a16:creationId xmlns:a16="http://schemas.microsoft.com/office/drawing/2014/main" id="{43794B81-7719-450C-893B-1DC3AF7E1484}"/>
            </a:ext>
          </a:extLst>
        </xdr:cNvPr>
        <xdr:cNvSpPr txBox="1">
          <a:spLocks noChangeArrowheads="1"/>
        </xdr:cNvSpPr>
      </xdr:nvSpPr>
      <xdr:spPr bwMode="auto">
        <a:xfrm>
          <a:off x="3048000" y="1704975"/>
          <a:ext cx="76200" cy="19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26595</xdr:rowOff>
    </xdr:to>
    <xdr:sp macro="" textlink="">
      <xdr:nvSpPr>
        <xdr:cNvPr id="106" name="Text Box 2">
          <a:extLst>
            <a:ext uri="{FF2B5EF4-FFF2-40B4-BE49-F238E27FC236}">
              <a16:creationId xmlns:a16="http://schemas.microsoft.com/office/drawing/2014/main" id="{A28BC3CE-E7ED-4A74-A368-1E4CC494F26D}"/>
            </a:ext>
          </a:extLst>
        </xdr:cNvPr>
        <xdr:cNvSpPr txBox="1">
          <a:spLocks noChangeArrowheads="1"/>
        </xdr:cNvSpPr>
      </xdr:nvSpPr>
      <xdr:spPr bwMode="auto">
        <a:xfrm>
          <a:off x="3067050" y="2200275"/>
          <a:ext cx="76200" cy="198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64695</xdr:rowOff>
    </xdr:to>
    <xdr:sp macro="" textlink="">
      <xdr:nvSpPr>
        <xdr:cNvPr id="107" name="Text Box 2">
          <a:extLst>
            <a:ext uri="{FF2B5EF4-FFF2-40B4-BE49-F238E27FC236}">
              <a16:creationId xmlns:a16="http://schemas.microsoft.com/office/drawing/2014/main" id="{6A93A9D2-3C02-4694-93E8-37DA6DE42803}"/>
            </a:ext>
          </a:extLst>
        </xdr:cNvPr>
        <xdr:cNvSpPr txBox="1">
          <a:spLocks noChangeArrowheads="1"/>
        </xdr:cNvSpPr>
      </xdr:nvSpPr>
      <xdr:spPr bwMode="auto">
        <a:xfrm>
          <a:off x="3067050" y="2200275"/>
          <a:ext cx="76200" cy="236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26595</xdr:rowOff>
    </xdr:to>
    <xdr:sp macro="" textlink="">
      <xdr:nvSpPr>
        <xdr:cNvPr id="108" name="Text Box 2">
          <a:extLst>
            <a:ext uri="{FF2B5EF4-FFF2-40B4-BE49-F238E27FC236}">
              <a16:creationId xmlns:a16="http://schemas.microsoft.com/office/drawing/2014/main" id="{D7495654-BA86-4E31-A844-1652FF87499B}"/>
            </a:ext>
          </a:extLst>
        </xdr:cNvPr>
        <xdr:cNvSpPr txBox="1">
          <a:spLocks noChangeArrowheads="1"/>
        </xdr:cNvSpPr>
      </xdr:nvSpPr>
      <xdr:spPr bwMode="auto">
        <a:xfrm>
          <a:off x="3067050" y="2200275"/>
          <a:ext cx="76200" cy="198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64695</xdr:rowOff>
    </xdr:to>
    <xdr:sp macro="" textlink="">
      <xdr:nvSpPr>
        <xdr:cNvPr id="109" name="Text Box 2">
          <a:extLst>
            <a:ext uri="{FF2B5EF4-FFF2-40B4-BE49-F238E27FC236}">
              <a16:creationId xmlns:a16="http://schemas.microsoft.com/office/drawing/2014/main" id="{D47742D1-180A-4E34-90F8-628A2D86ECA9}"/>
            </a:ext>
          </a:extLst>
        </xdr:cNvPr>
        <xdr:cNvSpPr txBox="1">
          <a:spLocks noChangeArrowheads="1"/>
        </xdr:cNvSpPr>
      </xdr:nvSpPr>
      <xdr:spPr bwMode="auto">
        <a:xfrm>
          <a:off x="3067050" y="2200275"/>
          <a:ext cx="76200" cy="236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26595</xdr:rowOff>
    </xdr:to>
    <xdr:sp macro="" textlink="">
      <xdr:nvSpPr>
        <xdr:cNvPr id="110" name="Text Box 2">
          <a:extLst>
            <a:ext uri="{FF2B5EF4-FFF2-40B4-BE49-F238E27FC236}">
              <a16:creationId xmlns:a16="http://schemas.microsoft.com/office/drawing/2014/main" id="{2384FCC3-8EDF-4AD3-A7FA-27B49B7E0B26}"/>
            </a:ext>
          </a:extLst>
        </xdr:cNvPr>
        <xdr:cNvSpPr txBox="1">
          <a:spLocks noChangeArrowheads="1"/>
        </xdr:cNvSpPr>
      </xdr:nvSpPr>
      <xdr:spPr bwMode="auto">
        <a:xfrm>
          <a:off x="3067050" y="2200275"/>
          <a:ext cx="76200" cy="198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64695</xdr:rowOff>
    </xdr:to>
    <xdr:sp macro="" textlink="">
      <xdr:nvSpPr>
        <xdr:cNvPr id="111" name="Text Box 2">
          <a:extLst>
            <a:ext uri="{FF2B5EF4-FFF2-40B4-BE49-F238E27FC236}">
              <a16:creationId xmlns:a16="http://schemas.microsoft.com/office/drawing/2014/main" id="{DA81AB78-CF92-494F-BB5A-A44D08FFC47A}"/>
            </a:ext>
          </a:extLst>
        </xdr:cNvPr>
        <xdr:cNvSpPr txBox="1">
          <a:spLocks noChangeArrowheads="1"/>
        </xdr:cNvSpPr>
      </xdr:nvSpPr>
      <xdr:spPr bwMode="auto">
        <a:xfrm>
          <a:off x="3067050" y="2200275"/>
          <a:ext cx="76200" cy="236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36120</xdr:rowOff>
    </xdr:to>
    <xdr:sp macro="" textlink="">
      <xdr:nvSpPr>
        <xdr:cNvPr id="112" name="Text Box 2">
          <a:extLst>
            <a:ext uri="{FF2B5EF4-FFF2-40B4-BE49-F238E27FC236}">
              <a16:creationId xmlns:a16="http://schemas.microsoft.com/office/drawing/2014/main" id="{E7BF7F9A-02EB-48F7-8522-8370817C41C0}"/>
            </a:ext>
          </a:extLst>
        </xdr:cNvPr>
        <xdr:cNvSpPr txBox="1">
          <a:spLocks noChangeArrowheads="1"/>
        </xdr:cNvSpPr>
      </xdr:nvSpPr>
      <xdr:spPr bwMode="auto">
        <a:xfrm>
          <a:off x="3067050" y="2200275"/>
          <a:ext cx="76200" cy="207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36120</xdr:rowOff>
    </xdr:to>
    <xdr:sp macro="" textlink="">
      <xdr:nvSpPr>
        <xdr:cNvPr id="113" name="Text Box 2">
          <a:extLst>
            <a:ext uri="{FF2B5EF4-FFF2-40B4-BE49-F238E27FC236}">
              <a16:creationId xmlns:a16="http://schemas.microsoft.com/office/drawing/2014/main" id="{B8ABC245-A6C7-4999-BB9D-0260081A941F}"/>
            </a:ext>
          </a:extLst>
        </xdr:cNvPr>
        <xdr:cNvSpPr txBox="1">
          <a:spLocks noChangeArrowheads="1"/>
        </xdr:cNvSpPr>
      </xdr:nvSpPr>
      <xdr:spPr bwMode="auto">
        <a:xfrm>
          <a:off x="3067050" y="2200275"/>
          <a:ext cx="76200" cy="207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36120</xdr:rowOff>
    </xdr:to>
    <xdr:sp macro="" textlink="">
      <xdr:nvSpPr>
        <xdr:cNvPr id="114" name="Text Box 2">
          <a:extLst>
            <a:ext uri="{FF2B5EF4-FFF2-40B4-BE49-F238E27FC236}">
              <a16:creationId xmlns:a16="http://schemas.microsoft.com/office/drawing/2014/main" id="{52F7A9D3-24A0-4B80-89FD-C7659803757F}"/>
            </a:ext>
          </a:extLst>
        </xdr:cNvPr>
        <xdr:cNvSpPr txBox="1">
          <a:spLocks noChangeArrowheads="1"/>
        </xdr:cNvSpPr>
      </xdr:nvSpPr>
      <xdr:spPr bwMode="auto">
        <a:xfrm>
          <a:off x="3067050" y="2200275"/>
          <a:ext cx="76200" cy="207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74220</xdr:rowOff>
    </xdr:to>
    <xdr:sp macro="" textlink="">
      <xdr:nvSpPr>
        <xdr:cNvPr id="115" name="Text Box 2">
          <a:extLst>
            <a:ext uri="{FF2B5EF4-FFF2-40B4-BE49-F238E27FC236}">
              <a16:creationId xmlns:a16="http://schemas.microsoft.com/office/drawing/2014/main" id="{0E097380-4E21-473B-88FE-BA54B1D12419}"/>
            </a:ext>
          </a:extLst>
        </xdr:cNvPr>
        <xdr:cNvSpPr txBox="1">
          <a:spLocks noChangeArrowheads="1"/>
        </xdr:cNvSpPr>
      </xdr:nvSpPr>
      <xdr:spPr bwMode="auto">
        <a:xfrm>
          <a:off x="3067050" y="2200275"/>
          <a:ext cx="76200" cy="245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74220</xdr:rowOff>
    </xdr:to>
    <xdr:sp macro="" textlink="">
      <xdr:nvSpPr>
        <xdr:cNvPr id="116" name="Text Box 2">
          <a:extLst>
            <a:ext uri="{FF2B5EF4-FFF2-40B4-BE49-F238E27FC236}">
              <a16:creationId xmlns:a16="http://schemas.microsoft.com/office/drawing/2014/main" id="{A41D5DBA-E074-41B6-B103-5B329939BE46}"/>
            </a:ext>
          </a:extLst>
        </xdr:cNvPr>
        <xdr:cNvSpPr txBox="1">
          <a:spLocks noChangeArrowheads="1"/>
        </xdr:cNvSpPr>
      </xdr:nvSpPr>
      <xdr:spPr bwMode="auto">
        <a:xfrm>
          <a:off x="3067050" y="2200275"/>
          <a:ext cx="76200" cy="245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36120</xdr:rowOff>
    </xdr:to>
    <xdr:sp macro="" textlink="">
      <xdr:nvSpPr>
        <xdr:cNvPr id="117" name="Text Box 2">
          <a:extLst>
            <a:ext uri="{FF2B5EF4-FFF2-40B4-BE49-F238E27FC236}">
              <a16:creationId xmlns:a16="http://schemas.microsoft.com/office/drawing/2014/main" id="{EC3B8EFA-8C34-43D2-BB09-554C7817D4B3}"/>
            </a:ext>
          </a:extLst>
        </xdr:cNvPr>
        <xdr:cNvSpPr txBox="1">
          <a:spLocks noChangeArrowheads="1"/>
        </xdr:cNvSpPr>
      </xdr:nvSpPr>
      <xdr:spPr bwMode="auto">
        <a:xfrm>
          <a:off x="3067050" y="2200275"/>
          <a:ext cx="76200" cy="207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36120</xdr:rowOff>
    </xdr:to>
    <xdr:sp macro="" textlink="">
      <xdr:nvSpPr>
        <xdr:cNvPr id="118" name="Text Box 2">
          <a:extLst>
            <a:ext uri="{FF2B5EF4-FFF2-40B4-BE49-F238E27FC236}">
              <a16:creationId xmlns:a16="http://schemas.microsoft.com/office/drawing/2014/main" id="{F91E53FF-F305-4D99-A98E-643430DDE74A}"/>
            </a:ext>
          </a:extLst>
        </xdr:cNvPr>
        <xdr:cNvSpPr txBox="1">
          <a:spLocks noChangeArrowheads="1"/>
        </xdr:cNvSpPr>
      </xdr:nvSpPr>
      <xdr:spPr bwMode="auto">
        <a:xfrm>
          <a:off x="3067050" y="2200275"/>
          <a:ext cx="76200" cy="207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36120</xdr:rowOff>
    </xdr:to>
    <xdr:sp macro="" textlink="">
      <xdr:nvSpPr>
        <xdr:cNvPr id="119" name="Text Box 2">
          <a:extLst>
            <a:ext uri="{FF2B5EF4-FFF2-40B4-BE49-F238E27FC236}">
              <a16:creationId xmlns:a16="http://schemas.microsoft.com/office/drawing/2014/main" id="{BE2FACAC-3551-4212-BE42-88C5D5043C11}"/>
            </a:ext>
          </a:extLst>
        </xdr:cNvPr>
        <xdr:cNvSpPr txBox="1">
          <a:spLocks noChangeArrowheads="1"/>
        </xdr:cNvSpPr>
      </xdr:nvSpPr>
      <xdr:spPr bwMode="auto">
        <a:xfrm>
          <a:off x="3067050" y="2200275"/>
          <a:ext cx="76200" cy="207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26595</xdr:rowOff>
    </xdr:to>
    <xdr:sp macro="" textlink="">
      <xdr:nvSpPr>
        <xdr:cNvPr id="120" name="Text Box 2">
          <a:extLst>
            <a:ext uri="{FF2B5EF4-FFF2-40B4-BE49-F238E27FC236}">
              <a16:creationId xmlns:a16="http://schemas.microsoft.com/office/drawing/2014/main" id="{C2A5EF88-9864-4FF5-8EF5-46DC59609FBE}"/>
            </a:ext>
          </a:extLst>
        </xdr:cNvPr>
        <xdr:cNvSpPr txBox="1">
          <a:spLocks noChangeArrowheads="1"/>
        </xdr:cNvSpPr>
      </xdr:nvSpPr>
      <xdr:spPr bwMode="auto">
        <a:xfrm>
          <a:off x="3067050" y="2200275"/>
          <a:ext cx="76200" cy="198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26595</xdr:rowOff>
    </xdr:to>
    <xdr:sp macro="" textlink="">
      <xdr:nvSpPr>
        <xdr:cNvPr id="121" name="Text Box 2">
          <a:extLst>
            <a:ext uri="{FF2B5EF4-FFF2-40B4-BE49-F238E27FC236}">
              <a16:creationId xmlns:a16="http://schemas.microsoft.com/office/drawing/2014/main" id="{84D6B650-D1B9-4EEC-B691-E6317D233B84}"/>
            </a:ext>
          </a:extLst>
        </xdr:cNvPr>
        <xdr:cNvSpPr txBox="1">
          <a:spLocks noChangeArrowheads="1"/>
        </xdr:cNvSpPr>
      </xdr:nvSpPr>
      <xdr:spPr bwMode="auto">
        <a:xfrm>
          <a:off x="3067050" y="2200275"/>
          <a:ext cx="76200" cy="198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twoCellAnchor>
  <xdr:twoCellAnchor editAs="oneCell">
    <xdr:from>
      <xdr:col>3</xdr:col>
      <xdr:colOff>104775</xdr:colOff>
      <xdr:row>4</xdr:row>
      <xdr:rowOff>0</xdr:rowOff>
    </xdr:from>
    <xdr:to>
      <xdr:col>3</xdr:col>
      <xdr:colOff>180975</xdr:colOff>
      <xdr:row>5</xdr:row>
      <xdr:rowOff>17074</xdr:rowOff>
    </xdr:to>
    <xdr:sp macro="" textlink="">
      <xdr:nvSpPr>
        <xdr:cNvPr id="122" name="Text Box 2">
          <a:extLst>
            <a:ext uri="{FF2B5EF4-FFF2-40B4-BE49-F238E27FC236}">
              <a16:creationId xmlns:a16="http://schemas.microsoft.com/office/drawing/2014/main" id="{0D5E6353-6185-473F-A0D8-9663B13B0C3A}"/>
            </a:ext>
          </a:extLst>
        </xdr:cNvPr>
        <xdr:cNvSpPr txBox="1">
          <a:spLocks noChangeArrowheads="1"/>
        </xdr:cNvSpPr>
      </xdr:nvSpPr>
      <xdr:spPr bwMode="auto">
        <a:xfrm>
          <a:off x="3067050" y="2200275"/>
          <a:ext cx="76200" cy="188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55174</xdr:rowOff>
    </xdr:to>
    <xdr:sp macro="" textlink="">
      <xdr:nvSpPr>
        <xdr:cNvPr id="123" name="Text Box 2">
          <a:extLst>
            <a:ext uri="{FF2B5EF4-FFF2-40B4-BE49-F238E27FC236}">
              <a16:creationId xmlns:a16="http://schemas.microsoft.com/office/drawing/2014/main" id="{B384E429-1160-4B68-A320-5FFBD7D121FA}"/>
            </a:ext>
          </a:extLst>
        </xdr:cNvPr>
        <xdr:cNvSpPr txBox="1">
          <a:spLocks noChangeArrowheads="1"/>
        </xdr:cNvSpPr>
      </xdr:nvSpPr>
      <xdr:spPr bwMode="auto">
        <a:xfrm>
          <a:off x="3067050" y="2200275"/>
          <a:ext cx="76200" cy="226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17074</xdr:rowOff>
    </xdr:to>
    <xdr:sp macro="" textlink="">
      <xdr:nvSpPr>
        <xdr:cNvPr id="124" name="Text Box 2">
          <a:extLst>
            <a:ext uri="{FF2B5EF4-FFF2-40B4-BE49-F238E27FC236}">
              <a16:creationId xmlns:a16="http://schemas.microsoft.com/office/drawing/2014/main" id="{33CFC353-CD6C-49F9-BA91-CAE627EEFFF0}"/>
            </a:ext>
          </a:extLst>
        </xdr:cNvPr>
        <xdr:cNvSpPr txBox="1">
          <a:spLocks noChangeArrowheads="1"/>
        </xdr:cNvSpPr>
      </xdr:nvSpPr>
      <xdr:spPr bwMode="auto">
        <a:xfrm>
          <a:off x="3067050" y="2200275"/>
          <a:ext cx="76200" cy="188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55174</xdr:rowOff>
    </xdr:to>
    <xdr:sp macro="" textlink="">
      <xdr:nvSpPr>
        <xdr:cNvPr id="125" name="Text Box 2">
          <a:extLst>
            <a:ext uri="{FF2B5EF4-FFF2-40B4-BE49-F238E27FC236}">
              <a16:creationId xmlns:a16="http://schemas.microsoft.com/office/drawing/2014/main" id="{7C3AB52A-14B9-499E-A640-E45A9F071577}"/>
            </a:ext>
          </a:extLst>
        </xdr:cNvPr>
        <xdr:cNvSpPr txBox="1">
          <a:spLocks noChangeArrowheads="1"/>
        </xdr:cNvSpPr>
      </xdr:nvSpPr>
      <xdr:spPr bwMode="auto">
        <a:xfrm>
          <a:off x="3067050" y="2200275"/>
          <a:ext cx="76200" cy="226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17074</xdr:rowOff>
    </xdr:to>
    <xdr:sp macro="" textlink="">
      <xdr:nvSpPr>
        <xdr:cNvPr id="126" name="Text Box 2">
          <a:extLst>
            <a:ext uri="{FF2B5EF4-FFF2-40B4-BE49-F238E27FC236}">
              <a16:creationId xmlns:a16="http://schemas.microsoft.com/office/drawing/2014/main" id="{0EAA0EE2-5A65-496F-9396-D99D2C613191}"/>
            </a:ext>
          </a:extLst>
        </xdr:cNvPr>
        <xdr:cNvSpPr txBox="1">
          <a:spLocks noChangeArrowheads="1"/>
        </xdr:cNvSpPr>
      </xdr:nvSpPr>
      <xdr:spPr bwMode="auto">
        <a:xfrm>
          <a:off x="3067050" y="2200275"/>
          <a:ext cx="76200" cy="188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55174</xdr:rowOff>
    </xdr:to>
    <xdr:sp macro="" textlink="">
      <xdr:nvSpPr>
        <xdr:cNvPr id="127" name="Text Box 2">
          <a:extLst>
            <a:ext uri="{FF2B5EF4-FFF2-40B4-BE49-F238E27FC236}">
              <a16:creationId xmlns:a16="http://schemas.microsoft.com/office/drawing/2014/main" id="{910BB888-D6BF-4709-AAB5-719F79AE5EEA}"/>
            </a:ext>
          </a:extLst>
        </xdr:cNvPr>
        <xdr:cNvSpPr txBox="1">
          <a:spLocks noChangeArrowheads="1"/>
        </xdr:cNvSpPr>
      </xdr:nvSpPr>
      <xdr:spPr bwMode="auto">
        <a:xfrm>
          <a:off x="3067050" y="2200275"/>
          <a:ext cx="76200" cy="226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26599</xdr:rowOff>
    </xdr:to>
    <xdr:sp macro="" textlink="">
      <xdr:nvSpPr>
        <xdr:cNvPr id="128" name="Text Box 2">
          <a:extLst>
            <a:ext uri="{FF2B5EF4-FFF2-40B4-BE49-F238E27FC236}">
              <a16:creationId xmlns:a16="http://schemas.microsoft.com/office/drawing/2014/main" id="{1D3B9FF9-4A53-4105-A0CC-1A7848FFE1CD}"/>
            </a:ext>
          </a:extLst>
        </xdr:cNvPr>
        <xdr:cNvSpPr txBox="1">
          <a:spLocks noChangeArrowheads="1"/>
        </xdr:cNvSpPr>
      </xdr:nvSpPr>
      <xdr:spPr bwMode="auto">
        <a:xfrm>
          <a:off x="3067050" y="2200275"/>
          <a:ext cx="76200" cy="198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26599</xdr:rowOff>
    </xdr:to>
    <xdr:sp macro="" textlink="">
      <xdr:nvSpPr>
        <xdr:cNvPr id="129" name="Text Box 2">
          <a:extLst>
            <a:ext uri="{FF2B5EF4-FFF2-40B4-BE49-F238E27FC236}">
              <a16:creationId xmlns:a16="http://schemas.microsoft.com/office/drawing/2014/main" id="{428E071A-B863-4193-AE6C-4353F38D33E2}"/>
            </a:ext>
          </a:extLst>
        </xdr:cNvPr>
        <xdr:cNvSpPr txBox="1">
          <a:spLocks noChangeArrowheads="1"/>
        </xdr:cNvSpPr>
      </xdr:nvSpPr>
      <xdr:spPr bwMode="auto">
        <a:xfrm>
          <a:off x="3067050" y="2200275"/>
          <a:ext cx="76200" cy="198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26599</xdr:rowOff>
    </xdr:to>
    <xdr:sp macro="" textlink="">
      <xdr:nvSpPr>
        <xdr:cNvPr id="130" name="Text Box 2">
          <a:extLst>
            <a:ext uri="{FF2B5EF4-FFF2-40B4-BE49-F238E27FC236}">
              <a16:creationId xmlns:a16="http://schemas.microsoft.com/office/drawing/2014/main" id="{6093A9B0-C66E-4E50-8B34-80A739EB813F}"/>
            </a:ext>
          </a:extLst>
        </xdr:cNvPr>
        <xdr:cNvSpPr txBox="1">
          <a:spLocks noChangeArrowheads="1"/>
        </xdr:cNvSpPr>
      </xdr:nvSpPr>
      <xdr:spPr bwMode="auto">
        <a:xfrm>
          <a:off x="3067050" y="2200275"/>
          <a:ext cx="76200" cy="198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64699</xdr:rowOff>
    </xdr:to>
    <xdr:sp macro="" textlink="">
      <xdr:nvSpPr>
        <xdr:cNvPr id="131" name="Text Box 2">
          <a:extLst>
            <a:ext uri="{FF2B5EF4-FFF2-40B4-BE49-F238E27FC236}">
              <a16:creationId xmlns:a16="http://schemas.microsoft.com/office/drawing/2014/main" id="{6E17FDC0-2B63-4BDD-8139-88E63F99DC32}"/>
            </a:ext>
          </a:extLst>
        </xdr:cNvPr>
        <xdr:cNvSpPr txBox="1">
          <a:spLocks noChangeArrowheads="1"/>
        </xdr:cNvSpPr>
      </xdr:nvSpPr>
      <xdr:spPr bwMode="auto">
        <a:xfrm>
          <a:off x="3067050" y="2200275"/>
          <a:ext cx="76200" cy="236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64699</xdr:rowOff>
    </xdr:to>
    <xdr:sp macro="" textlink="">
      <xdr:nvSpPr>
        <xdr:cNvPr id="132" name="Text Box 2">
          <a:extLst>
            <a:ext uri="{FF2B5EF4-FFF2-40B4-BE49-F238E27FC236}">
              <a16:creationId xmlns:a16="http://schemas.microsoft.com/office/drawing/2014/main" id="{64D896E9-4D10-45CC-BB69-05761D91D3D3}"/>
            </a:ext>
          </a:extLst>
        </xdr:cNvPr>
        <xdr:cNvSpPr txBox="1">
          <a:spLocks noChangeArrowheads="1"/>
        </xdr:cNvSpPr>
      </xdr:nvSpPr>
      <xdr:spPr bwMode="auto">
        <a:xfrm>
          <a:off x="3067050" y="2200275"/>
          <a:ext cx="76200" cy="236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26599</xdr:rowOff>
    </xdr:to>
    <xdr:sp macro="" textlink="">
      <xdr:nvSpPr>
        <xdr:cNvPr id="133" name="Text Box 2">
          <a:extLst>
            <a:ext uri="{FF2B5EF4-FFF2-40B4-BE49-F238E27FC236}">
              <a16:creationId xmlns:a16="http://schemas.microsoft.com/office/drawing/2014/main" id="{55615FE4-305F-4242-9F45-20779211F99D}"/>
            </a:ext>
          </a:extLst>
        </xdr:cNvPr>
        <xdr:cNvSpPr txBox="1">
          <a:spLocks noChangeArrowheads="1"/>
        </xdr:cNvSpPr>
      </xdr:nvSpPr>
      <xdr:spPr bwMode="auto">
        <a:xfrm>
          <a:off x="3067050" y="2200275"/>
          <a:ext cx="76200" cy="198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26599</xdr:rowOff>
    </xdr:to>
    <xdr:sp macro="" textlink="">
      <xdr:nvSpPr>
        <xdr:cNvPr id="134" name="Text Box 2">
          <a:extLst>
            <a:ext uri="{FF2B5EF4-FFF2-40B4-BE49-F238E27FC236}">
              <a16:creationId xmlns:a16="http://schemas.microsoft.com/office/drawing/2014/main" id="{4B712523-C120-4D0B-946F-61E706B9BE3F}"/>
            </a:ext>
          </a:extLst>
        </xdr:cNvPr>
        <xdr:cNvSpPr txBox="1">
          <a:spLocks noChangeArrowheads="1"/>
        </xdr:cNvSpPr>
      </xdr:nvSpPr>
      <xdr:spPr bwMode="auto">
        <a:xfrm>
          <a:off x="3067050" y="2200275"/>
          <a:ext cx="76200" cy="198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26599</xdr:rowOff>
    </xdr:to>
    <xdr:sp macro="" textlink="">
      <xdr:nvSpPr>
        <xdr:cNvPr id="135" name="Text Box 2">
          <a:extLst>
            <a:ext uri="{FF2B5EF4-FFF2-40B4-BE49-F238E27FC236}">
              <a16:creationId xmlns:a16="http://schemas.microsoft.com/office/drawing/2014/main" id="{54919030-66F4-4DBD-BCC7-1A10F66665FF}"/>
            </a:ext>
          </a:extLst>
        </xdr:cNvPr>
        <xdr:cNvSpPr txBox="1">
          <a:spLocks noChangeArrowheads="1"/>
        </xdr:cNvSpPr>
      </xdr:nvSpPr>
      <xdr:spPr bwMode="auto">
        <a:xfrm>
          <a:off x="3067050" y="2200275"/>
          <a:ext cx="76200" cy="198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17074</xdr:rowOff>
    </xdr:to>
    <xdr:sp macro="" textlink="">
      <xdr:nvSpPr>
        <xdr:cNvPr id="136" name="Text Box 2">
          <a:extLst>
            <a:ext uri="{FF2B5EF4-FFF2-40B4-BE49-F238E27FC236}">
              <a16:creationId xmlns:a16="http://schemas.microsoft.com/office/drawing/2014/main" id="{7E07D72F-C5B5-4463-BBD8-45C2D33C7464}"/>
            </a:ext>
          </a:extLst>
        </xdr:cNvPr>
        <xdr:cNvSpPr txBox="1">
          <a:spLocks noChangeArrowheads="1"/>
        </xdr:cNvSpPr>
      </xdr:nvSpPr>
      <xdr:spPr bwMode="auto">
        <a:xfrm>
          <a:off x="3067050" y="2200275"/>
          <a:ext cx="76200" cy="188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17074</xdr:rowOff>
    </xdr:to>
    <xdr:sp macro="" textlink="">
      <xdr:nvSpPr>
        <xdr:cNvPr id="137" name="Text Box 2">
          <a:extLst>
            <a:ext uri="{FF2B5EF4-FFF2-40B4-BE49-F238E27FC236}">
              <a16:creationId xmlns:a16="http://schemas.microsoft.com/office/drawing/2014/main" id="{58A8BE5E-80EC-45C8-9062-94256360CFFA}"/>
            </a:ext>
          </a:extLst>
        </xdr:cNvPr>
        <xdr:cNvSpPr txBox="1">
          <a:spLocks noChangeArrowheads="1"/>
        </xdr:cNvSpPr>
      </xdr:nvSpPr>
      <xdr:spPr bwMode="auto">
        <a:xfrm>
          <a:off x="3067050" y="2200275"/>
          <a:ext cx="76200" cy="188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16214</xdr:rowOff>
    </xdr:to>
    <xdr:sp macro="" textlink="">
      <xdr:nvSpPr>
        <xdr:cNvPr id="138" name="Text Box 2">
          <a:extLst>
            <a:ext uri="{FF2B5EF4-FFF2-40B4-BE49-F238E27FC236}">
              <a16:creationId xmlns:a16="http://schemas.microsoft.com/office/drawing/2014/main" id="{073A14DB-F82E-4A3C-8F41-CE85F2174749}"/>
            </a:ext>
          </a:extLst>
        </xdr:cNvPr>
        <xdr:cNvSpPr txBox="1">
          <a:spLocks noChangeArrowheads="1"/>
        </xdr:cNvSpPr>
      </xdr:nvSpPr>
      <xdr:spPr bwMode="auto">
        <a:xfrm>
          <a:off x="3067050" y="2200275"/>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54314</xdr:rowOff>
    </xdr:to>
    <xdr:sp macro="" textlink="">
      <xdr:nvSpPr>
        <xdr:cNvPr id="139" name="Text Box 2">
          <a:extLst>
            <a:ext uri="{FF2B5EF4-FFF2-40B4-BE49-F238E27FC236}">
              <a16:creationId xmlns:a16="http://schemas.microsoft.com/office/drawing/2014/main" id="{1C6EA142-C5A6-487D-9807-78900E8E82F2}"/>
            </a:ext>
          </a:extLst>
        </xdr:cNvPr>
        <xdr:cNvSpPr txBox="1">
          <a:spLocks noChangeArrowheads="1"/>
        </xdr:cNvSpPr>
      </xdr:nvSpPr>
      <xdr:spPr bwMode="auto">
        <a:xfrm>
          <a:off x="3067050" y="2200275"/>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16214</xdr:rowOff>
    </xdr:to>
    <xdr:sp macro="" textlink="">
      <xdr:nvSpPr>
        <xdr:cNvPr id="140" name="Text Box 2">
          <a:extLst>
            <a:ext uri="{FF2B5EF4-FFF2-40B4-BE49-F238E27FC236}">
              <a16:creationId xmlns:a16="http://schemas.microsoft.com/office/drawing/2014/main" id="{A77E504B-804B-4470-8E05-B8AA2AA19FDA}"/>
            </a:ext>
          </a:extLst>
        </xdr:cNvPr>
        <xdr:cNvSpPr txBox="1">
          <a:spLocks noChangeArrowheads="1"/>
        </xdr:cNvSpPr>
      </xdr:nvSpPr>
      <xdr:spPr bwMode="auto">
        <a:xfrm>
          <a:off x="3067050" y="2200275"/>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54314</xdr:rowOff>
    </xdr:to>
    <xdr:sp macro="" textlink="">
      <xdr:nvSpPr>
        <xdr:cNvPr id="141" name="Text Box 2">
          <a:extLst>
            <a:ext uri="{FF2B5EF4-FFF2-40B4-BE49-F238E27FC236}">
              <a16:creationId xmlns:a16="http://schemas.microsoft.com/office/drawing/2014/main" id="{085D6315-0476-4727-A716-EF411D4C61E4}"/>
            </a:ext>
          </a:extLst>
        </xdr:cNvPr>
        <xdr:cNvSpPr txBox="1">
          <a:spLocks noChangeArrowheads="1"/>
        </xdr:cNvSpPr>
      </xdr:nvSpPr>
      <xdr:spPr bwMode="auto">
        <a:xfrm>
          <a:off x="3067050" y="2200275"/>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16214</xdr:rowOff>
    </xdr:to>
    <xdr:sp macro="" textlink="">
      <xdr:nvSpPr>
        <xdr:cNvPr id="142" name="Text Box 2">
          <a:extLst>
            <a:ext uri="{FF2B5EF4-FFF2-40B4-BE49-F238E27FC236}">
              <a16:creationId xmlns:a16="http://schemas.microsoft.com/office/drawing/2014/main" id="{99ABDC4A-5F18-4581-9A1C-92EB6F6F05E8}"/>
            </a:ext>
          </a:extLst>
        </xdr:cNvPr>
        <xdr:cNvSpPr txBox="1">
          <a:spLocks noChangeArrowheads="1"/>
        </xdr:cNvSpPr>
      </xdr:nvSpPr>
      <xdr:spPr bwMode="auto">
        <a:xfrm>
          <a:off x="3067050" y="2200275"/>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54314</xdr:rowOff>
    </xdr:to>
    <xdr:sp macro="" textlink="">
      <xdr:nvSpPr>
        <xdr:cNvPr id="143" name="Text Box 2">
          <a:extLst>
            <a:ext uri="{FF2B5EF4-FFF2-40B4-BE49-F238E27FC236}">
              <a16:creationId xmlns:a16="http://schemas.microsoft.com/office/drawing/2014/main" id="{EBA29094-CCEF-4F4F-8D5C-F5240A46A2E7}"/>
            </a:ext>
          </a:extLst>
        </xdr:cNvPr>
        <xdr:cNvSpPr txBox="1">
          <a:spLocks noChangeArrowheads="1"/>
        </xdr:cNvSpPr>
      </xdr:nvSpPr>
      <xdr:spPr bwMode="auto">
        <a:xfrm>
          <a:off x="3067050" y="2200275"/>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25739</xdr:rowOff>
    </xdr:to>
    <xdr:sp macro="" textlink="">
      <xdr:nvSpPr>
        <xdr:cNvPr id="144" name="Text Box 2">
          <a:extLst>
            <a:ext uri="{FF2B5EF4-FFF2-40B4-BE49-F238E27FC236}">
              <a16:creationId xmlns:a16="http://schemas.microsoft.com/office/drawing/2014/main" id="{BBCF2D28-7044-4F54-B3D2-5A79C7D79683}"/>
            </a:ext>
          </a:extLst>
        </xdr:cNvPr>
        <xdr:cNvSpPr txBox="1">
          <a:spLocks noChangeArrowheads="1"/>
        </xdr:cNvSpPr>
      </xdr:nvSpPr>
      <xdr:spPr bwMode="auto">
        <a:xfrm>
          <a:off x="3067050" y="220027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25739</xdr:rowOff>
    </xdr:to>
    <xdr:sp macro="" textlink="">
      <xdr:nvSpPr>
        <xdr:cNvPr id="145" name="Text Box 2">
          <a:extLst>
            <a:ext uri="{FF2B5EF4-FFF2-40B4-BE49-F238E27FC236}">
              <a16:creationId xmlns:a16="http://schemas.microsoft.com/office/drawing/2014/main" id="{6F6550BF-F534-4839-85EB-58F293B2A8C9}"/>
            </a:ext>
          </a:extLst>
        </xdr:cNvPr>
        <xdr:cNvSpPr txBox="1">
          <a:spLocks noChangeArrowheads="1"/>
        </xdr:cNvSpPr>
      </xdr:nvSpPr>
      <xdr:spPr bwMode="auto">
        <a:xfrm>
          <a:off x="3067050" y="220027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25739</xdr:rowOff>
    </xdr:to>
    <xdr:sp macro="" textlink="">
      <xdr:nvSpPr>
        <xdr:cNvPr id="146" name="Text Box 2">
          <a:extLst>
            <a:ext uri="{FF2B5EF4-FFF2-40B4-BE49-F238E27FC236}">
              <a16:creationId xmlns:a16="http://schemas.microsoft.com/office/drawing/2014/main" id="{0B7E9D3C-AF86-4B43-A467-475FA38CBA76}"/>
            </a:ext>
          </a:extLst>
        </xdr:cNvPr>
        <xdr:cNvSpPr txBox="1">
          <a:spLocks noChangeArrowheads="1"/>
        </xdr:cNvSpPr>
      </xdr:nvSpPr>
      <xdr:spPr bwMode="auto">
        <a:xfrm>
          <a:off x="3067050" y="220027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63839</xdr:rowOff>
    </xdr:to>
    <xdr:sp macro="" textlink="">
      <xdr:nvSpPr>
        <xdr:cNvPr id="147" name="Text Box 2">
          <a:extLst>
            <a:ext uri="{FF2B5EF4-FFF2-40B4-BE49-F238E27FC236}">
              <a16:creationId xmlns:a16="http://schemas.microsoft.com/office/drawing/2014/main" id="{12F4DDBE-0EC4-4BDC-B03C-87F978902CF9}"/>
            </a:ext>
          </a:extLst>
        </xdr:cNvPr>
        <xdr:cNvSpPr txBox="1">
          <a:spLocks noChangeArrowheads="1"/>
        </xdr:cNvSpPr>
      </xdr:nvSpPr>
      <xdr:spPr bwMode="auto">
        <a:xfrm>
          <a:off x="3067050" y="2200275"/>
          <a:ext cx="76200" cy="235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63839</xdr:rowOff>
    </xdr:to>
    <xdr:sp macro="" textlink="">
      <xdr:nvSpPr>
        <xdr:cNvPr id="148" name="Text Box 2">
          <a:extLst>
            <a:ext uri="{FF2B5EF4-FFF2-40B4-BE49-F238E27FC236}">
              <a16:creationId xmlns:a16="http://schemas.microsoft.com/office/drawing/2014/main" id="{65ED26E4-A1B9-44A3-BE71-08EB431321C4}"/>
            </a:ext>
          </a:extLst>
        </xdr:cNvPr>
        <xdr:cNvSpPr txBox="1">
          <a:spLocks noChangeArrowheads="1"/>
        </xdr:cNvSpPr>
      </xdr:nvSpPr>
      <xdr:spPr bwMode="auto">
        <a:xfrm>
          <a:off x="3067050" y="2200275"/>
          <a:ext cx="76200" cy="235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25739</xdr:rowOff>
    </xdr:to>
    <xdr:sp macro="" textlink="">
      <xdr:nvSpPr>
        <xdr:cNvPr id="149" name="Text Box 2">
          <a:extLst>
            <a:ext uri="{FF2B5EF4-FFF2-40B4-BE49-F238E27FC236}">
              <a16:creationId xmlns:a16="http://schemas.microsoft.com/office/drawing/2014/main" id="{20EFA40C-ED98-4E57-B1A6-0A06E1C2510E}"/>
            </a:ext>
          </a:extLst>
        </xdr:cNvPr>
        <xdr:cNvSpPr txBox="1">
          <a:spLocks noChangeArrowheads="1"/>
        </xdr:cNvSpPr>
      </xdr:nvSpPr>
      <xdr:spPr bwMode="auto">
        <a:xfrm>
          <a:off x="3067050" y="220027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25739</xdr:rowOff>
    </xdr:to>
    <xdr:sp macro="" textlink="">
      <xdr:nvSpPr>
        <xdr:cNvPr id="150" name="Text Box 2">
          <a:extLst>
            <a:ext uri="{FF2B5EF4-FFF2-40B4-BE49-F238E27FC236}">
              <a16:creationId xmlns:a16="http://schemas.microsoft.com/office/drawing/2014/main" id="{E6AC59ED-EDA5-4F59-A487-ACE0D4E3ED52}"/>
            </a:ext>
          </a:extLst>
        </xdr:cNvPr>
        <xdr:cNvSpPr txBox="1">
          <a:spLocks noChangeArrowheads="1"/>
        </xdr:cNvSpPr>
      </xdr:nvSpPr>
      <xdr:spPr bwMode="auto">
        <a:xfrm>
          <a:off x="3067050" y="220027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25739</xdr:rowOff>
    </xdr:to>
    <xdr:sp macro="" textlink="">
      <xdr:nvSpPr>
        <xdr:cNvPr id="151" name="Text Box 2">
          <a:extLst>
            <a:ext uri="{FF2B5EF4-FFF2-40B4-BE49-F238E27FC236}">
              <a16:creationId xmlns:a16="http://schemas.microsoft.com/office/drawing/2014/main" id="{7CE95976-ADB6-40D2-9393-F6B8C8EA39D2}"/>
            </a:ext>
          </a:extLst>
        </xdr:cNvPr>
        <xdr:cNvSpPr txBox="1">
          <a:spLocks noChangeArrowheads="1"/>
        </xdr:cNvSpPr>
      </xdr:nvSpPr>
      <xdr:spPr bwMode="auto">
        <a:xfrm>
          <a:off x="3067050" y="220027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16214</xdr:rowOff>
    </xdr:to>
    <xdr:sp macro="" textlink="">
      <xdr:nvSpPr>
        <xdr:cNvPr id="152" name="Text Box 2">
          <a:extLst>
            <a:ext uri="{FF2B5EF4-FFF2-40B4-BE49-F238E27FC236}">
              <a16:creationId xmlns:a16="http://schemas.microsoft.com/office/drawing/2014/main" id="{B61A3A8E-89CA-4961-B40E-3A5974566FAE}"/>
            </a:ext>
          </a:extLst>
        </xdr:cNvPr>
        <xdr:cNvSpPr txBox="1">
          <a:spLocks noChangeArrowheads="1"/>
        </xdr:cNvSpPr>
      </xdr:nvSpPr>
      <xdr:spPr bwMode="auto">
        <a:xfrm>
          <a:off x="3067050" y="2200275"/>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16214</xdr:rowOff>
    </xdr:to>
    <xdr:sp macro="" textlink="">
      <xdr:nvSpPr>
        <xdr:cNvPr id="153" name="Text Box 2">
          <a:extLst>
            <a:ext uri="{FF2B5EF4-FFF2-40B4-BE49-F238E27FC236}">
              <a16:creationId xmlns:a16="http://schemas.microsoft.com/office/drawing/2014/main" id="{17E20182-3D41-4B3B-BCCF-0B82DB85E03D}"/>
            </a:ext>
          </a:extLst>
        </xdr:cNvPr>
        <xdr:cNvSpPr txBox="1">
          <a:spLocks noChangeArrowheads="1"/>
        </xdr:cNvSpPr>
      </xdr:nvSpPr>
      <xdr:spPr bwMode="auto">
        <a:xfrm>
          <a:off x="3067050" y="2200275"/>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16214</xdr:rowOff>
    </xdr:to>
    <xdr:sp macro="" textlink="">
      <xdr:nvSpPr>
        <xdr:cNvPr id="154" name="Text Box 2">
          <a:extLst>
            <a:ext uri="{FF2B5EF4-FFF2-40B4-BE49-F238E27FC236}">
              <a16:creationId xmlns:a16="http://schemas.microsoft.com/office/drawing/2014/main" id="{A439DCB7-2C29-41F8-A0D8-8F216F0DB0F9}"/>
            </a:ext>
          </a:extLst>
        </xdr:cNvPr>
        <xdr:cNvSpPr txBox="1">
          <a:spLocks noChangeArrowheads="1"/>
        </xdr:cNvSpPr>
      </xdr:nvSpPr>
      <xdr:spPr bwMode="auto">
        <a:xfrm>
          <a:off x="3067050" y="2200275"/>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54314</xdr:rowOff>
    </xdr:to>
    <xdr:sp macro="" textlink="">
      <xdr:nvSpPr>
        <xdr:cNvPr id="155" name="Text Box 2">
          <a:extLst>
            <a:ext uri="{FF2B5EF4-FFF2-40B4-BE49-F238E27FC236}">
              <a16:creationId xmlns:a16="http://schemas.microsoft.com/office/drawing/2014/main" id="{275AF64A-5313-4601-AFB3-3EC8BE048570}"/>
            </a:ext>
          </a:extLst>
        </xdr:cNvPr>
        <xdr:cNvSpPr txBox="1">
          <a:spLocks noChangeArrowheads="1"/>
        </xdr:cNvSpPr>
      </xdr:nvSpPr>
      <xdr:spPr bwMode="auto">
        <a:xfrm>
          <a:off x="3067050" y="2200275"/>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16214</xdr:rowOff>
    </xdr:to>
    <xdr:sp macro="" textlink="">
      <xdr:nvSpPr>
        <xdr:cNvPr id="156" name="Text Box 2">
          <a:extLst>
            <a:ext uri="{FF2B5EF4-FFF2-40B4-BE49-F238E27FC236}">
              <a16:creationId xmlns:a16="http://schemas.microsoft.com/office/drawing/2014/main" id="{3F0E897D-1FB6-40E0-85C0-7C36AB07E157}"/>
            </a:ext>
          </a:extLst>
        </xdr:cNvPr>
        <xdr:cNvSpPr txBox="1">
          <a:spLocks noChangeArrowheads="1"/>
        </xdr:cNvSpPr>
      </xdr:nvSpPr>
      <xdr:spPr bwMode="auto">
        <a:xfrm>
          <a:off x="3067050" y="2200275"/>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54314</xdr:rowOff>
    </xdr:to>
    <xdr:sp macro="" textlink="">
      <xdr:nvSpPr>
        <xdr:cNvPr id="157" name="Text Box 2">
          <a:extLst>
            <a:ext uri="{FF2B5EF4-FFF2-40B4-BE49-F238E27FC236}">
              <a16:creationId xmlns:a16="http://schemas.microsoft.com/office/drawing/2014/main" id="{690E10A6-6FE7-4C0C-BA9D-2B33BEA601B6}"/>
            </a:ext>
          </a:extLst>
        </xdr:cNvPr>
        <xdr:cNvSpPr txBox="1">
          <a:spLocks noChangeArrowheads="1"/>
        </xdr:cNvSpPr>
      </xdr:nvSpPr>
      <xdr:spPr bwMode="auto">
        <a:xfrm>
          <a:off x="3067050" y="2200275"/>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16214</xdr:rowOff>
    </xdr:to>
    <xdr:sp macro="" textlink="">
      <xdr:nvSpPr>
        <xdr:cNvPr id="158" name="Text Box 2">
          <a:extLst>
            <a:ext uri="{FF2B5EF4-FFF2-40B4-BE49-F238E27FC236}">
              <a16:creationId xmlns:a16="http://schemas.microsoft.com/office/drawing/2014/main" id="{64CD1F95-B80C-4E86-95E8-C8B73D998101}"/>
            </a:ext>
          </a:extLst>
        </xdr:cNvPr>
        <xdr:cNvSpPr txBox="1">
          <a:spLocks noChangeArrowheads="1"/>
        </xdr:cNvSpPr>
      </xdr:nvSpPr>
      <xdr:spPr bwMode="auto">
        <a:xfrm>
          <a:off x="3067050" y="2200275"/>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54314</xdr:rowOff>
    </xdr:to>
    <xdr:sp macro="" textlink="">
      <xdr:nvSpPr>
        <xdr:cNvPr id="159" name="Text Box 2">
          <a:extLst>
            <a:ext uri="{FF2B5EF4-FFF2-40B4-BE49-F238E27FC236}">
              <a16:creationId xmlns:a16="http://schemas.microsoft.com/office/drawing/2014/main" id="{C4DFDD4F-1C9A-4794-9700-728B56F31952}"/>
            </a:ext>
          </a:extLst>
        </xdr:cNvPr>
        <xdr:cNvSpPr txBox="1">
          <a:spLocks noChangeArrowheads="1"/>
        </xdr:cNvSpPr>
      </xdr:nvSpPr>
      <xdr:spPr bwMode="auto">
        <a:xfrm>
          <a:off x="3067050" y="2200275"/>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25739</xdr:rowOff>
    </xdr:to>
    <xdr:sp macro="" textlink="">
      <xdr:nvSpPr>
        <xdr:cNvPr id="160" name="Text Box 2">
          <a:extLst>
            <a:ext uri="{FF2B5EF4-FFF2-40B4-BE49-F238E27FC236}">
              <a16:creationId xmlns:a16="http://schemas.microsoft.com/office/drawing/2014/main" id="{49676C48-FBA8-42F8-B5F5-BF2C0A400D57}"/>
            </a:ext>
          </a:extLst>
        </xdr:cNvPr>
        <xdr:cNvSpPr txBox="1">
          <a:spLocks noChangeArrowheads="1"/>
        </xdr:cNvSpPr>
      </xdr:nvSpPr>
      <xdr:spPr bwMode="auto">
        <a:xfrm>
          <a:off x="3067050" y="220027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25739</xdr:rowOff>
    </xdr:to>
    <xdr:sp macro="" textlink="">
      <xdr:nvSpPr>
        <xdr:cNvPr id="161" name="Text Box 2">
          <a:extLst>
            <a:ext uri="{FF2B5EF4-FFF2-40B4-BE49-F238E27FC236}">
              <a16:creationId xmlns:a16="http://schemas.microsoft.com/office/drawing/2014/main" id="{ED90D80F-643A-4925-B8C8-53D57791C36E}"/>
            </a:ext>
          </a:extLst>
        </xdr:cNvPr>
        <xdr:cNvSpPr txBox="1">
          <a:spLocks noChangeArrowheads="1"/>
        </xdr:cNvSpPr>
      </xdr:nvSpPr>
      <xdr:spPr bwMode="auto">
        <a:xfrm>
          <a:off x="3067050" y="220027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25739</xdr:rowOff>
    </xdr:to>
    <xdr:sp macro="" textlink="">
      <xdr:nvSpPr>
        <xdr:cNvPr id="162" name="Text Box 2">
          <a:extLst>
            <a:ext uri="{FF2B5EF4-FFF2-40B4-BE49-F238E27FC236}">
              <a16:creationId xmlns:a16="http://schemas.microsoft.com/office/drawing/2014/main" id="{909CEC99-E73E-45BC-9CAA-3BF0AC46E90A}"/>
            </a:ext>
          </a:extLst>
        </xdr:cNvPr>
        <xdr:cNvSpPr txBox="1">
          <a:spLocks noChangeArrowheads="1"/>
        </xdr:cNvSpPr>
      </xdr:nvSpPr>
      <xdr:spPr bwMode="auto">
        <a:xfrm>
          <a:off x="3067050" y="220027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63839</xdr:rowOff>
    </xdr:to>
    <xdr:sp macro="" textlink="">
      <xdr:nvSpPr>
        <xdr:cNvPr id="163" name="Text Box 2">
          <a:extLst>
            <a:ext uri="{FF2B5EF4-FFF2-40B4-BE49-F238E27FC236}">
              <a16:creationId xmlns:a16="http://schemas.microsoft.com/office/drawing/2014/main" id="{96D030F0-8045-40CE-B8CB-E660CE1246DA}"/>
            </a:ext>
          </a:extLst>
        </xdr:cNvPr>
        <xdr:cNvSpPr txBox="1">
          <a:spLocks noChangeArrowheads="1"/>
        </xdr:cNvSpPr>
      </xdr:nvSpPr>
      <xdr:spPr bwMode="auto">
        <a:xfrm>
          <a:off x="3067050" y="2200275"/>
          <a:ext cx="76200" cy="235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63839</xdr:rowOff>
    </xdr:to>
    <xdr:sp macro="" textlink="">
      <xdr:nvSpPr>
        <xdr:cNvPr id="164" name="Text Box 2">
          <a:extLst>
            <a:ext uri="{FF2B5EF4-FFF2-40B4-BE49-F238E27FC236}">
              <a16:creationId xmlns:a16="http://schemas.microsoft.com/office/drawing/2014/main" id="{77EA157F-B1B4-479A-8C7B-7DF68ED770FF}"/>
            </a:ext>
          </a:extLst>
        </xdr:cNvPr>
        <xdr:cNvSpPr txBox="1">
          <a:spLocks noChangeArrowheads="1"/>
        </xdr:cNvSpPr>
      </xdr:nvSpPr>
      <xdr:spPr bwMode="auto">
        <a:xfrm>
          <a:off x="3067050" y="2200275"/>
          <a:ext cx="76200" cy="235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25739</xdr:rowOff>
    </xdr:to>
    <xdr:sp macro="" textlink="">
      <xdr:nvSpPr>
        <xdr:cNvPr id="165" name="Text Box 2">
          <a:extLst>
            <a:ext uri="{FF2B5EF4-FFF2-40B4-BE49-F238E27FC236}">
              <a16:creationId xmlns:a16="http://schemas.microsoft.com/office/drawing/2014/main" id="{07C3910B-B6D3-4D5C-8528-348E34D25863}"/>
            </a:ext>
          </a:extLst>
        </xdr:cNvPr>
        <xdr:cNvSpPr txBox="1">
          <a:spLocks noChangeArrowheads="1"/>
        </xdr:cNvSpPr>
      </xdr:nvSpPr>
      <xdr:spPr bwMode="auto">
        <a:xfrm>
          <a:off x="3067050" y="220027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25739</xdr:rowOff>
    </xdr:to>
    <xdr:sp macro="" textlink="">
      <xdr:nvSpPr>
        <xdr:cNvPr id="166" name="Text Box 2">
          <a:extLst>
            <a:ext uri="{FF2B5EF4-FFF2-40B4-BE49-F238E27FC236}">
              <a16:creationId xmlns:a16="http://schemas.microsoft.com/office/drawing/2014/main" id="{EC47D0CA-9538-4BFD-82D5-99B561014DD2}"/>
            </a:ext>
          </a:extLst>
        </xdr:cNvPr>
        <xdr:cNvSpPr txBox="1">
          <a:spLocks noChangeArrowheads="1"/>
        </xdr:cNvSpPr>
      </xdr:nvSpPr>
      <xdr:spPr bwMode="auto">
        <a:xfrm>
          <a:off x="3067050" y="220027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25739</xdr:rowOff>
    </xdr:to>
    <xdr:sp macro="" textlink="">
      <xdr:nvSpPr>
        <xdr:cNvPr id="167" name="Text Box 2">
          <a:extLst>
            <a:ext uri="{FF2B5EF4-FFF2-40B4-BE49-F238E27FC236}">
              <a16:creationId xmlns:a16="http://schemas.microsoft.com/office/drawing/2014/main" id="{80D7EEF0-5483-4572-9A40-0E9ED51CCF44}"/>
            </a:ext>
          </a:extLst>
        </xdr:cNvPr>
        <xdr:cNvSpPr txBox="1">
          <a:spLocks noChangeArrowheads="1"/>
        </xdr:cNvSpPr>
      </xdr:nvSpPr>
      <xdr:spPr bwMode="auto">
        <a:xfrm>
          <a:off x="3067050" y="2200275"/>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16214</xdr:rowOff>
    </xdr:to>
    <xdr:sp macro="" textlink="">
      <xdr:nvSpPr>
        <xdr:cNvPr id="168" name="Text Box 2">
          <a:extLst>
            <a:ext uri="{FF2B5EF4-FFF2-40B4-BE49-F238E27FC236}">
              <a16:creationId xmlns:a16="http://schemas.microsoft.com/office/drawing/2014/main" id="{C22B94CD-95C5-4182-9E44-F21FD0838600}"/>
            </a:ext>
          </a:extLst>
        </xdr:cNvPr>
        <xdr:cNvSpPr txBox="1">
          <a:spLocks noChangeArrowheads="1"/>
        </xdr:cNvSpPr>
      </xdr:nvSpPr>
      <xdr:spPr bwMode="auto">
        <a:xfrm>
          <a:off x="3067050" y="2200275"/>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16214</xdr:rowOff>
    </xdr:to>
    <xdr:sp macro="" textlink="">
      <xdr:nvSpPr>
        <xdr:cNvPr id="169" name="Text Box 2">
          <a:extLst>
            <a:ext uri="{FF2B5EF4-FFF2-40B4-BE49-F238E27FC236}">
              <a16:creationId xmlns:a16="http://schemas.microsoft.com/office/drawing/2014/main" id="{B02B51E5-F976-41ED-968C-848D5A3CB545}"/>
            </a:ext>
          </a:extLst>
        </xdr:cNvPr>
        <xdr:cNvSpPr txBox="1">
          <a:spLocks noChangeArrowheads="1"/>
        </xdr:cNvSpPr>
      </xdr:nvSpPr>
      <xdr:spPr bwMode="auto">
        <a:xfrm>
          <a:off x="3067050" y="2200275"/>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103</xdr:row>
      <xdr:rowOff>0</xdr:rowOff>
    </xdr:from>
    <xdr:to>
      <xdr:col>3</xdr:col>
      <xdr:colOff>180975</xdr:colOff>
      <xdr:row>104</xdr:row>
      <xdr:rowOff>18961</xdr:rowOff>
    </xdr:to>
    <xdr:sp macro="" textlink="">
      <xdr:nvSpPr>
        <xdr:cNvPr id="178" name="Text Box 2">
          <a:extLst>
            <a:ext uri="{FF2B5EF4-FFF2-40B4-BE49-F238E27FC236}">
              <a16:creationId xmlns:a16="http://schemas.microsoft.com/office/drawing/2014/main" id="{7F53D55C-9E72-48E7-B8B6-F4F2B34B72F2}"/>
            </a:ext>
          </a:extLst>
        </xdr:cNvPr>
        <xdr:cNvSpPr txBox="1">
          <a:spLocks noChangeArrowheads="1"/>
        </xdr:cNvSpPr>
      </xdr:nvSpPr>
      <xdr:spPr bwMode="auto">
        <a:xfrm>
          <a:off x="2733675" y="5381244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103</xdr:row>
      <xdr:rowOff>0</xdr:rowOff>
    </xdr:from>
    <xdr:to>
      <xdr:col>3</xdr:col>
      <xdr:colOff>180975</xdr:colOff>
      <xdr:row>104</xdr:row>
      <xdr:rowOff>18961</xdr:rowOff>
    </xdr:to>
    <xdr:sp macro="" textlink="">
      <xdr:nvSpPr>
        <xdr:cNvPr id="179" name="Text Box 2">
          <a:extLst>
            <a:ext uri="{FF2B5EF4-FFF2-40B4-BE49-F238E27FC236}">
              <a16:creationId xmlns:a16="http://schemas.microsoft.com/office/drawing/2014/main" id="{BCE348F0-4E73-4B40-A771-8FF061E42E7B}"/>
            </a:ext>
          </a:extLst>
        </xdr:cNvPr>
        <xdr:cNvSpPr txBox="1">
          <a:spLocks noChangeArrowheads="1"/>
        </xdr:cNvSpPr>
      </xdr:nvSpPr>
      <xdr:spPr bwMode="auto">
        <a:xfrm>
          <a:off x="2733675" y="5381244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103</xdr:row>
      <xdr:rowOff>0</xdr:rowOff>
    </xdr:from>
    <xdr:to>
      <xdr:col>3</xdr:col>
      <xdr:colOff>180975</xdr:colOff>
      <xdr:row>104</xdr:row>
      <xdr:rowOff>18961</xdr:rowOff>
    </xdr:to>
    <xdr:sp macro="" textlink="">
      <xdr:nvSpPr>
        <xdr:cNvPr id="180" name="Text Box 2">
          <a:extLst>
            <a:ext uri="{FF2B5EF4-FFF2-40B4-BE49-F238E27FC236}">
              <a16:creationId xmlns:a16="http://schemas.microsoft.com/office/drawing/2014/main" id="{2F695AA9-F906-4131-A981-799696779836}"/>
            </a:ext>
          </a:extLst>
        </xdr:cNvPr>
        <xdr:cNvSpPr txBox="1">
          <a:spLocks noChangeArrowheads="1"/>
        </xdr:cNvSpPr>
      </xdr:nvSpPr>
      <xdr:spPr bwMode="auto">
        <a:xfrm>
          <a:off x="2733675" y="5381244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103</xdr:row>
      <xdr:rowOff>0</xdr:rowOff>
    </xdr:from>
    <xdr:to>
      <xdr:col>3</xdr:col>
      <xdr:colOff>180975</xdr:colOff>
      <xdr:row>104</xdr:row>
      <xdr:rowOff>18961</xdr:rowOff>
    </xdr:to>
    <xdr:sp macro="" textlink="">
      <xdr:nvSpPr>
        <xdr:cNvPr id="181" name="Text Box 2">
          <a:extLst>
            <a:ext uri="{FF2B5EF4-FFF2-40B4-BE49-F238E27FC236}">
              <a16:creationId xmlns:a16="http://schemas.microsoft.com/office/drawing/2014/main" id="{42274784-5C54-47B3-806F-1B8C57BE96C4}"/>
            </a:ext>
          </a:extLst>
        </xdr:cNvPr>
        <xdr:cNvSpPr txBox="1">
          <a:spLocks noChangeArrowheads="1"/>
        </xdr:cNvSpPr>
      </xdr:nvSpPr>
      <xdr:spPr bwMode="auto">
        <a:xfrm>
          <a:off x="2733675" y="5381244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103</xdr:row>
      <xdr:rowOff>0</xdr:rowOff>
    </xdr:from>
    <xdr:to>
      <xdr:col>3</xdr:col>
      <xdr:colOff>180975</xdr:colOff>
      <xdr:row>104</xdr:row>
      <xdr:rowOff>18961</xdr:rowOff>
    </xdr:to>
    <xdr:sp macro="" textlink="">
      <xdr:nvSpPr>
        <xdr:cNvPr id="182" name="Text Box 2">
          <a:extLst>
            <a:ext uri="{FF2B5EF4-FFF2-40B4-BE49-F238E27FC236}">
              <a16:creationId xmlns:a16="http://schemas.microsoft.com/office/drawing/2014/main" id="{AF1FBADA-0C5E-4B59-ACF6-07548233F15D}"/>
            </a:ext>
          </a:extLst>
        </xdr:cNvPr>
        <xdr:cNvSpPr txBox="1">
          <a:spLocks noChangeArrowheads="1"/>
        </xdr:cNvSpPr>
      </xdr:nvSpPr>
      <xdr:spPr bwMode="auto">
        <a:xfrm>
          <a:off x="2733675" y="5381244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103</xdr:row>
      <xdr:rowOff>0</xdr:rowOff>
    </xdr:from>
    <xdr:to>
      <xdr:col>3</xdr:col>
      <xdr:colOff>180975</xdr:colOff>
      <xdr:row>104</xdr:row>
      <xdr:rowOff>18961</xdr:rowOff>
    </xdr:to>
    <xdr:sp macro="" textlink="">
      <xdr:nvSpPr>
        <xdr:cNvPr id="183" name="Text Box 2">
          <a:extLst>
            <a:ext uri="{FF2B5EF4-FFF2-40B4-BE49-F238E27FC236}">
              <a16:creationId xmlns:a16="http://schemas.microsoft.com/office/drawing/2014/main" id="{F0FF04A3-2A33-490A-9C63-238176CD6F08}"/>
            </a:ext>
          </a:extLst>
        </xdr:cNvPr>
        <xdr:cNvSpPr txBox="1">
          <a:spLocks noChangeArrowheads="1"/>
        </xdr:cNvSpPr>
      </xdr:nvSpPr>
      <xdr:spPr bwMode="auto">
        <a:xfrm>
          <a:off x="2733675" y="5381244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103</xdr:row>
      <xdr:rowOff>0</xdr:rowOff>
    </xdr:from>
    <xdr:to>
      <xdr:col>3</xdr:col>
      <xdr:colOff>180975</xdr:colOff>
      <xdr:row>104</xdr:row>
      <xdr:rowOff>18961</xdr:rowOff>
    </xdr:to>
    <xdr:sp macro="" textlink="">
      <xdr:nvSpPr>
        <xdr:cNvPr id="184" name="Text Box 2">
          <a:extLst>
            <a:ext uri="{FF2B5EF4-FFF2-40B4-BE49-F238E27FC236}">
              <a16:creationId xmlns:a16="http://schemas.microsoft.com/office/drawing/2014/main" id="{AF30E559-CC70-4E3F-B173-52A924ABE299}"/>
            </a:ext>
          </a:extLst>
        </xdr:cNvPr>
        <xdr:cNvSpPr txBox="1">
          <a:spLocks noChangeArrowheads="1"/>
        </xdr:cNvSpPr>
      </xdr:nvSpPr>
      <xdr:spPr bwMode="auto">
        <a:xfrm>
          <a:off x="2733675" y="5381244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103</xdr:row>
      <xdr:rowOff>0</xdr:rowOff>
    </xdr:from>
    <xdr:to>
      <xdr:col>3</xdr:col>
      <xdr:colOff>180975</xdr:colOff>
      <xdr:row>104</xdr:row>
      <xdr:rowOff>18961</xdr:rowOff>
    </xdr:to>
    <xdr:sp macro="" textlink="">
      <xdr:nvSpPr>
        <xdr:cNvPr id="185" name="Text Box 2">
          <a:extLst>
            <a:ext uri="{FF2B5EF4-FFF2-40B4-BE49-F238E27FC236}">
              <a16:creationId xmlns:a16="http://schemas.microsoft.com/office/drawing/2014/main" id="{4968F725-1E05-427B-96C1-090DAD34B17D}"/>
            </a:ext>
          </a:extLst>
        </xdr:cNvPr>
        <xdr:cNvSpPr txBox="1">
          <a:spLocks noChangeArrowheads="1"/>
        </xdr:cNvSpPr>
      </xdr:nvSpPr>
      <xdr:spPr bwMode="auto">
        <a:xfrm>
          <a:off x="2733675" y="5381244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20791</xdr:rowOff>
    </xdr:to>
    <xdr:sp macro="" textlink="">
      <xdr:nvSpPr>
        <xdr:cNvPr id="186" name="Text Box 2">
          <a:extLst>
            <a:ext uri="{FF2B5EF4-FFF2-40B4-BE49-F238E27FC236}">
              <a16:creationId xmlns:a16="http://schemas.microsoft.com/office/drawing/2014/main" id="{395179AE-A823-4B2D-84D9-FDC0224DB025}"/>
            </a:ext>
          </a:extLst>
        </xdr:cNvPr>
        <xdr:cNvSpPr txBox="1">
          <a:spLocks noChangeArrowheads="1"/>
        </xdr:cNvSpPr>
      </xdr:nvSpPr>
      <xdr:spPr bwMode="auto">
        <a:xfrm>
          <a:off x="2665095" y="140931900"/>
          <a:ext cx="76200" cy="190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20791</xdr:rowOff>
    </xdr:to>
    <xdr:sp macro="" textlink="">
      <xdr:nvSpPr>
        <xdr:cNvPr id="187" name="Text Box 2">
          <a:extLst>
            <a:ext uri="{FF2B5EF4-FFF2-40B4-BE49-F238E27FC236}">
              <a16:creationId xmlns:a16="http://schemas.microsoft.com/office/drawing/2014/main" id="{028AE721-06FC-49DA-8FF7-AF925D229B56}"/>
            </a:ext>
          </a:extLst>
        </xdr:cNvPr>
        <xdr:cNvSpPr txBox="1">
          <a:spLocks noChangeArrowheads="1"/>
        </xdr:cNvSpPr>
      </xdr:nvSpPr>
      <xdr:spPr bwMode="auto">
        <a:xfrm>
          <a:off x="2665095" y="140931900"/>
          <a:ext cx="76200" cy="190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20791</xdr:rowOff>
    </xdr:to>
    <xdr:sp macro="" textlink="">
      <xdr:nvSpPr>
        <xdr:cNvPr id="188" name="Text Box 2">
          <a:extLst>
            <a:ext uri="{FF2B5EF4-FFF2-40B4-BE49-F238E27FC236}">
              <a16:creationId xmlns:a16="http://schemas.microsoft.com/office/drawing/2014/main" id="{B97F1172-D982-4CE2-958F-1EAD3C35A602}"/>
            </a:ext>
          </a:extLst>
        </xdr:cNvPr>
        <xdr:cNvSpPr txBox="1">
          <a:spLocks noChangeArrowheads="1"/>
        </xdr:cNvSpPr>
      </xdr:nvSpPr>
      <xdr:spPr bwMode="auto">
        <a:xfrm>
          <a:off x="2665095" y="140931900"/>
          <a:ext cx="76200" cy="190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20791</xdr:rowOff>
    </xdr:to>
    <xdr:sp macro="" textlink="">
      <xdr:nvSpPr>
        <xdr:cNvPr id="189" name="Text Box 2">
          <a:extLst>
            <a:ext uri="{FF2B5EF4-FFF2-40B4-BE49-F238E27FC236}">
              <a16:creationId xmlns:a16="http://schemas.microsoft.com/office/drawing/2014/main" id="{4AEB05BE-532F-49EE-8165-204BFF522AC3}"/>
            </a:ext>
          </a:extLst>
        </xdr:cNvPr>
        <xdr:cNvSpPr txBox="1">
          <a:spLocks noChangeArrowheads="1"/>
        </xdr:cNvSpPr>
      </xdr:nvSpPr>
      <xdr:spPr bwMode="auto">
        <a:xfrm>
          <a:off x="2665095" y="140931900"/>
          <a:ext cx="76200" cy="190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20791</xdr:rowOff>
    </xdr:to>
    <xdr:sp macro="" textlink="">
      <xdr:nvSpPr>
        <xdr:cNvPr id="190" name="Text Box 2">
          <a:extLst>
            <a:ext uri="{FF2B5EF4-FFF2-40B4-BE49-F238E27FC236}">
              <a16:creationId xmlns:a16="http://schemas.microsoft.com/office/drawing/2014/main" id="{E4B612C2-0030-4040-B0C2-B12ED19E76A2}"/>
            </a:ext>
          </a:extLst>
        </xdr:cNvPr>
        <xdr:cNvSpPr txBox="1">
          <a:spLocks noChangeArrowheads="1"/>
        </xdr:cNvSpPr>
      </xdr:nvSpPr>
      <xdr:spPr bwMode="auto">
        <a:xfrm>
          <a:off x="2665095" y="140931900"/>
          <a:ext cx="76200" cy="190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20791</xdr:rowOff>
    </xdr:to>
    <xdr:sp macro="" textlink="">
      <xdr:nvSpPr>
        <xdr:cNvPr id="191" name="Text Box 2">
          <a:extLst>
            <a:ext uri="{FF2B5EF4-FFF2-40B4-BE49-F238E27FC236}">
              <a16:creationId xmlns:a16="http://schemas.microsoft.com/office/drawing/2014/main" id="{653DE115-2159-4975-996F-C5A58E694959}"/>
            </a:ext>
          </a:extLst>
        </xdr:cNvPr>
        <xdr:cNvSpPr txBox="1">
          <a:spLocks noChangeArrowheads="1"/>
        </xdr:cNvSpPr>
      </xdr:nvSpPr>
      <xdr:spPr bwMode="auto">
        <a:xfrm>
          <a:off x="2665095" y="140931900"/>
          <a:ext cx="76200" cy="190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20791</xdr:rowOff>
    </xdr:to>
    <xdr:sp macro="" textlink="">
      <xdr:nvSpPr>
        <xdr:cNvPr id="192" name="Text Box 2">
          <a:extLst>
            <a:ext uri="{FF2B5EF4-FFF2-40B4-BE49-F238E27FC236}">
              <a16:creationId xmlns:a16="http://schemas.microsoft.com/office/drawing/2014/main" id="{5035D583-39D2-4797-B977-6C7874A5C5A6}"/>
            </a:ext>
          </a:extLst>
        </xdr:cNvPr>
        <xdr:cNvSpPr txBox="1">
          <a:spLocks noChangeArrowheads="1"/>
        </xdr:cNvSpPr>
      </xdr:nvSpPr>
      <xdr:spPr bwMode="auto">
        <a:xfrm>
          <a:off x="2665095" y="140931900"/>
          <a:ext cx="76200" cy="190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20791</xdr:rowOff>
    </xdr:to>
    <xdr:sp macro="" textlink="">
      <xdr:nvSpPr>
        <xdr:cNvPr id="193" name="Text Box 2">
          <a:extLst>
            <a:ext uri="{FF2B5EF4-FFF2-40B4-BE49-F238E27FC236}">
              <a16:creationId xmlns:a16="http://schemas.microsoft.com/office/drawing/2014/main" id="{2CFD8B5A-89B6-4388-9DD8-D5C7ED0A91D0}"/>
            </a:ext>
          </a:extLst>
        </xdr:cNvPr>
        <xdr:cNvSpPr txBox="1">
          <a:spLocks noChangeArrowheads="1"/>
        </xdr:cNvSpPr>
      </xdr:nvSpPr>
      <xdr:spPr bwMode="auto">
        <a:xfrm>
          <a:off x="2665095" y="140931900"/>
          <a:ext cx="76200" cy="190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twoCellAnchor>
  <xdr:twoCellAnchor editAs="oneCell">
    <xdr:from>
      <xdr:col>3</xdr:col>
      <xdr:colOff>104775</xdr:colOff>
      <xdr:row>105</xdr:row>
      <xdr:rowOff>0</xdr:rowOff>
    </xdr:from>
    <xdr:to>
      <xdr:col>3</xdr:col>
      <xdr:colOff>180975</xdr:colOff>
      <xdr:row>106</xdr:row>
      <xdr:rowOff>18960</xdr:rowOff>
    </xdr:to>
    <xdr:sp macro="" textlink="">
      <xdr:nvSpPr>
        <xdr:cNvPr id="194" name="Text Box 2">
          <a:extLst>
            <a:ext uri="{FF2B5EF4-FFF2-40B4-BE49-F238E27FC236}">
              <a16:creationId xmlns:a16="http://schemas.microsoft.com/office/drawing/2014/main" id="{A502FF97-BAEC-49A1-91BE-A7A06F965CF6}"/>
            </a:ext>
          </a:extLst>
        </xdr:cNvPr>
        <xdr:cNvSpPr txBox="1">
          <a:spLocks noChangeArrowheads="1"/>
        </xdr:cNvSpPr>
      </xdr:nvSpPr>
      <xdr:spPr bwMode="auto">
        <a:xfrm>
          <a:off x="2665095" y="14093190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18960</xdr:rowOff>
    </xdr:to>
    <xdr:sp macro="" textlink="">
      <xdr:nvSpPr>
        <xdr:cNvPr id="195" name="Text Box 2">
          <a:extLst>
            <a:ext uri="{FF2B5EF4-FFF2-40B4-BE49-F238E27FC236}">
              <a16:creationId xmlns:a16="http://schemas.microsoft.com/office/drawing/2014/main" id="{8C9338ED-9398-4E79-85B8-54F268373E0D}"/>
            </a:ext>
          </a:extLst>
        </xdr:cNvPr>
        <xdr:cNvSpPr txBox="1">
          <a:spLocks noChangeArrowheads="1"/>
        </xdr:cNvSpPr>
      </xdr:nvSpPr>
      <xdr:spPr bwMode="auto">
        <a:xfrm>
          <a:off x="2665095" y="14093190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18960</xdr:rowOff>
    </xdr:to>
    <xdr:sp macro="" textlink="">
      <xdr:nvSpPr>
        <xdr:cNvPr id="196" name="Text Box 2">
          <a:extLst>
            <a:ext uri="{FF2B5EF4-FFF2-40B4-BE49-F238E27FC236}">
              <a16:creationId xmlns:a16="http://schemas.microsoft.com/office/drawing/2014/main" id="{43627989-6C75-44E2-8A1A-613A7CF1F7BB}"/>
            </a:ext>
          </a:extLst>
        </xdr:cNvPr>
        <xdr:cNvSpPr txBox="1">
          <a:spLocks noChangeArrowheads="1"/>
        </xdr:cNvSpPr>
      </xdr:nvSpPr>
      <xdr:spPr bwMode="auto">
        <a:xfrm>
          <a:off x="2665095" y="14093190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18960</xdr:rowOff>
    </xdr:to>
    <xdr:sp macro="" textlink="">
      <xdr:nvSpPr>
        <xdr:cNvPr id="197" name="Text Box 2">
          <a:extLst>
            <a:ext uri="{FF2B5EF4-FFF2-40B4-BE49-F238E27FC236}">
              <a16:creationId xmlns:a16="http://schemas.microsoft.com/office/drawing/2014/main" id="{F07A0D1A-11A7-4599-901E-4676BECC17FA}"/>
            </a:ext>
          </a:extLst>
        </xdr:cNvPr>
        <xdr:cNvSpPr txBox="1">
          <a:spLocks noChangeArrowheads="1"/>
        </xdr:cNvSpPr>
      </xdr:nvSpPr>
      <xdr:spPr bwMode="auto">
        <a:xfrm>
          <a:off x="2665095" y="14093190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18960</xdr:rowOff>
    </xdr:to>
    <xdr:sp macro="" textlink="">
      <xdr:nvSpPr>
        <xdr:cNvPr id="198" name="Text Box 2">
          <a:extLst>
            <a:ext uri="{FF2B5EF4-FFF2-40B4-BE49-F238E27FC236}">
              <a16:creationId xmlns:a16="http://schemas.microsoft.com/office/drawing/2014/main" id="{757160DA-292D-4A4E-BCE2-894072095454}"/>
            </a:ext>
          </a:extLst>
        </xdr:cNvPr>
        <xdr:cNvSpPr txBox="1">
          <a:spLocks noChangeArrowheads="1"/>
        </xdr:cNvSpPr>
      </xdr:nvSpPr>
      <xdr:spPr bwMode="auto">
        <a:xfrm>
          <a:off x="2665095" y="14093190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18960</xdr:rowOff>
    </xdr:to>
    <xdr:sp macro="" textlink="">
      <xdr:nvSpPr>
        <xdr:cNvPr id="199" name="Text Box 2">
          <a:extLst>
            <a:ext uri="{FF2B5EF4-FFF2-40B4-BE49-F238E27FC236}">
              <a16:creationId xmlns:a16="http://schemas.microsoft.com/office/drawing/2014/main" id="{B29E027B-8B50-43B1-BDA1-5D4C3403A6BB}"/>
            </a:ext>
          </a:extLst>
        </xdr:cNvPr>
        <xdr:cNvSpPr txBox="1">
          <a:spLocks noChangeArrowheads="1"/>
        </xdr:cNvSpPr>
      </xdr:nvSpPr>
      <xdr:spPr bwMode="auto">
        <a:xfrm>
          <a:off x="2665095" y="14093190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18960</xdr:rowOff>
    </xdr:to>
    <xdr:sp macro="" textlink="">
      <xdr:nvSpPr>
        <xdr:cNvPr id="200" name="Text Box 2">
          <a:extLst>
            <a:ext uri="{FF2B5EF4-FFF2-40B4-BE49-F238E27FC236}">
              <a16:creationId xmlns:a16="http://schemas.microsoft.com/office/drawing/2014/main" id="{EEAD361B-A141-4445-AB92-690DA4636A4F}"/>
            </a:ext>
          </a:extLst>
        </xdr:cNvPr>
        <xdr:cNvSpPr txBox="1">
          <a:spLocks noChangeArrowheads="1"/>
        </xdr:cNvSpPr>
      </xdr:nvSpPr>
      <xdr:spPr bwMode="auto">
        <a:xfrm>
          <a:off x="2665095" y="14093190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18960</xdr:rowOff>
    </xdr:to>
    <xdr:sp macro="" textlink="">
      <xdr:nvSpPr>
        <xdr:cNvPr id="201" name="Text Box 2">
          <a:extLst>
            <a:ext uri="{FF2B5EF4-FFF2-40B4-BE49-F238E27FC236}">
              <a16:creationId xmlns:a16="http://schemas.microsoft.com/office/drawing/2014/main" id="{0219B1D0-F968-4B8C-8ADF-0B5CF87CC58E}"/>
            </a:ext>
          </a:extLst>
        </xdr:cNvPr>
        <xdr:cNvSpPr txBox="1">
          <a:spLocks noChangeArrowheads="1"/>
        </xdr:cNvSpPr>
      </xdr:nvSpPr>
      <xdr:spPr bwMode="auto">
        <a:xfrm>
          <a:off x="2665095" y="140931900"/>
          <a:ext cx="76200" cy="1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24648</xdr:rowOff>
    </xdr:to>
    <xdr:sp macro="" textlink="">
      <xdr:nvSpPr>
        <xdr:cNvPr id="218" name="Text Box 2">
          <a:extLst>
            <a:ext uri="{FF2B5EF4-FFF2-40B4-BE49-F238E27FC236}">
              <a16:creationId xmlns:a16="http://schemas.microsoft.com/office/drawing/2014/main" id="{9D95F5A5-1BC6-4869-A92F-D89E240B5BED}"/>
            </a:ext>
          </a:extLst>
        </xdr:cNvPr>
        <xdr:cNvSpPr txBox="1">
          <a:spLocks noChangeArrowheads="1"/>
        </xdr:cNvSpPr>
      </xdr:nvSpPr>
      <xdr:spPr bwMode="auto">
        <a:xfrm>
          <a:off x="2718435" y="10867644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24648</xdr:rowOff>
    </xdr:to>
    <xdr:sp macro="" textlink="">
      <xdr:nvSpPr>
        <xdr:cNvPr id="219" name="Text Box 2">
          <a:extLst>
            <a:ext uri="{FF2B5EF4-FFF2-40B4-BE49-F238E27FC236}">
              <a16:creationId xmlns:a16="http://schemas.microsoft.com/office/drawing/2014/main" id="{CE53FAB8-B1B0-4514-B0BB-7399D433B1AF}"/>
            </a:ext>
          </a:extLst>
        </xdr:cNvPr>
        <xdr:cNvSpPr txBox="1">
          <a:spLocks noChangeArrowheads="1"/>
        </xdr:cNvSpPr>
      </xdr:nvSpPr>
      <xdr:spPr bwMode="auto">
        <a:xfrm>
          <a:off x="2718435" y="10867644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24648</xdr:rowOff>
    </xdr:to>
    <xdr:sp macro="" textlink="">
      <xdr:nvSpPr>
        <xdr:cNvPr id="220" name="Text Box 2">
          <a:extLst>
            <a:ext uri="{FF2B5EF4-FFF2-40B4-BE49-F238E27FC236}">
              <a16:creationId xmlns:a16="http://schemas.microsoft.com/office/drawing/2014/main" id="{4CB6A109-FCC0-4C42-AD0B-3DB6AE5B6007}"/>
            </a:ext>
          </a:extLst>
        </xdr:cNvPr>
        <xdr:cNvSpPr txBox="1">
          <a:spLocks noChangeArrowheads="1"/>
        </xdr:cNvSpPr>
      </xdr:nvSpPr>
      <xdr:spPr bwMode="auto">
        <a:xfrm>
          <a:off x="2718435" y="10867644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24648</xdr:rowOff>
    </xdr:to>
    <xdr:sp macro="" textlink="">
      <xdr:nvSpPr>
        <xdr:cNvPr id="221" name="Text Box 2">
          <a:extLst>
            <a:ext uri="{FF2B5EF4-FFF2-40B4-BE49-F238E27FC236}">
              <a16:creationId xmlns:a16="http://schemas.microsoft.com/office/drawing/2014/main" id="{3F71E8A0-ACC8-4305-915A-D38EE2153E56}"/>
            </a:ext>
          </a:extLst>
        </xdr:cNvPr>
        <xdr:cNvSpPr txBox="1">
          <a:spLocks noChangeArrowheads="1"/>
        </xdr:cNvSpPr>
      </xdr:nvSpPr>
      <xdr:spPr bwMode="auto">
        <a:xfrm>
          <a:off x="2718435" y="10867644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24648</xdr:rowOff>
    </xdr:to>
    <xdr:sp macro="" textlink="">
      <xdr:nvSpPr>
        <xdr:cNvPr id="222" name="Text Box 2">
          <a:extLst>
            <a:ext uri="{FF2B5EF4-FFF2-40B4-BE49-F238E27FC236}">
              <a16:creationId xmlns:a16="http://schemas.microsoft.com/office/drawing/2014/main" id="{8D0B95CE-5F93-4A7D-ADDE-0C85127C6071}"/>
            </a:ext>
          </a:extLst>
        </xdr:cNvPr>
        <xdr:cNvSpPr txBox="1">
          <a:spLocks noChangeArrowheads="1"/>
        </xdr:cNvSpPr>
      </xdr:nvSpPr>
      <xdr:spPr bwMode="auto">
        <a:xfrm>
          <a:off x="2718435" y="10867644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24648</xdr:rowOff>
    </xdr:to>
    <xdr:sp macro="" textlink="">
      <xdr:nvSpPr>
        <xdr:cNvPr id="223" name="Text Box 2">
          <a:extLst>
            <a:ext uri="{FF2B5EF4-FFF2-40B4-BE49-F238E27FC236}">
              <a16:creationId xmlns:a16="http://schemas.microsoft.com/office/drawing/2014/main" id="{3BF25DCC-8B24-407A-99D4-ADAE16053640}"/>
            </a:ext>
          </a:extLst>
        </xdr:cNvPr>
        <xdr:cNvSpPr txBox="1">
          <a:spLocks noChangeArrowheads="1"/>
        </xdr:cNvSpPr>
      </xdr:nvSpPr>
      <xdr:spPr bwMode="auto">
        <a:xfrm>
          <a:off x="2718435" y="10867644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24648</xdr:rowOff>
    </xdr:to>
    <xdr:sp macro="" textlink="">
      <xdr:nvSpPr>
        <xdr:cNvPr id="224" name="Text Box 2">
          <a:extLst>
            <a:ext uri="{FF2B5EF4-FFF2-40B4-BE49-F238E27FC236}">
              <a16:creationId xmlns:a16="http://schemas.microsoft.com/office/drawing/2014/main" id="{881BD93C-59CD-4F81-83E7-55E693235CC8}"/>
            </a:ext>
          </a:extLst>
        </xdr:cNvPr>
        <xdr:cNvSpPr txBox="1">
          <a:spLocks noChangeArrowheads="1"/>
        </xdr:cNvSpPr>
      </xdr:nvSpPr>
      <xdr:spPr bwMode="auto">
        <a:xfrm>
          <a:off x="2718435" y="10867644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24648</xdr:rowOff>
    </xdr:to>
    <xdr:sp macro="" textlink="">
      <xdr:nvSpPr>
        <xdr:cNvPr id="225" name="Text Box 2">
          <a:extLst>
            <a:ext uri="{FF2B5EF4-FFF2-40B4-BE49-F238E27FC236}">
              <a16:creationId xmlns:a16="http://schemas.microsoft.com/office/drawing/2014/main" id="{6218931D-0383-4965-BBC1-952E5B6FCAC7}"/>
            </a:ext>
          </a:extLst>
        </xdr:cNvPr>
        <xdr:cNvSpPr txBox="1">
          <a:spLocks noChangeArrowheads="1"/>
        </xdr:cNvSpPr>
      </xdr:nvSpPr>
      <xdr:spPr bwMode="auto">
        <a:xfrm>
          <a:off x="2718435" y="10867644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twoCellAnchor>
  <xdr:twoCellAnchor editAs="oneCell">
    <xdr:from>
      <xdr:col>3</xdr:col>
      <xdr:colOff>104775</xdr:colOff>
      <xdr:row>105</xdr:row>
      <xdr:rowOff>0</xdr:rowOff>
    </xdr:from>
    <xdr:to>
      <xdr:col>3</xdr:col>
      <xdr:colOff>180975</xdr:colOff>
      <xdr:row>106</xdr:row>
      <xdr:rowOff>22817</xdr:rowOff>
    </xdr:to>
    <xdr:sp macro="" textlink="">
      <xdr:nvSpPr>
        <xdr:cNvPr id="226" name="Text Box 2">
          <a:extLst>
            <a:ext uri="{FF2B5EF4-FFF2-40B4-BE49-F238E27FC236}">
              <a16:creationId xmlns:a16="http://schemas.microsoft.com/office/drawing/2014/main" id="{6F168584-66AE-494B-8DF6-09F058117EE9}"/>
            </a:ext>
          </a:extLst>
        </xdr:cNvPr>
        <xdr:cNvSpPr txBox="1">
          <a:spLocks noChangeArrowheads="1"/>
        </xdr:cNvSpPr>
      </xdr:nvSpPr>
      <xdr:spPr bwMode="auto">
        <a:xfrm>
          <a:off x="2718435" y="10867644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22817</xdr:rowOff>
    </xdr:to>
    <xdr:sp macro="" textlink="">
      <xdr:nvSpPr>
        <xdr:cNvPr id="227" name="Text Box 2">
          <a:extLst>
            <a:ext uri="{FF2B5EF4-FFF2-40B4-BE49-F238E27FC236}">
              <a16:creationId xmlns:a16="http://schemas.microsoft.com/office/drawing/2014/main" id="{F4F2474D-BDF9-4D58-A619-CF6BD2D8CCC6}"/>
            </a:ext>
          </a:extLst>
        </xdr:cNvPr>
        <xdr:cNvSpPr txBox="1">
          <a:spLocks noChangeArrowheads="1"/>
        </xdr:cNvSpPr>
      </xdr:nvSpPr>
      <xdr:spPr bwMode="auto">
        <a:xfrm>
          <a:off x="2718435" y="10867644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22817</xdr:rowOff>
    </xdr:to>
    <xdr:sp macro="" textlink="">
      <xdr:nvSpPr>
        <xdr:cNvPr id="228" name="Text Box 2">
          <a:extLst>
            <a:ext uri="{FF2B5EF4-FFF2-40B4-BE49-F238E27FC236}">
              <a16:creationId xmlns:a16="http://schemas.microsoft.com/office/drawing/2014/main" id="{6BF161C8-727B-4C7F-90FF-9D8BFB7E109B}"/>
            </a:ext>
          </a:extLst>
        </xdr:cNvPr>
        <xdr:cNvSpPr txBox="1">
          <a:spLocks noChangeArrowheads="1"/>
        </xdr:cNvSpPr>
      </xdr:nvSpPr>
      <xdr:spPr bwMode="auto">
        <a:xfrm>
          <a:off x="2718435" y="10867644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22817</xdr:rowOff>
    </xdr:to>
    <xdr:sp macro="" textlink="">
      <xdr:nvSpPr>
        <xdr:cNvPr id="229" name="Text Box 2">
          <a:extLst>
            <a:ext uri="{FF2B5EF4-FFF2-40B4-BE49-F238E27FC236}">
              <a16:creationId xmlns:a16="http://schemas.microsoft.com/office/drawing/2014/main" id="{CA4B385F-38B7-4548-86A6-4E2E6EC15A8B}"/>
            </a:ext>
          </a:extLst>
        </xdr:cNvPr>
        <xdr:cNvSpPr txBox="1">
          <a:spLocks noChangeArrowheads="1"/>
        </xdr:cNvSpPr>
      </xdr:nvSpPr>
      <xdr:spPr bwMode="auto">
        <a:xfrm>
          <a:off x="2718435" y="10867644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22817</xdr:rowOff>
    </xdr:to>
    <xdr:sp macro="" textlink="">
      <xdr:nvSpPr>
        <xdr:cNvPr id="230" name="Text Box 2">
          <a:extLst>
            <a:ext uri="{FF2B5EF4-FFF2-40B4-BE49-F238E27FC236}">
              <a16:creationId xmlns:a16="http://schemas.microsoft.com/office/drawing/2014/main" id="{4AF97022-E98C-4033-8E65-B56B66DA631E}"/>
            </a:ext>
          </a:extLst>
        </xdr:cNvPr>
        <xdr:cNvSpPr txBox="1">
          <a:spLocks noChangeArrowheads="1"/>
        </xdr:cNvSpPr>
      </xdr:nvSpPr>
      <xdr:spPr bwMode="auto">
        <a:xfrm>
          <a:off x="2718435" y="10867644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22817</xdr:rowOff>
    </xdr:to>
    <xdr:sp macro="" textlink="">
      <xdr:nvSpPr>
        <xdr:cNvPr id="231" name="Text Box 2">
          <a:extLst>
            <a:ext uri="{FF2B5EF4-FFF2-40B4-BE49-F238E27FC236}">
              <a16:creationId xmlns:a16="http://schemas.microsoft.com/office/drawing/2014/main" id="{C9785C43-CAFB-40DE-B1D0-75E2B4AC5194}"/>
            </a:ext>
          </a:extLst>
        </xdr:cNvPr>
        <xdr:cNvSpPr txBox="1">
          <a:spLocks noChangeArrowheads="1"/>
        </xdr:cNvSpPr>
      </xdr:nvSpPr>
      <xdr:spPr bwMode="auto">
        <a:xfrm>
          <a:off x="2718435" y="10867644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22817</xdr:rowOff>
    </xdr:to>
    <xdr:sp macro="" textlink="">
      <xdr:nvSpPr>
        <xdr:cNvPr id="232" name="Text Box 2">
          <a:extLst>
            <a:ext uri="{FF2B5EF4-FFF2-40B4-BE49-F238E27FC236}">
              <a16:creationId xmlns:a16="http://schemas.microsoft.com/office/drawing/2014/main" id="{6F1CAD05-DF16-4E1D-BF3C-7AE76375C017}"/>
            </a:ext>
          </a:extLst>
        </xdr:cNvPr>
        <xdr:cNvSpPr txBox="1">
          <a:spLocks noChangeArrowheads="1"/>
        </xdr:cNvSpPr>
      </xdr:nvSpPr>
      <xdr:spPr bwMode="auto">
        <a:xfrm>
          <a:off x="2718435" y="10867644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22817</xdr:rowOff>
    </xdr:to>
    <xdr:sp macro="" textlink="">
      <xdr:nvSpPr>
        <xdr:cNvPr id="233" name="Text Box 2">
          <a:extLst>
            <a:ext uri="{FF2B5EF4-FFF2-40B4-BE49-F238E27FC236}">
              <a16:creationId xmlns:a16="http://schemas.microsoft.com/office/drawing/2014/main" id="{2B671B21-74DE-492A-B988-A6A197404E61}"/>
            </a:ext>
          </a:extLst>
        </xdr:cNvPr>
        <xdr:cNvSpPr txBox="1">
          <a:spLocks noChangeArrowheads="1"/>
        </xdr:cNvSpPr>
      </xdr:nvSpPr>
      <xdr:spPr bwMode="auto">
        <a:xfrm>
          <a:off x="2718435" y="10867644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11339</xdr:rowOff>
    </xdr:to>
    <xdr:sp macro="" textlink="">
      <xdr:nvSpPr>
        <xdr:cNvPr id="234" name="Text Box 2">
          <a:extLst>
            <a:ext uri="{FF2B5EF4-FFF2-40B4-BE49-F238E27FC236}">
              <a16:creationId xmlns:a16="http://schemas.microsoft.com/office/drawing/2014/main" id="{7CB97E7A-83A1-412A-9505-0A35C0AFF4F0}"/>
            </a:ext>
          </a:extLst>
        </xdr:cNvPr>
        <xdr:cNvSpPr txBox="1">
          <a:spLocks noChangeArrowheads="1"/>
        </xdr:cNvSpPr>
      </xdr:nvSpPr>
      <xdr:spPr bwMode="auto">
        <a:xfrm>
          <a:off x="2718435" y="1086764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11339</xdr:rowOff>
    </xdr:to>
    <xdr:sp macro="" textlink="">
      <xdr:nvSpPr>
        <xdr:cNvPr id="235" name="Text Box 2">
          <a:extLst>
            <a:ext uri="{FF2B5EF4-FFF2-40B4-BE49-F238E27FC236}">
              <a16:creationId xmlns:a16="http://schemas.microsoft.com/office/drawing/2014/main" id="{2F0273C8-1E53-4210-8F74-9CF95F7B4523}"/>
            </a:ext>
          </a:extLst>
        </xdr:cNvPr>
        <xdr:cNvSpPr txBox="1">
          <a:spLocks noChangeArrowheads="1"/>
        </xdr:cNvSpPr>
      </xdr:nvSpPr>
      <xdr:spPr bwMode="auto">
        <a:xfrm>
          <a:off x="2718435" y="1086764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11339</xdr:rowOff>
    </xdr:to>
    <xdr:sp macro="" textlink="">
      <xdr:nvSpPr>
        <xdr:cNvPr id="236" name="Text Box 2">
          <a:extLst>
            <a:ext uri="{FF2B5EF4-FFF2-40B4-BE49-F238E27FC236}">
              <a16:creationId xmlns:a16="http://schemas.microsoft.com/office/drawing/2014/main" id="{44B3808B-9E03-489F-8670-78F44B11D989}"/>
            </a:ext>
          </a:extLst>
        </xdr:cNvPr>
        <xdr:cNvSpPr txBox="1">
          <a:spLocks noChangeArrowheads="1"/>
        </xdr:cNvSpPr>
      </xdr:nvSpPr>
      <xdr:spPr bwMode="auto">
        <a:xfrm>
          <a:off x="2718435" y="1086764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11339</xdr:rowOff>
    </xdr:to>
    <xdr:sp macro="" textlink="">
      <xdr:nvSpPr>
        <xdr:cNvPr id="237" name="Text Box 2">
          <a:extLst>
            <a:ext uri="{FF2B5EF4-FFF2-40B4-BE49-F238E27FC236}">
              <a16:creationId xmlns:a16="http://schemas.microsoft.com/office/drawing/2014/main" id="{404C3D4E-487B-4B94-B33B-8B36F3ACC42C}"/>
            </a:ext>
          </a:extLst>
        </xdr:cNvPr>
        <xdr:cNvSpPr txBox="1">
          <a:spLocks noChangeArrowheads="1"/>
        </xdr:cNvSpPr>
      </xdr:nvSpPr>
      <xdr:spPr bwMode="auto">
        <a:xfrm>
          <a:off x="2718435" y="1086764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11339</xdr:rowOff>
    </xdr:to>
    <xdr:sp macro="" textlink="">
      <xdr:nvSpPr>
        <xdr:cNvPr id="238" name="Text Box 2">
          <a:extLst>
            <a:ext uri="{FF2B5EF4-FFF2-40B4-BE49-F238E27FC236}">
              <a16:creationId xmlns:a16="http://schemas.microsoft.com/office/drawing/2014/main" id="{B4229091-9F2B-41B7-93E6-6CAA61E03FA4}"/>
            </a:ext>
          </a:extLst>
        </xdr:cNvPr>
        <xdr:cNvSpPr txBox="1">
          <a:spLocks noChangeArrowheads="1"/>
        </xdr:cNvSpPr>
      </xdr:nvSpPr>
      <xdr:spPr bwMode="auto">
        <a:xfrm>
          <a:off x="2718435" y="1086764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11339</xdr:rowOff>
    </xdr:to>
    <xdr:sp macro="" textlink="">
      <xdr:nvSpPr>
        <xdr:cNvPr id="239" name="Text Box 2">
          <a:extLst>
            <a:ext uri="{FF2B5EF4-FFF2-40B4-BE49-F238E27FC236}">
              <a16:creationId xmlns:a16="http://schemas.microsoft.com/office/drawing/2014/main" id="{6C456936-AD69-4B97-AAE5-ACB6DE37494A}"/>
            </a:ext>
          </a:extLst>
        </xdr:cNvPr>
        <xdr:cNvSpPr txBox="1">
          <a:spLocks noChangeArrowheads="1"/>
        </xdr:cNvSpPr>
      </xdr:nvSpPr>
      <xdr:spPr bwMode="auto">
        <a:xfrm>
          <a:off x="2718435" y="1086764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11339</xdr:rowOff>
    </xdr:to>
    <xdr:sp macro="" textlink="">
      <xdr:nvSpPr>
        <xdr:cNvPr id="240" name="Text Box 2">
          <a:extLst>
            <a:ext uri="{FF2B5EF4-FFF2-40B4-BE49-F238E27FC236}">
              <a16:creationId xmlns:a16="http://schemas.microsoft.com/office/drawing/2014/main" id="{85FF9BDE-05F1-4C52-9BD0-58A31C8789DD}"/>
            </a:ext>
          </a:extLst>
        </xdr:cNvPr>
        <xdr:cNvSpPr txBox="1">
          <a:spLocks noChangeArrowheads="1"/>
        </xdr:cNvSpPr>
      </xdr:nvSpPr>
      <xdr:spPr bwMode="auto">
        <a:xfrm>
          <a:off x="2718435" y="1086764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105</xdr:row>
      <xdr:rowOff>0</xdr:rowOff>
    </xdr:from>
    <xdr:to>
      <xdr:col>3</xdr:col>
      <xdr:colOff>180975</xdr:colOff>
      <xdr:row>106</xdr:row>
      <xdr:rowOff>11339</xdr:rowOff>
    </xdr:to>
    <xdr:sp macro="" textlink="">
      <xdr:nvSpPr>
        <xdr:cNvPr id="241" name="Text Box 2">
          <a:extLst>
            <a:ext uri="{FF2B5EF4-FFF2-40B4-BE49-F238E27FC236}">
              <a16:creationId xmlns:a16="http://schemas.microsoft.com/office/drawing/2014/main" id="{81034770-F7FD-4E1D-914E-18A52B94941F}"/>
            </a:ext>
          </a:extLst>
        </xdr:cNvPr>
        <xdr:cNvSpPr txBox="1">
          <a:spLocks noChangeArrowheads="1"/>
        </xdr:cNvSpPr>
      </xdr:nvSpPr>
      <xdr:spPr bwMode="auto">
        <a:xfrm>
          <a:off x="2718435" y="1086764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102</xdr:row>
      <xdr:rowOff>0</xdr:rowOff>
    </xdr:from>
    <xdr:to>
      <xdr:col>3</xdr:col>
      <xdr:colOff>180975</xdr:colOff>
      <xdr:row>102</xdr:row>
      <xdr:rowOff>179168</xdr:rowOff>
    </xdr:to>
    <xdr:sp macro="" textlink="">
      <xdr:nvSpPr>
        <xdr:cNvPr id="170" name="Text Box 2">
          <a:extLst>
            <a:ext uri="{FF2B5EF4-FFF2-40B4-BE49-F238E27FC236}">
              <a16:creationId xmlns:a16="http://schemas.microsoft.com/office/drawing/2014/main" id="{CB3B725E-99D4-4CC8-9492-037BCF5E2FBF}"/>
            </a:ext>
          </a:extLst>
        </xdr:cNvPr>
        <xdr:cNvSpPr txBox="1">
          <a:spLocks noChangeArrowheads="1"/>
        </xdr:cNvSpPr>
      </xdr:nvSpPr>
      <xdr:spPr bwMode="auto">
        <a:xfrm>
          <a:off x="2870835" y="34472880"/>
          <a:ext cx="76200" cy="188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102</xdr:row>
      <xdr:rowOff>0</xdr:rowOff>
    </xdr:from>
    <xdr:to>
      <xdr:col>3</xdr:col>
      <xdr:colOff>180975</xdr:colOff>
      <xdr:row>102</xdr:row>
      <xdr:rowOff>179168</xdr:rowOff>
    </xdr:to>
    <xdr:sp macro="" textlink="">
      <xdr:nvSpPr>
        <xdr:cNvPr id="171" name="Text Box 2">
          <a:extLst>
            <a:ext uri="{FF2B5EF4-FFF2-40B4-BE49-F238E27FC236}">
              <a16:creationId xmlns:a16="http://schemas.microsoft.com/office/drawing/2014/main" id="{B6BBD478-243D-4A0A-B574-C8AB8E783B22}"/>
            </a:ext>
          </a:extLst>
        </xdr:cNvPr>
        <xdr:cNvSpPr txBox="1">
          <a:spLocks noChangeArrowheads="1"/>
        </xdr:cNvSpPr>
      </xdr:nvSpPr>
      <xdr:spPr bwMode="auto">
        <a:xfrm>
          <a:off x="2886075" y="75110340"/>
          <a:ext cx="76200" cy="188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102</xdr:row>
      <xdr:rowOff>0</xdr:rowOff>
    </xdr:from>
    <xdr:to>
      <xdr:col>3</xdr:col>
      <xdr:colOff>180975</xdr:colOff>
      <xdr:row>102</xdr:row>
      <xdr:rowOff>179168</xdr:rowOff>
    </xdr:to>
    <xdr:sp macro="" textlink="">
      <xdr:nvSpPr>
        <xdr:cNvPr id="172" name="Text Box 2">
          <a:extLst>
            <a:ext uri="{FF2B5EF4-FFF2-40B4-BE49-F238E27FC236}">
              <a16:creationId xmlns:a16="http://schemas.microsoft.com/office/drawing/2014/main" id="{A3CF5836-EC1C-471B-B9C5-72208172DA7F}"/>
            </a:ext>
          </a:extLst>
        </xdr:cNvPr>
        <xdr:cNvSpPr txBox="1">
          <a:spLocks noChangeArrowheads="1"/>
        </xdr:cNvSpPr>
      </xdr:nvSpPr>
      <xdr:spPr bwMode="auto">
        <a:xfrm>
          <a:off x="2886075" y="75110340"/>
          <a:ext cx="76200" cy="188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103</xdr:row>
      <xdr:rowOff>0</xdr:rowOff>
    </xdr:from>
    <xdr:to>
      <xdr:col>3</xdr:col>
      <xdr:colOff>180975</xdr:colOff>
      <xdr:row>104</xdr:row>
      <xdr:rowOff>23298</xdr:rowOff>
    </xdr:to>
    <xdr:sp macro="" textlink="">
      <xdr:nvSpPr>
        <xdr:cNvPr id="173" name="Text Box 2">
          <a:extLst>
            <a:ext uri="{FF2B5EF4-FFF2-40B4-BE49-F238E27FC236}">
              <a16:creationId xmlns:a16="http://schemas.microsoft.com/office/drawing/2014/main" id="{3C47EB50-3BFF-4130-BC13-D6B811A9164C}"/>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103</xdr:row>
      <xdr:rowOff>0</xdr:rowOff>
    </xdr:from>
    <xdr:to>
      <xdr:col>3</xdr:col>
      <xdr:colOff>180975</xdr:colOff>
      <xdr:row>104</xdr:row>
      <xdr:rowOff>23298</xdr:rowOff>
    </xdr:to>
    <xdr:sp macro="" textlink="">
      <xdr:nvSpPr>
        <xdr:cNvPr id="174" name="Text Box 2">
          <a:extLst>
            <a:ext uri="{FF2B5EF4-FFF2-40B4-BE49-F238E27FC236}">
              <a16:creationId xmlns:a16="http://schemas.microsoft.com/office/drawing/2014/main" id="{504B2CAB-E778-4F72-8F9E-E41C3B52DE9C}"/>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103</xdr:row>
      <xdr:rowOff>0</xdr:rowOff>
    </xdr:from>
    <xdr:to>
      <xdr:col>3</xdr:col>
      <xdr:colOff>180975</xdr:colOff>
      <xdr:row>104</xdr:row>
      <xdr:rowOff>23298</xdr:rowOff>
    </xdr:to>
    <xdr:sp macro="" textlink="">
      <xdr:nvSpPr>
        <xdr:cNvPr id="175" name="Text Box 2">
          <a:extLst>
            <a:ext uri="{FF2B5EF4-FFF2-40B4-BE49-F238E27FC236}">
              <a16:creationId xmlns:a16="http://schemas.microsoft.com/office/drawing/2014/main" id="{E869A953-67BD-45F1-BBA2-BE2AF7A37A5B}"/>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103</xdr:row>
      <xdr:rowOff>0</xdr:rowOff>
    </xdr:from>
    <xdr:to>
      <xdr:col>3</xdr:col>
      <xdr:colOff>180975</xdr:colOff>
      <xdr:row>104</xdr:row>
      <xdr:rowOff>23298</xdr:rowOff>
    </xdr:to>
    <xdr:sp macro="" textlink="">
      <xdr:nvSpPr>
        <xdr:cNvPr id="176" name="Text Box 2">
          <a:extLst>
            <a:ext uri="{FF2B5EF4-FFF2-40B4-BE49-F238E27FC236}">
              <a16:creationId xmlns:a16="http://schemas.microsoft.com/office/drawing/2014/main" id="{641912F9-816D-4C7F-9859-1739360AFAAB}"/>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103</xdr:row>
      <xdr:rowOff>0</xdr:rowOff>
    </xdr:from>
    <xdr:to>
      <xdr:col>3</xdr:col>
      <xdr:colOff>180975</xdr:colOff>
      <xdr:row>104</xdr:row>
      <xdr:rowOff>23298</xdr:rowOff>
    </xdr:to>
    <xdr:sp macro="" textlink="">
      <xdr:nvSpPr>
        <xdr:cNvPr id="177" name="Text Box 2">
          <a:extLst>
            <a:ext uri="{FF2B5EF4-FFF2-40B4-BE49-F238E27FC236}">
              <a16:creationId xmlns:a16="http://schemas.microsoft.com/office/drawing/2014/main" id="{D2323DB7-4D3F-42A2-9CE6-6DC10DF0CB3F}"/>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103</xdr:row>
      <xdr:rowOff>0</xdr:rowOff>
    </xdr:from>
    <xdr:to>
      <xdr:col>3</xdr:col>
      <xdr:colOff>180975</xdr:colOff>
      <xdr:row>104</xdr:row>
      <xdr:rowOff>23298</xdr:rowOff>
    </xdr:to>
    <xdr:sp macro="" textlink="">
      <xdr:nvSpPr>
        <xdr:cNvPr id="202" name="Text Box 2">
          <a:extLst>
            <a:ext uri="{FF2B5EF4-FFF2-40B4-BE49-F238E27FC236}">
              <a16:creationId xmlns:a16="http://schemas.microsoft.com/office/drawing/2014/main" id="{C50121ED-D2A2-40BB-98AD-68E4C4D50DFD}"/>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103</xdr:row>
      <xdr:rowOff>0</xdr:rowOff>
    </xdr:from>
    <xdr:to>
      <xdr:col>3</xdr:col>
      <xdr:colOff>180975</xdr:colOff>
      <xdr:row>104</xdr:row>
      <xdr:rowOff>23298</xdr:rowOff>
    </xdr:to>
    <xdr:sp macro="" textlink="">
      <xdr:nvSpPr>
        <xdr:cNvPr id="203" name="Text Box 2">
          <a:extLst>
            <a:ext uri="{FF2B5EF4-FFF2-40B4-BE49-F238E27FC236}">
              <a16:creationId xmlns:a16="http://schemas.microsoft.com/office/drawing/2014/main" id="{70CAF211-F082-4C54-B014-8E3E9012F838}"/>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103</xdr:row>
      <xdr:rowOff>0</xdr:rowOff>
    </xdr:from>
    <xdr:to>
      <xdr:col>3</xdr:col>
      <xdr:colOff>180975</xdr:colOff>
      <xdr:row>104</xdr:row>
      <xdr:rowOff>23298</xdr:rowOff>
    </xdr:to>
    <xdr:sp macro="" textlink="">
      <xdr:nvSpPr>
        <xdr:cNvPr id="204" name="Text Box 2">
          <a:extLst>
            <a:ext uri="{FF2B5EF4-FFF2-40B4-BE49-F238E27FC236}">
              <a16:creationId xmlns:a16="http://schemas.microsoft.com/office/drawing/2014/main" id="{450FF3BC-95CA-4EA0-A287-9D0126B2A98E}"/>
            </a:ext>
          </a:extLst>
        </xdr:cNvPr>
        <xdr:cNvSpPr txBox="1">
          <a:spLocks noChangeArrowheads="1"/>
        </xdr:cNvSpPr>
      </xdr:nvSpPr>
      <xdr:spPr bwMode="auto">
        <a:xfrm>
          <a:off x="2524125" y="84448650"/>
          <a:ext cx="76200" cy="18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19542</xdr:rowOff>
    </xdr:to>
    <xdr:sp macro="" textlink="">
      <xdr:nvSpPr>
        <xdr:cNvPr id="245" name="Text Box 2">
          <a:extLst>
            <a:ext uri="{FF2B5EF4-FFF2-40B4-BE49-F238E27FC236}">
              <a16:creationId xmlns:a16="http://schemas.microsoft.com/office/drawing/2014/main" id="{1F5322BF-59C9-47EA-9203-22801ECAE912}"/>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57642</xdr:rowOff>
    </xdr:to>
    <xdr:sp macro="" textlink="">
      <xdr:nvSpPr>
        <xdr:cNvPr id="246" name="Text Box 2">
          <a:extLst>
            <a:ext uri="{FF2B5EF4-FFF2-40B4-BE49-F238E27FC236}">
              <a16:creationId xmlns:a16="http://schemas.microsoft.com/office/drawing/2014/main" id="{5AA9D625-1889-400C-AD1A-FF60758E8CC3}"/>
            </a:ext>
          </a:extLst>
        </xdr:cNvPr>
        <xdr:cNvSpPr txBox="1">
          <a:spLocks noChangeArrowheads="1"/>
        </xdr:cNvSpPr>
      </xdr:nvSpPr>
      <xdr:spPr bwMode="auto">
        <a:xfrm>
          <a:off x="2619375" y="1158240"/>
          <a:ext cx="76200" cy="23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19542</xdr:rowOff>
    </xdr:to>
    <xdr:sp macro="" textlink="">
      <xdr:nvSpPr>
        <xdr:cNvPr id="247" name="Text Box 2">
          <a:extLst>
            <a:ext uri="{FF2B5EF4-FFF2-40B4-BE49-F238E27FC236}">
              <a16:creationId xmlns:a16="http://schemas.microsoft.com/office/drawing/2014/main" id="{CFA6BEC7-7B6B-400B-B542-F8C41ACA248E}"/>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57642</xdr:rowOff>
    </xdr:to>
    <xdr:sp macro="" textlink="">
      <xdr:nvSpPr>
        <xdr:cNvPr id="248" name="Text Box 2">
          <a:extLst>
            <a:ext uri="{FF2B5EF4-FFF2-40B4-BE49-F238E27FC236}">
              <a16:creationId xmlns:a16="http://schemas.microsoft.com/office/drawing/2014/main" id="{E48BE845-23AC-41EF-9889-0DB48FCC0AF6}"/>
            </a:ext>
          </a:extLst>
        </xdr:cNvPr>
        <xdr:cNvSpPr txBox="1">
          <a:spLocks noChangeArrowheads="1"/>
        </xdr:cNvSpPr>
      </xdr:nvSpPr>
      <xdr:spPr bwMode="auto">
        <a:xfrm>
          <a:off x="2619375" y="1158240"/>
          <a:ext cx="76200" cy="23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19542</xdr:rowOff>
    </xdr:to>
    <xdr:sp macro="" textlink="">
      <xdr:nvSpPr>
        <xdr:cNvPr id="249" name="Text Box 2">
          <a:extLst>
            <a:ext uri="{FF2B5EF4-FFF2-40B4-BE49-F238E27FC236}">
              <a16:creationId xmlns:a16="http://schemas.microsoft.com/office/drawing/2014/main" id="{6C716104-28D0-4680-8CD8-0534A29EBA6A}"/>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57642</xdr:rowOff>
    </xdr:to>
    <xdr:sp macro="" textlink="">
      <xdr:nvSpPr>
        <xdr:cNvPr id="250" name="Text Box 2">
          <a:extLst>
            <a:ext uri="{FF2B5EF4-FFF2-40B4-BE49-F238E27FC236}">
              <a16:creationId xmlns:a16="http://schemas.microsoft.com/office/drawing/2014/main" id="{F2008A56-A1FD-49A7-975E-F0B112C106C1}"/>
            </a:ext>
          </a:extLst>
        </xdr:cNvPr>
        <xdr:cNvSpPr txBox="1">
          <a:spLocks noChangeArrowheads="1"/>
        </xdr:cNvSpPr>
      </xdr:nvSpPr>
      <xdr:spPr bwMode="auto">
        <a:xfrm>
          <a:off x="2619375" y="1158240"/>
          <a:ext cx="76200" cy="23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29067</xdr:rowOff>
    </xdr:to>
    <xdr:sp macro="" textlink="">
      <xdr:nvSpPr>
        <xdr:cNvPr id="251" name="Text Box 2">
          <a:extLst>
            <a:ext uri="{FF2B5EF4-FFF2-40B4-BE49-F238E27FC236}">
              <a16:creationId xmlns:a16="http://schemas.microsoft.com/office/drawing/2014/main" id="{16FBD739-6682-4678-882E-629B0480D955}"/>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29067</xdr:rowOff>
    </xdr:to>
    <xdr:sp macro="" textlink="">
      <xdr:nvSpPr>
        <xdr:cNvPr id="252" name="Text Box 2">
          <a:extLst>
            <a:ext uri="{FF2B5EF4-FFF2-40B4-BE49-F238E27FC236}">
              <a16:creationId xmlns:a16="http://schemas.microsoft.com/office/drawing/2014/main" id="{FCAB87BC-0E14-4F2A-ACCE-378B783B7524}"/>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29067</xdr:rowOff>
    </xdr:to>
    <xdr:sp macro="" textlink="">
      <xdr:nvSpPr>
        <xdr:cNvPr id="253" name="Text Box 2">
          <a:extLst>
            <a:ext uri="{FF2B5EF4-FFF2-40B4-BE49-F238E27FC236}">
              <a16:creationId xmlns:a16="http://schemas.microsoft.com/office/drawing/2014/main" id="{1976569B-7213-47E2-8F44-6673C98EB50D}"/>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67167</xdr:rowOff>
    </xdr:to>
    <xdr:sp macro="" textlink="">
      <xdr:nvSpPr>
        <xdr:cNvPr id="254" name="Text Box 2">
          <a:extLst>
            <a:ext uri="{FF2B5EF4-FFF2-40B4-BE49-F238E27FC236}">
              <a16:creationId xmlns:a16="http://schemas.microsoft.com/office/drawing/2014/main" id="{D85E8DD8-79AE-4848-BCC8-A2F8006BC044}"/>
            </a:ext>
          </a:extLst>
        </xdr:cNvPr>
        <xdr:cNvSpPr txBox="1">
          <a:spLocks noChangeArrowheads="1"/>
        </xdr:cNvSpPr>
      </xdr:nvSpPr>
      <xdr:spPr bwMode="auto">
        <a:xfrm>
          <a:off x="2619375" y="1158240"/>
          <a:ext cx="76200" cy="242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67167</xdr:rowOff>
    </xdr:to>
    <xdr:sp macro="" textlink="">
      <xdr:nvSpPr>
        <xdr:cNvPr id="255" name="Text Box 2">
          <a:extLst>
            <a:ext uri="{FF2B5EF4-FFF2-40B4-BE49-F238E27FC236}">
              <a16:creationId xmlns:a16="http://schemas.microsoft.com/office/drawing/2014/main" id="{ADBCAD64-1BED-4E7F-8D81-168996D5B063}"/>
            </a:ext>
          </a:extLst>
        </xdr:cNvPr>
        <xdr:cNvSpPr txBox="1">
          <a:spLocks noChangeArrowheads="1"/>
        </xdr:cNvSpPr>
      </xdr:nvSpPr>
      <xdr:spPr bwMode="auto">
        <a:xfrm>
          <a:off x="2619375" y="1158240"/>
          <a:ext cx="76200" cy="242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29067</xdr:rowOff>
    </xdr:to>
    <xdr:sp macro="" textlink="">
      <xdr:nvSpPr>
        <xdr:cNvPr id="256" name="Text Box 2">
          <a:extLst>
            <a:ext uri="{FF2B5EF4-FFF2-40B4-BE49-F238E27FC236}">
              <a16:creationId xmlns:a16="http://schemas.microsoft.com/office/drawing/2014/main" id="{10BEF8D3-E6CD-462A-92AC-6E30B0A22919}"/>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29067</xdr:rowOff>
    </xdr:to>
    <xdr:sp macro="" textlink="">
      <xdr:nvSpPr>
        <xdr:cNvPr id="257" name="Text Box 2">
          <a:extLst>
            <a:ext uri="{FF2B5EF4-FFF2-40B4-BE49-F238E27FC236}">
              <a16:creationId xmlns:a16="http://schemas.microsoft.com/office/drawing/2014/main" id="{A0DCF224-407D-4B8B-BC6B-26426089F151}"/>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29067</xdr:rowOff>
    </xdr:to>
    <xdr:sp macro="" textlink="">
      <xdr:nvSpPr>
        <xdr:cNvPr id="258" name="Text Box 2">
          <a:extLst>
            <a:ext uri="{FF2B5EF4-FFF2-40B4-BE49-F238E27FC236}">
              <a16:creationId xmlns:a16="http://schemas.microsoft.com/office/drawing/2014/main" id="{A3FB449A-A591-4567-849F-AB84CEE38E24}"/>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19542</xdr:rowOff>
    </xdr:to>
    <xdr:sp macro="" textlink="">
      <xdr:nvSpPr>
        <xdr:cNvPr id="259" name="Text Box 2">
          <a:extLst>
            <a:ext uri="{FF2B5EF4-FFF2-40B4-BE49-F238E27FC236}">
              <a16:creationId xmlns:a16="http://schemas.microsoft.com/office/drawing/2014/main" id="{8DFB99DD-30F5-420B-998A-F6BBCA06BB88}"/>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19542</xdr:rowOff>
    </xdr:to>
    <xdr:sp macro="" textlink="">
      <xdr:nvSpPr>
        <xdr:cNvPr id="260" name="Text Box 2">
          <a:extLst>
            <a:ext uri="{FF2B5EF4-FFF2-40B4-BE49-F238E27FC236}">
              <a16:creationId xmlns:a16="http://schemas.microsoft.com/office/drawing/2014/main" id="{A01BAF76-3E78-4AD9-BB76-57C713ABE67F}"/>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104775</xdr:colOff>
      <xdr:row>5</xdr:row>
      <xdr:rowOff>0</xdr:rowOff>
    </xdr:from>
    <xdr:to>
      <xdr:col>3</xdr:col>
      <xdr:colOff>180975</xdr:colOff>
      <xdr:row>5</xdr:row>
      <xdr:rowOff>25929</xdr:rowOff>
    </xdr:to>
    <xdr:sp macro="" textlink="">
      <xdr:nvSpPr>
        <xdr:cNvPr id="2" name="Text Box 2">
          <a:extLst>
            <a:ext uri="{FF2B5EF4-FFF2-40B4-BE49-F238E27FC236}">
              <a16:creationId xmlns:a16="http://schemas.microsoft.com/office/drawing/2014/main" id="{0CF056E2-2A7F-4842-B387-FFDEB0007213}"/>
            </a:ext>
          </a:extLst>
        </xdr:cNvPr>
        <xdr:cNvSpPr txBox="1">
          <a:spLocks noChangeArrowheads="1"/>
        </xdr:cNvSpPr>
      </xdr:nvSpPr>
      <xdr:spPr bwMode="auto">
        <a:xfrm>
          <a:off x="3133725" y="1628775"/>
          <a:ext cx="76200" cy="187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64029</xdr:rowOff>
    </xdr:to>
    <xdr:sp macro="" textlink="">
      <xdr:nvSpPr>
        <xdr:cNvPr id="3" name="Text Box 2">
          <a:extLst>
            <a:ext uri="{FF2B5EF4-FFF2-40B4-BE49-F238E27FC236}">
              <a16:creationId xmlns:a16="http://schemas.microsoft.com/office/drawing/2014/main" id="{C5E632EC-55BA-4069-A1DC-7602A1104603}"/>
            </a:ext>
          </a:extLst>
        </xdr:cNvPr>
        <xdr:cNvSpPr txBox="1">
          <a:spLocks noChangeArrowheads="1"/>
        </xdr:cNvSpPr>
      </xdr:nvSpPr>
      <xdr:spPr bwMode="auto">
        <a:xfrm>
          <a:off x="3133725" y="1628775"/>
          <a:ext cx="76200" cy="225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25929</xdr:rowOff>
    </xdr:to>
    <xdr:sp macro="" textlink="">
      <xdr:nvSpPr>
        <xdr:cNvPr id="4" name="Text Box 2">
          <a:extLst>
            <a:ext uri="{FF2B5EF4-FFF2-40B4-BE49-F238E27FC236}">
              <a16:creationId xmlns:a16="http://schemas.microsoft.com/office/drawing/2014/main" id="{AE7BA348-1076-477F-82B8-67B4C1D45A2C}"/>
            </a:ext>
          </a:extLst>
        </xdr:cNvPr>
        <xdr:cNvSpPr txBox="1">
          <a:spLocks noChangeArrowheads="1"/>
        </xdr:cNvSpPr>
      </xdr:nvSpPr>
      <xdr:spPr bwMode="auto">
        <a:xfrm>
          <a:off x="3133725" y="1628775"/>
          <a:ext cx="76200" cy="187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64029</xdr:rowOff>
    </xdr:to>
    <xdr:sp macro="" textlink="">
      <xdr:nvSpPr>
        <xdr:cNvPr id="5" name="Text Box 2">
          <a:extLst>
            <a:ext uri="{FF2B5EF4-FFF2-40B4-BE49-F238E27FC236}">
              <a16:creationId xmlns:a16="http://schemas.microsoft.com/office/drawing/2014/main" id="{FE83FA03-55E3-4949-8DAA-65DA7AD96945}"/>
            </a:ext>
          </a:extLst>
        </xdr:cNvPr>
        <xdr:cNvSpPr txBox="1">
          <a:spLocks noChangeArrowheads="1"/>
        </xdr:cNvSpPr>
      </xdr:nvSpPr>
      <xdr:spPr bwMode="auto">
        <a:xfrm>
          <a:off x="3133725" y="1628775"/>
          <a:ext cx="76200" cy="225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25929</xdr:rowOff>
    </xdr:to>
    <xdr:sp macro="" textlink="">
      <xdr:nvSpPr>
        <xdr:cNvPr id="6" name="Text Box 2">
          <a:extLst>
            <a:ext uri="{FF2B5EF4-FFF2-40B4-BE49-F238E27FC236}">
              <a16:creationId xmlns:a16="http://schemas.microsoft.com/office/drawing/2014/main" id="{A5A624C8-1791-4C76-B4DC-548F730437E6}"/>
            </a:ext>
          </a:extLst>
        </xdr:cNvPr>
        <xdr:cNvSpPr txBox="1">
          <a:spLocks noChangeArrowheads="1"/>
        </xdr:cNvSpPr>
      </xdr:nvSpPr>
      <xdr:spPr bwMode="auto">
        <a:xfrm>
          <a:off x="3133725" y="1628775"/>
          <a:ext cx="76200" cy="187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64029</xdr:rowOff>
    </xdr:to>
    <xdr:sp macro="" textlink="">
      <xdr:nvSpPr>
        <xdr:cNvPr id="7" name="Text Box 2">
          <a:extLst>
            <a:ext uri="{FF2B5EF4-FFF2-40B4-BE49-F238E27FC236}">
              <a16:creationId xmlns:a16="http://schemas.microsoft.com/office/drawing/2014/main" id="{9D3C8992-7970-4488-97B1-EC6179ABB02C}"/>
            </a:ext>
          </a:extLst>
        </xdr:cNvPr>
        <xdr:cNvSpPr txBox="1">
          <a:spLocks noChangeArrowheads="1"/>
        </xdr:cNvSpPr>
      </xdr:nvSpPr>
      <xdr:spPr bwMode="auto">
        <a:xfrm>
          <a:off x="3133725" y="1628775"/>
          <a:ext cx="76200" cy="225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35454</xdr:rowOff>
    </xdr:to>
    <xdr:sp macro="" textlink="">
      <xdr:nvSpPr>
        <xdr:cNvPr id="8" name="Text Box 2">
          <a:extLst>
            <a:ext uri="{FF2B5EF4-FFF2-40B4-BE49-F238E27FC236}">
              <a16:creationId xmlns:a16="http://schemas.microsoft.com/office/drawing/2014/main" id="{B8627DD6-8211-4B8A-9CBC-CFC897084C50}"/>
            </a:ext>
          </a:extLst>
        </xdr:cNvPr>
        <xdr:cNvSpPr txBox="1">
          <a:spLocks noChangeArrowheads="1"/>
        </xdr:cNvSpPr>
      </xdr:nvSpPr>
      <xdr:spPr bwMode="auto">
        <a:xfrm>
          <a:off x="3133725" y="1628775"/>
          <a:ext cx="76200" cy="197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35454</xdr:rowOff>
    </xdr:to>
    <xdr:sp macro="" textlink="">
      <xdr:nvSpPr>
        <xdr:cNvPr id="9" name="Text Box 2">
          <a:extLst>
            <a:ext uri="{FF2B5EF4-FFF2-40B4-BE49-F238E27FC236}">
              <a16:creationId xmlns:a16="http://schemas.microsoft.com/office/drawing/2014/main" id="{012187F3-4724-4F4D-842B-B1213B6248B0}"/>
            </a:ext>
          </a:extLst>
        </xdr:cNvPr>
        <xdr:cNvSpPr txBox="1">
          <a:spLocks noChangeArrowheads="1"/>
        </xdr:cNvSpPr>
      </xdr:nvSpPr>
      <xdr:spPr bwMode="auto">
        <a:xfrm>
          <a:off x="3133725" y="1628775"/>
          <a:ext cx="76200" cy="197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35454</xdr:rowOff>
    </xdr:to>
    <xdr:sp macro="" textlink="">
      <xdr:nvSpPr>
        <xdr:cNvPr id="10" name="Text Box 2">
          <a:extLst>
            <a:ext uri="{FF2B5EF4-FFF2-40B4-BE49-F238E27FC236}">
              <a16:creationId xmlns:a16="http://schemas.microsoft.com/office/drawing/2014/main" id="{6F58C96C-D207-4924-B1BC-6F97F952C517}"/>
            </a:ext>
          </a:extLst>
        </xdr:cNvPr>
        <xdr:cNvSpPr txBox="1">
          <a:spLocks noChangeArrowheads="1"/>
        </xdr:cNvSpPr>
      </xdr:nvSpPr>
      <xdr:spPr bwMode="auto">
        <a:xfrm>
          <a:off x="3133725" y="1628775"/>
          <a:ext cx="76200" cy="197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73554</xdr:rowOff>
    </xdr:to>
    <xdr:sp macro="" textlink="">
      <xdr:nvSpPr>
        <xdr:cNvPr id="11" name="Text Box 2">
          <a:extLst>
            <a:ext uri="{FF2B5EF4-FFF2-40B4-BE49-F238E27FC236}">
              <a16:creationId xmlns:a16="http://schemas.microsoft.com/office/drawing/2014/main" id="{2BBC0C2E-CA40-4C05-B853-5B38524B8788}"/>
            </a:ext>
          </a:extLst>
        </xdr:cNvPr>
        <xdr:cNvSpPr txBox="1">
          <a:spLocks noChangeArrowheads="1"/>
        </xdr:cNvSpPr>
      </xdr:nvSpPr>
      <xdr:spPr bwMode="auto">
        <a:xfrm>
          <a:off x="3133725" y="1628775"/>
          <a:ext cx="76200" cy="23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73554</xdr:rowOff>
    </xdr:to>
    <xdr:sp macro="" textlink="">
      <xdr:nvSpPr>
        <xdr:cNvPr id="12" name="Text Box 2">
          <a:extLst>
            <a:ext uri="{FF2B5EF4-FFF2-40B4-BE49-F238E27FC236}">
              <a16:creationId xmlns:a16="http://schemas.microsoft.com/office/drawing/2014/main" id="{D396FC21-E81F-4B27-A765-18D5624DE67E}"/>
            </a:ext>
          </a:extLst>
        </xdr:cNvPr>
        <xdr:cNvSpPr txBox="1">
          <a:spLocks noChangeArrowheads="1"/>
        </xdr:cNvSpPr>
      </xdr:nvSpPr>
      <xdr:spPr bwMode="auto">
        <a:xfrm>
          <a:off x="3133725" y="1628775"/>
          <a:ext cx="76200" cy="23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35454</xdr:rowOff>
    </xdr:to>
    <xdr:sp macro="" textlink="">
      <xdr:nvSpPr>
        <xdr:cNvPr id="13" name="Text Box 2">
          <a:extLst>
            <a:ext uri="{FF2B5EF4-FFF2-40B4-BE49-F238E27FC236}">
              <a16:creationId xmlns:a16="http://schemas.microsoft.com/office/drawing/2014/main" id="{1B0E5F91-000C-4A4A-87F9-33414C5C797E}"/>
            </a:ext>
          </a:extLst>
        </xdr:cNvPr>
        <xdr:cNvSpPr txBox="1">
          <a:spLocks noChangeArrowheads="1"/>
        </xdr:cNvSpPr>
      </xdr:nvSpPr>
      <xdr:spPr bwMode="auto">
        <a:xfrm>
          <a:off x="3133725" y="1628775"/>
          <a:ext cx="76200" cy="197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35454</xdr:rowOff>
    </xdr:to>
    <xdr:sp macro="" textlink="">
      <xdr:nvSpPr>
        <xdr:cNvPr id="14" name="Text Box 2">
          <a:extLst>
            <a:ext uri="{FF2B5EF4-FFF2-40B4-BE49-F238E27FC236}">
              <a16:creationId xmlns:a16="http://schemas.microsoft.com/office/drawing/2014/main" id="{5ED31ACD-3FE5-4F71-8177-648AD43C3DB4}"/>
            </a:ext>
          </a:extLst>
        </xdr:cNvPr>
        <xdr:cNvSpPr txBox="1">
          <a:spLocks noChangeArrowheads="1"/>
        </xdr:cNvSpPr>
      </xdr:nvSpPr>
      <xdr:spPr bwMode="auto">
        <a:xfrm>
          <a:off x="3133725" y="1628775"/>
          <a:ext cx="76200" cy="197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35454</xdr:rowOff>
    </xdr:to>
    <xdr:sp macro="" textlink="">
      <xdr:nvSpPr>
        <xdr:cNvPr id="15" name="Text Box 2">
          <a:extLst>
            <a:ext uri="{FF2B5EF4-FFF2-40B4-BE49-F238E27FC236}">
              <a16:creationId xmlns:a16="http://schemas.microsoft.com/office/drawing/2014/main" id="{06097B50-197A-45A5-9D28-FCC91ECE0FB9}"/>
            </a:ext>
          </a:extLst>
        </xdr:cNvPr>
        <xdr:cNvSpPr txBox="1">
          <a:spLocks noChangeArrowheads="1"/>
        </xdr:cNvSpPr>
      </xdr:nvSpPr>
      <xdr:spPr bwMode="auto">
        <a:xfrm>
          <a:off x="3133725" y="1628775"/>
          <a:ext cx="76200" cy="197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25929</xdr:rowOff>
    </xdr:to>
    <xdr:sp macro="" textlink="">
      <xdr:nvSpPr>
        <xdr:cNvPr id="16" name="Text Box 2">
          <a:extLst>
            <a:ext uri="{FF2B5EF4-FFF2-40B4-BE49-F238E27FC236}">
              <a16:creationId xmlns:a16="http://schemas.microsoft.com/office/drawing/2014/main" id="{12E0BDD5-FF7B-42B3-B56E-4C43AE06A79F}"/>
            </a:ext>
          </a:extLst>
        </xdr:cNvPr>
        <xdr:cNvSpPr txBox="1">
          <a:spLocks noChangeArrowheads="1"/>
        </xdr:cNvSpPr>
      </xdr:nvSpPr>
      <xdr:spPr bwMode="auto">
        <a:xfrm>
          <a:off x="3133725" y="1628775"/>
          <a:ext cx="76200" cy="187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25929</xdr:rowOff>
    </xdr:to>
    <xdr:sp macro="" textlink="">
      <xdr:nvSpPr>
        <xdr:cNvPr id="17" name="Text Box 2">
          <a:extLst>
            <a:ext uri="{FF2B5EF4-FFF2-40B4-BE49-F238E27FC236}">
              <a16:creationId xmlns:a16="http://schemas.microsoft.com/office/drawing/2014/main" id="{17537D2F-7250-46EC-94C4-A6CA034A95B9}"/>
            </a:ext>
          </a:extLst>
        </xdr:cNvPr>
        <xdr:cNvSpPr txBox="1">
          <a:spLocks noChangeArrowheads="1"/>
        </xdr:cNvSpPr>
      </xdr:nvSpPr>
      <xdr:spPr bwMode="auto">
        <a:xfrm>
          <a:off x="3133725" y="1628775"/>
          <a:ext cx="76200" cy="187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21052</xdr:rowOff>
    </xdr:to>
    <xdr:sp macro="" textlink="">
      <xdr:nvSpPr>
        <xdr:cNvPr id="18" name="Text Box 2">
          <a:extLst>
            <a:ext uri="{FF2B5EF4-FFF2-40B4-BE49-F238E27FC236}">
              <a16:creationId xmlns:a16="http://schemas.microsoft.com/office/drawing/2014/main" id="{4689CDC8-0856-46DE-A90D-EC2C9B5CA546}"/>
            </a:ext>
          </a:extLst>
        </xdr:cNvPr>
        <xdr:cNvSpPr txBox="1">
          <a:spLocks noChangeArrowheads="1"/>
        </xdr:cNvSpPr>
      </xdr:nvSpPr>
      <xdr:spPr bwMode="auto">
        <a:xfrm>
          <a:off x="2828925" y="1447800"/>
          <a:ext cx="76200" cy="253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11527</xdr:rowOff>
    </xdr:to>
    <xdr:sp macro="" textlink="">
      <xdr:nvSpPr>
        <xdr:cNvPr id="19" name="Text Box 2">
          <a:extLst>
            <a:ext uri="{FF2B5EF4-FFF2-40B4-BE49-F238E27FC236}">
              <a16:creationId xmlns:a16="http://schemas.microsoft.com/office/drawing/2014/main" id="{05A83650-32A0-4FE3-B0C4-452D9A07A9B2}"/>
            </a:ext>
          </a:extLst>
        </xdr:cNvPr>
        <xdr:cNvSpPr txBox="1">
          <a:spLocks noChangeArrowheads="1"/>
        </xdr:cNvSpPr>
      </xdr:nvSpPr>
      <xdr:spPr bwMode="auto">
        <a:xfrm>
          <a:off x="2828925" y="1447800"/>
          <a:ext cx="76200" cy="244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49627</xdr:rowOff>
    </xdr:to>
    <xdr:sp macro="" textlink="">
      <xdr:nvSpPr>
        <xdr:cNvPr id="20" name="Text Box 2">
          <a:extLst>
            <a:ext uri="{FF2B5EF4-FFF2-40B4-BE49-F238E27FC236}">
              <a16:creationId xmlns:a16="http://schemas.microsoft.com/office/drawing/2014/main" id="{449C3A09-711C-4FA5-B48F-3AC521BA6C7B}"/>
            </a:ext>
          </a:extLst>
        </xdr:cNvPr>
        <xdr:cNvSpPr txBox="1">
          <a:spLocks noChangeArrowheads="1"/>
        </xdr:cNvSpPr>
      </xdr:nvSpPr>
      <xdr:spPr bwMode="auto">
        <a:xfrm>
          <a:off x="2828925" y="1447800"/>
          <a:ext cx="76200" cy="28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11527</xdr:rowOff>
    </xdr:to>
    <xdr:sp macro="" textlink="">
      <xdr:nvSpPr>
        <xdr:cNvPr id="21" name="Text Box 2">
          <a:extLst>
            <a:ext uri="{FF2B5EF4-FFF2-40B4-BE49-F238E27FC236}">
              <a16:creationId xmlns:a16="http://schemas.microsoft.com/office/drawing/2014/main" id="{D3477516-FB2F-4D5D-AF2B-40CAA27D3688}"/>
            </a:ext>
          </a:extLst>
        </xdr:cNvPr>
        <xdr:cNvSpPr txBox="1">
          <a:spLocks noChangeArrowheads="1"/>
        </xdr:cNvSpPr>
      </xdr:nvSpPr>
      <xdr:spPr bwMode="auto">
        <a:xfrm>
          <a:off x="2828925" y="1447800"/>
          <a:ext cx="76200" cy="244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49627</xdr:rowOff>
    </xdr:to>
    <xdr:sp macro="" textlink="">
      <xdr:nvSpPr>
        <xdr:cNvPr id="22" name="Text Box 2">
          <a:extLst>
            <a:ext uri="{FF2B5EF4-FFF2-40B4-BE49-F238E27FC236}">
              <a16:creationId xmlns:a16="http://schemas.microsoft.com/office/drawing/2014/main" id="{8BACF91F-1529-4AC6-97BF-9EA9576F8EBE}"/>
            </a:ext>
          </a:extLst>
        </xdr:cNvPr>
        <xdr:cNvSpPr txBox="1">
          <a:spLocks noChangeArrowheads="1"/>
        </xdr:cNvSpPr>
      </xdr:nvSpPr>
      <xdr:spPr bwMode="auto">
        <a:xfrm>
          <a:off x="2828925" y="1447800"/>
          <a:ext cx="76200" cy="28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11527</xdr:rowOff>
    </xdr:to>
    <xdr:sp macro="" textlink="">
      <xdr:nvSpPr>
        <xdr:cNvPr id="23" name="Text Box 2">
          <a:extLst>
            <a:ext uri="{FF2B5EF4-FFF2-40B4-BE49-F238E27FC236}">
              <a16:creationId xmlns:a16="http://schemas.microsoft.com/office/drawing/2014/main" id="{84C035B1-9229-4C4B-B9A2-11A478B62B7F}"/>
            </a:ext>
          </a:extLst>
        </xdr:cNvPr>
        <xdr:cNvSpPr txBox="1">
          <a:spLocks noChangeArrowheads="1"/>
        </xdr:cNvSpPr>
      </xdr:nvSpPr>
      <xdr:spPr bwMode="auto">
        <a:xfrm>
          <a:off x="2828925" y="1447800"/>
          <a:ext cx="76200" cy="244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49627</xdr:rowOff>
    </xdr:to>
    <xdr:sp macro="" textlink="">
      <xdr:nvSpPr>
        <xdr:cNvPr id="24" name="Text Box 2">
          <a:extLst>
            <a:ext uri="{FF2B5EF4-FFF2-40B4-BE49-F238E27FC236}">
              <a16:creationId xmlns:a16="http://schemas.microsoft.com/office/drawing/2014/main" id="{0CDCFEE1-D973-4B1B-BE23-85CD8AFDAD68}"/>
            </a:ext>
          </a:extLst>
        </xdr:cNvPr>
        <xdr:cNvSpPr txBox="1">
          <a:spLocks noChangeArrowheads="1"/>
        </xdr:cNvSpPr>
      </xdr:nvSpPr>
      <xdr:spPr bwMode="auto">
        <a:xfrm>
          <a:off x="2828925" y="1447800"/>
          <a:ext cx="76200" cy="28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21052</xdr:rowOff>
    </xdr:to>
    <xdr:sp macro="" textlink="">
      <xdr:nvSpPr>
        <xdr:cNvPr id="25" name="Text Box 2">
          <a:extLst>
            <a:ext uri="{FF2B5EF4-FFF2-40B4-BE49-F238E27FC236}">
              <a16:creationId xmlns:a16="http://schemas.microsoft.com/office/drawing/2014/main" id="{3CB17EE8-7F60-4F81-9C81-AC947F3E22D5}"/>
            </a:ext>
          </a:extLst>
        </xdr:cNvPr>
        <xdr:cNvSpPr txBox="1">
          <a:spLocks noChangeArrowheads="1"/>
        </xdr:cNvSpPr>
      </xdr:nvSpPr>
      <xdr:spPr bwMode="auto">
        <a:xfrm>
          <a:off x="2828925" y="1447800"/>
          <a:ext cx="76200" cy="253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21052</xdr:rowOff>
    </xdr:to>
    <xdr:sp macro="" textlink="">
      <xdr:nvSpPr>
        <xdr:cNvPr id="26" name="Text Box 2">
          <a:extLst>
            <a:ext uri="{FF2B5EF4-FFF2-40B4-BE49-F238E27FC236}">
              <a16:creationId xmlns:a16="http://schemas.microsoft.com/office/drawing/2014/main" id="{2BAAC754-0B30-4F2C-B816-BC3183F097E9}"/>
            </a:ext>
          </a:extLst>
        </xdr:cNvPr>
        <xdr:cNvSpPr txBox="1">
          <a:spLocks noChangeArrowheads="1"/>
        </xdr:cNvSpPr>
      </xdr:nvSpPr>
      <xdr:spPr bwMode="auto">
        <a:xfrm>
          <a:off x="2828925" y="1447800"/>
          <a:ext cx="76200" cy="253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21052</xdr:rowOff>
    </xdr:to>
    <xdr:sp macro="" textlink="">
      <xdr:nvSpPr>
        <xdr:cNvPr id="27" name="Text Box 2">
          <a:extLst>
            <a:ext uri="{FF2B5EF4-FFF2-40B4-BE49-F238E27FC236}">
              <a16:creationId xmlns:a16="http://schemas.microsoft.com/office/drawing/2014/main" id="{8F92C905-4F0D-4C13-869D-2511A172CD59}"/>
            </a:ext>
          </a:extLst>
        </xdr:cNvPr>
        <xdr:cNvSpPr txBox="1">
          <a:spLocks noChangeArrowheads="1"/>
        </xdr:cNvSpPr>
      </xdr:nvSpPr>
      <xdr:spPr bwMode="auto">
        <a:xfrm>
          <a:off x="2828925" y="1447800"/>
          <a:ext cx="76200" cy="253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59152</xdr:rowOff>
    </xdr:to>
    <xdr:sp macro="" textlink="">
      <xdr:nvSpPr>
        <xdr:cNvPr id="28" name="Text Box 2">
          <a:extLst>
            <a:ext uri="{FF2B5EF4-FFF2-40B4-BE49-F238E27FC236}">
              <a16:creationId xmlns:a16="http://schemas.microsoft.com/office/drawing/2014/main" id="{F0B0A5D0-C7CE-4906-8C28-695FCC05C0CE}"/>
            </a:ext>
          </a:extLst>
        </xdr:cNvPr>
        <xdr:cNvSpPr txBox="1">
          <a:spLocks noChangeArrowheads="1"/>
        </xdr:cNvSpPr>
      </xdr:nvSpPr>
      <xdr:spPr bwMode="auto">
        <a:xfrm>
          <a:off x="2828925" y="1447800"/>
          <a:ext cx="76200" cy="292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59152</xdr:rowOff>
    </xdr:to>
    <xdr:sp macro="" textlink="">
      <xdr:nvSpPr>
        <xdr:cNvPr id="29" name="Text Box 2">
          <a:extLst>
            <a:ext uri="{FF2B5EF4-FFF2-40B4-BE49-F238E27FC236}">
              <a16:creationId xmlns:a16="http://schemas.microsoft.com/office/drawing/2014/main" id="{C8C4A833-21AE-4D7E-A3B5-B707CA5B2CE4}"/>
            </a:ext>
          </a:extLst>
        </xdr:cNvPr>
        <xdr:cNvSpPr txBox="1">
          <a:spLocks noChangeArrowheads="1"/>
        </xdr:cNvSpPr>
      </xdr:nvSpPr>
      <xdr:spPr bwMode="auto">
        <a:xfrm>
          <a:off x="2828925" y="1447800"/>
          <a:ext cx="76200" cy="292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21052</xdr:rowOff>
    </xdr:to>
    <xdr:sp macro="" textlink="">
      <xdr:nvSpPr>
        <xdr:cNvPr id="30" name="Text Box 2">
          <a:extLst>
            <a:ext uri="{FF2B5EF4-FFF2-40B4-BE49-F238E27FC236}">
              <a16:creationId xmlns:a16="http://schemas.microsoft.com/office/drawing/2014/main" id="{5E674915-DBAD-4629-BA74-AFB5731881E4}"/>
            </a:ext>
          </a:extLst>
        </xdr:cNvPr>
        <xdr:cNvSpPr txBox="1">
          <a:spLocks noChangeArrowheads="1"/>
        </xdr:cNvSpPr>
      </xdr:nvSpPr>
      <xdr:spPr bwMode="auto">
        <a:xfrm>
          <a:off x="2828925" y="1447800"/>
          <a:ext cx="76200" cy="253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21052</xdr:rowOff>
    </xdr:to>
    <xdr:sp macro="" textlink="">
      <xdr:nvSpPr>
        <xdr:cNvPr id="31" name="Text Box 2">
          <a:extLst>
            <a:ext uri="{FF2B5EF4-FFF2-40B4-BE49-F238E27FC236}">
              <a16:creationId xmlns:a16="http://schemas.microsoft.com/office/drawing/2014/main" id="{27639228-5D66-4E67-9E84-29C94FF226DF}"/>
            </a:ext>
          </a:extLst>
        </xdr:cNvPr>
        <xdr:cNvSpPr txBox="1">
          <a:spLocks noChangeArrowheads="1"/>
        </xdr:cNvSpPr>
      </xdr:nvSpPr>
      <xdr:spPr bwMode="auto">
        <a:xfrm>
          <a:off x="2828925" y="1447800"/>
          <a:ext cx="76200" cy="253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21052</xdr:rowOff>
    </xdr:to>
    <xdr:sp macro="" textlink="">
      <xdr:nvSpPr>
        <xdr:cNvPr id="32" name="Text Box 2">
          <a:extLst>
            <a:ext uri="{FF2B5EF4-FFF2-40B4-BE49-F238E27FC236}">
              <a16:creationId xmlns:a16="http://schemas.microsoft.com/office/drawing/2014/main" id="{7282027D-F906-4F60-89D8-6F5D48A1A875}"/>
            </a:ext>
          </a:extLst>
        </xdr:cNvPr>
        <xdr:cNvSpPr txBox="1">
          <a:spLocks noChangeArrowheads="1"/>
        </xdr:cNvSpPr>
      </xdr:nvSpPr>
      <xdr:spPr bwMode="auto">
        <a:xfrm>
          <a:off x="2828925" y="1447800"/>
          <a:ext cx="76200" cy="253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11527</xdr:rowOff>
    </xdr:to>
    <xdr:sp macro="" textlink="">
      <xdr:nvSpPr>
        <xdr:cNvPr id="33" name="Text Box 2">
          <a:extLst>
            <a:ext uri="{FF2B5EF4-FFF2-40B4-BE49-F238E27FC236}">
              <a16:creationId xmlns:a16="http://schemas.microsoft.com/office/drawing/2014/main" id="{7927A311-3FDD-4434-A4EE-041F18C562A7}"/>
            </a:ext>
          </a:extLst>
        </xdr:cNvPr>
        <xdr:cNvSpPr txBox="1">
          <a:spLocks noChangeArrowheads="1"/>
        </xdr:cNvSpPr>
      </xdr:nvSpPr>
      <xdr:spPr bwMode="auto">
        <a:xfrm>
          <a:off x="2828925" y="1447800"/>
          <a:ext cx="76200" cy="244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11527</xdr:rowOff>
    </xdr:to>
    <xdr:sp macro="" textlink="">
      <xdr:nvSpPr>
        <xdr:cNvPr id="34" name="Text Box 2">
          <a:extLst>
            <a:ext uri="{FF2B5EF4-FFF2-40B4-BE49-F238E27FC236}">
              <a16:creationId xmlns:a16="http://schemas.microsoft.com/office/drawing/2014/main" id="{C4008A1E-C674-4D09-B04E-B0F311D57567}"/>
            </a:ext>
          </a:extLst>
        </xdr:cNvPr>
        <xdr:cNvSpPr txBox="1">
          <a:spLocks noChangeArrowheads="1"/>
        </xdr:cNvSpPr>
      </xdr:nvSpPr>
      <xdr:spPr bwMode="auto">
        <a:xfrm>
          <a:off x="2828925" y="1447800"/>
          <a:ext cx="76200" cy="244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196997</xdr:rowOff>
    </xdr:to>
    <xdr:sp macro="" textlink="">
      <xdr:nvSpPr>
        <xdr:cNvPr id="35" name="Text Box 2">
          <a:extLst>
            <a:ext uri="{FF2B5EF4-FFF2-40B4-BE49-F238E27FC236}">
              <a16:creationId xmlns:a16="http://schemas.microsoft.com/office/drawing/2014/main" id="{E3C82ED9-0896-478D-A23E-CE7A352EE2F4}"/>
            </a:ext>
          </a:extLst>
        </xdr:cNvPr>
        <xdr:cNvSpPr txBox="1">
          <a:spLocks noChangeArrowheads="1"/>
        </xdr:cNvSpPr>
      </xdr:nvSpPr>
      <xdr:spPr bwMode="auto">
        <a:xfrm>
          <a:off x="2828925" y="1447800"/>
          <a:ext cx="76200" cy="21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21052</xdr:rowOff>
    </xdr:to>
    <xdr:sp macro="" textlink="">
      <xdr:nvSpPr>
        <xdr:cNvPr id="36" name="Text Box 2">
          <a:extLst>
            <a:ext uri="{FF2B5EF4-FFF2-40B4-BE49-F238E27FC236}">
              <a16:creationId xmlns:a16="http://schemas.microsoft.com/office/drawing/2014/main" id="{475EAD5D-0030-4ABF-90E8-6555860AC0A1}"/>
            </a:ext>
          </a:extLst>
        </xdr:cNvPr>
        <xdr:cNvSpPr txBox="1">
          <a:spLocks noChangeArrowheads="1"/>
        </xdr:cNvSpPr>
      </xdr:nvSpPr>
      <xdr:spPr bwMode="auto">
        <a:xfrm>
          <a:off x="2828925" y="1447800"/>
          <a:ext cx="76200" cy="253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196997</xdr:rowOff>
    </xdr:to>
    <xdr:sp macro="" textlink="">
      <xdr:nvSpPr>
        <xdr:cNvPr id="37" name="Text Box 2">
          <a:extLst>
            <a:ext uri="{FF2B5EF4-FFF2-40B4-BE49-F238E27FC236}">
              <a16:creationId xmlns:a16="http://schemas.microsoft.com/office/drawing/2014/main" id="{9622BC97-3918-4F30-80A6-4E1D8079D3DB}"/>
            </a:ext>
          </a:extLst>
        </xdr:cNvPr>
        <xdr:cNvSpPr txBox="1">
          <a:spLocks noChangeArrowheads="1"/>
        </xdr:cNvSpPr>
      </xdr:nvSpPr>
      <xdr:spPr bwMode="auto">
        <a:xfrm>
          <a:off x="2828925" y="1447800"/>
          <a:ext cx="76200" cy="21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21052</xdr:rowOff>
    </xdr:to>
    <xdr:sp macro="" textlink="">
      <xdr:nvSpPr>
        <xdr:cNvPr id="38" name="Text Box 2">
          <a:extLst>
            <a:ext uri="{FF2B5EF4-FFF2-40B4-BE49-F238E27FC236}">
              <a16:creationId xmlns:a16="http://schemas.microsoft.com/office/drawing/2014/main" id="{263C5556-3CFE-4D58-BD10-3A5762CD9464}"/>
            </a:ext>
          </a:extLst>
        </xdr:cNvPr>
        <xdr:cNvSpPr txBox="1">
          <a:spLocks noChangeArrowheads="1"/>
        </xdr:cNvSpPr>
      </xdr:nvSpPr>
      <xdr:spPr bwMode="auto">
        <a:xfrm>
          <a:off x="2828925" y="1447800"/>
          <a:ext cx="76200" cy="253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196997</xdr:rowOff>
    </xdr:to>
    <xdr:sp macro="" textlink="">
      <xdr:nvSpPr>
        <xdr:cNvPr id="39" name="Text Box 2">
          <a:extLst>
            <a:ext uri="{FF2B5EF4-FFF2-40B4-BE49-F238E27FC236}">
              <a16:creationId xmlns:a16="http://schemas.microsoft.com/office/drawing/2014/main" id="{D2351032-525C-48FC-91D6-232758B9FB85}"/>
            </a:ext>
          </a:extLst>
        </xdr:cNvPr>
        <xdr:cNvSpPr txBox="1">
          <a:spLocks noChangeArrowheads="1"/>
        </xdr:cNvSpPr>
      </xdr:nvSpPr>
      <xdr:spPr bwMode="auto">
        <a:xfrm>
          <a:off x="2828925" y="1447800"/>
          <a:ext cx="76200" cy="21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21052</xdr:rowOff>
    </xdr:to>
    <xdr:sp macro="" textlink="">
      <xdr:nvSpPr>
        <xdr:cNvPr id="40" name="Text Box 2">
          <a:extLst>
            <a:ext uri="{FF2B5EF4-FFF2-40B4-BE49-F238E27FC236}">
              <a16:creationId xmlns:a16="http://schemas.microsoft.com/office/drawing/2014/main" id="{822F49BF-B258-4997-88B0-121E72BA01E3}"/>
            </a:ext>
          </a:extLst>
        </xdr:cNvPr>
        <xdr:cNvSpPr txBox="1">
          <a:spLocks noChangeArrowheads="1"/>
        </xdr:cNvSpPr>
      </xdr:nvSpPr>
      <xdr:spPr bwMode="auto">
        <a:xfrm>
          <a:off x="2828925" y="1447800"/>
          <a:ext cx="76200" cy="253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206522</xdr:rowOff>
    </xdr:to>
    <xdr:sp macro="" textlink="">
      <xdr:nvSpPr>
        <xdr:cNvPr id="41" name="Text Box 2">
          <a:extLst>
            <a:ext uri="{FF2B5EF4-FFF2-40B4-BE49-F238E27FC236}">
              <a16:creationId xmlns:a16="http://schemas.microsoft.com/office/drawing/2014/main" id="{1D1AFD90-EC74-4800-8308-1B361D9F6F64}"/>
            </a:ext>
          </a:extLst>
        </xdr:cNvPr>
        <xdr:cNvSpPr txBox="1">
          <a:spLocks noChangeArrowheads="1"/>
        </xdr:cNvSpPr>
      </xdr:nvSpPr>
      <xdr:spPr bwMode="auto">
        <a:xfrm>
          <a:off x="2828925" y="1447800"/>
          <a:ext cx="76200" cy="225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206522</xdr:rowOff>
    </xdr:to>
    <xdr:sp macro="" textlink="">
      <xdr:nvSpPr>
        <xdr:cNvPr id="42" name="Text Box 2">
          <a:extLst>
            <a:ext uri="{FF2B5EF4-FFF2-40B4-BE49-F238E27FC236}">
              <a16:creationId xmlns:a16="http://schemas.microsoft.com/office/drawing/2014/main" id="{75DDE87C-285F-4584-827D-8139FBE62AB7}"/>
            </a:ext>
          </a:extLst>
        </xdr:cNvPr>
        <xdr:cNvSpPr txBox="1">
          <a:spLocks noChangeArrowheads="1"/>
        </xdr:cNvSpPr>
      </xdr:nvSpPr>
      <xdr:spPr bwMode="auto">
        <a:xfrm>
          <a:off x="2828925" y="1447800"/>
          <a:ext cx="76200" cy="225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206522</xdr:rowOff>
    </xdr:to>
    <xdr:sp macro="" textlink="">
      <xdr:nvSpPr>
        <xdr:cNvPr id="43" name="Text Box 2">
          <a:extLst>
            <a:ext uri="{FF2B5EF4-FFF2-40B4-BE49-F238E27FC236}">
              <a16:creationId xmlns:a16="http://schemas.microsoft.com/office/drawing/2014/main" id="{2995319E-5DB3-43F5-9A3F-6094D894EC35}"/>
            </a:ext>
          </a:extLst>
        </xdr:cNvPr>
        <xdr:cNvSpPr txBox="1">
          <a:spLocks noChangeArrowheads="1"/>
        </xdr:cNvSpPr>
      </xdr:nvSpPr>
      <xdr:spPr bwMode="auto">
        <a:xfrm>
          <a:off x="2828925" y="1447800"/>
          <a:ext cx="76200" cy="225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30577</xdr:rowOff>
    </xdr:to>
    <xdr:sp macro="" textlink="">
      <xdr:nvSpPr>
        <xdr:cNvPr id="44" name="Text Box 2">
          <a:extLst>
            <a:ext uri="{FF2B5EF4-FFF2-40B4-BE49-F238E27FC236}">
              <a16:creationId xmlns:a16="http://schemas.microsoft.com/office/drawing/2014/main" id="{5BFF62E0-4C6E-443F-9691-984A76443D52}"/>
            </a:ext>
          </a:extLst>
        </xdr:cNvPr>
        <xdr:cNvSpPr txBox="1">
          <a:spLocks noChangeArrowheads="1"/>
        </xdr:cNvSpPr>
      </xdr:nvSpPr>
      <xdr:spPr bwMode="auto">
        <a:xfrm>
          <a:off x="2828925" y="1447800"/>
          <a:ext cx="76200" cy="263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30577</xdr:rowOff>
    </xdr:to>
    <xdr:sp macro="" textlink="">
      <xdr:nvSpPr>
        <xdr:cNvPr id="45" name="Text Box 2">
          <a:extLst>
            <a:ext uri="{FF2B5EF4-FFF2-40B4-BE49-F238E27FC236}">
              <a16:creationId xmlns:a16="http://schemas.microsoft.com/office/drawing/2014/main" id="{27A959DD-0591-492E-8CCC-4F3EBB172A5A}"/>
            </a:ext>
          </a:extLst>
        </xdr:cNvPr>
        <xdr:cNvSpPr txBox="1">
          <a:spLocks noChangeArrowheads="1"/>
        </xdr:cNvSpPr>
      </xdr:nvSpPr>
      <xdr:spPr bwMode="auto">
        <a:xfrm>
          <a:off x="2828925" y="1447800"/>
          <a:ext cx="76200" cy="263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206522</xdr:rowOff>
    </xdr:to>
    <xdr:sp macro="" textlink="">
      <xdr:nvSpPr>
        <xdr:cNvPr id="46" name="Text Box 2">
          <a:extLst>
            <a:ext uri="{FF2B5EF4-FFF2-40B4-BE49-F238E27FC236}">
              <a16:creationId xmlns:a16="http://schemas.microsoft.com/office/drawing/2014/main" id="{BA4ABD9F-8DC1-4D2F-9C40-5594FF1779F0}"/>
            </a:ext>
          </a:extLst>
        </xdr:cNvPr>
        <xdr:cNvSpPr txBox="1">
          <a:spLocks noChangeArrowheads="1"/>
        </xdr:cNvSpPr>
      </xdr:nvSpPr>
      <xdr:spPr bwMode="auto">
        <a:xfrm>
          <a:off x="2828925" y="1447800"/>
          <a:ext cx="76200" cy="225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206522</xdr:rowOff>
    </xdr:to>
    <xdr:sp macro="" textlink="">
      <xdr:nvSpPr>
        <xdr:cNvPr id="47" name="Text Box 2">
          <a:extLst>
            <a:ext uri="{FF2B5EF4-FFF2-40B4-BE49-F238E27FC236}">
              <a16:creationId xmlns:a16="http://schemas.microsoft.com/office/drawing/2014/main" id="{23030254-5EF6-4121-89FB-7869B73799D2}"/>
            </a:ext>
          </a:extLst>
        </xdr:cNvPr>
        <xdr:cNvSpPr txBox="1">
          <a:spLocks noChangeArrowheads="1"/>
        </xdr:cNvSpPr>
      </xdr:nvSpPr>
      <xdr:spPr bwMode="auto">
        <a:xfrm>
          <a:off x="2828925" y="1447800"/>
          <a:ext cx="76200" cy="225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206522</xdr:rowOff>
    </xdr:to>
    <xdr:sp macro="" textlink="">
      <xdr:nvSpPr>
        <xdr:cNvPr id="48" name="Text Box 2">
          <a:extLst>
            <a:ext uri="{FF2B5EF4-FFF2-40B4-BE49-F238E27FC236}">
              <a16:creationId xmlns:a16="http://schemas.microsoft.com/office/drawing/2014/main" id="{E67F3E15-0DD5-4D8B-A314-ABD9B5C34603}"/>
            </a:ext>
          </a:extLst>
        </xdr:cNvPr>
        <xdr:cNvSpPr txBox="1">
          <a:spLocks noChangeArrowheads="1"/>
        </xdr:cNvSpPr>
      </xdr:nvSpPr>
      <xdr:spPr bwMode="auto">
        <a:xfrm>
          <a:off x="2828925" y="1447800"/>
          <a:ext cx="76200" cy="225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196997</xdr:rowOff>
    </xdr:to>
    <xdr:sp macro="" textlink="">
      <xdr:nvSpPr>
        <xdr:cNvPr id="49" name="Text Box 2">
          <a:extLst>
            <a:ext uri="{FF2B5EF4-FFF2-40B4-BE49-F238E27FC236}">
              <a16:creationId xmlns:a16="http://schemas.microsoft.com/office/drawing/2014/main" id="{ED1C57CD-55AC-4579-8B69-58E4C0EF3BA9}"/>
            </a:ext>
          </a:extLst>
        </xdr:cNvPr>
        <xdr:cNvSpPr txBox="1">
          <a:spLocks noChangeArrowheads="1"/>
        </xdr:cNvSpPr>
      </xdr:nvSpPr>
      <xdr:spPr bwMode="auto">
        <a:xfrm>
          <a:off x="2828925" y="1447800"/>
          <a:ext cx="76200" cy="21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196997</xdr:rowOff>
    </xdr:to>
    <xdr:sp macro="" textlink="">
      <xdr:nvSpPr>
        <xdr:cNvPr id="50" name="Text Box 2">
          <a:extLst>
            <a:ext uri="{FF2B5EF4-FFF2-40B4-BE49-F238E27FC236}">
              <a16:creationId xmlns:a16="http://schemas.microsoft.com/office/drawing/2014/main" id="{31181F75-88AA-42B9-8EB8-13733577B009}"/>
            </a:ext>
          </a:extLst>
        </xdr:cNvPr>
        <xdr:cNvSpPr txBox="1">
          <a:spLocks noChangeArrowheads="1"/>
        </xdr:cNvSpPr>
      </xdr:nvSpPr>
      <xdr:spPr bwMode="auto">
        <a:xfrm>
          <a:off x="2828925" y="1447800"/>
          <a:ext cx="76200" cy="21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196999</xdr:rowOff>
    </xdr:to>
    <xdr:sp macro="" textlink="">
      <xdr:nvSpPr>
        <xdr:cNvPr id="51" name="Text Box 2">
          <a:extLst>
            <a:ext uri="{FF2B5EF4-FFF2-40B4-BE49-F238E27FC236}">
              <a16:creationId xmlns:a16="http://schemas.microsoft.com/office/drawing/2014/main" id="{0B33ED83-2A7E-4471-AA10-44645F3C5564}"/>
            </a:ext>
          </a:extLst>
        </xdr:cNvPr>
        <xdr:cNvSpPr txBox="1">
          <a:spLocks noChangeArrowheads="1"/>
        </xdr:cNvSpPr>
      </xdr:nvSpPr>
      <xdr:spPr bwMode="auto">
        <a:xfrm>
          <a:off x="2828925" y="1447800"/>
          <a:ext cx="76200" cy="21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21054</xdr:rowOff>
    </xdr:to>
    <xdr:sp macro="" textlink="">
      <xdr:nvSpPr>
        <xdr:cNvPr id="52" name="Text Box 2">
          <a:extLst>
            <a:ext uri="{FF2B5EF4-FFF2-40B4-BE49-F238E27FC236}">
              <a16:creationId xmlns:a16="http://schemas.microsoft.com/office/drawing/2014/main" id="{4BF68339-F8F2-43F7-A868-DA5A93B5D15A}"/>
            </a:ext>
          </a:extLst>
        </xdr:cNvPr>
        <xdr:cNvSpPr txBox="1">
          <a:spLocks noChangeArrowheads="1"/>
        </xdr:cNvSpPr>
      </xdr:nvSpPr>
      <xdr:spPr bwMode="auto">
        <a:xfrm>
          <a:off x="2828925" y="1447800"/>
          <a:ext cx="76200" cy="25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196999</xdr:rowOff>
    </xdr:to>
    <xdr:sp macro="" textlink="">
      <xdr:nvSpPr>
        <xdr:cNvPr id="53" name="Text Box 2">
          <a:extLst>
            <a:ext uri="{FF2B5EF4-FFF2-40B4-BE49-F238E27FC236}">
              <a16:creationId xmlns:a16="http://schemas.microsoft.com/office/drawing/2014/main" id="{81581384-76C5-4445-9658-BA9A2A6F79A0}"/>
            </a:ext>
          </a:extLst>
        </xdr:cNvPr>
        <xdr:cNvSpPr txBox="1">
          <a:spLocks noChangeArrowheads="1"/>
        </xdr:cNvSpPr>
      </xdr:nvSpPr>
      <xdr:spPr bwMode="auto">
        <a:xfrm>
          <a:off x="2828925" y="1447800"/>
          <a:ext cx="76200" cy="21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21054</xdr:rowOff>
    </xdr:to>
    <xdr:sp macro="" textlink="">
      <xdr:nvSpPr>
        <xdr:cNvPr id="54" name="Text Box 2">
          <a:extLst>
            <a:ext uri="{FF2B5EF4-FFF2-40B4-BE49-F238E27FC236}">
              <a16:creationId xmlns:a16="http://schemas.microsoft.com/office/drawing/2014/main" id="{7294FAB2-2F9B-48D5-8FD8-D96534802A81}"/>
            </a:ext>
          </a:extLst>
        </xdr:cNvPr>
        <xdr:cNvSpPr txBox="1">
          <a:spLocks noChangeArrowheads="1"/>
        </xdr:cNvSpPr>
      </xdr:nvSpPr>
      <xdr:spPr bwMode="auto">
        <a:xfrm>
          <a:off x="2828925" y="1447800"/>
          <a:ext cx="76200" cy="25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196999</xdr:rowOff>
    </xdr:to>
    <xdr:sp macro="" textlink="">
      <xdr:nvSpPr>
        <xdr:cNvPr id="55" name="Text Box 2">
          <a:extLst>
            <a:ext uri="{FF2B5EF4-FFF2-40B4-BE49-F238E27FC236}">
              <a16:creationId xmlns:a16="http://schemas.microsoft.com/office/drawing/2014/main" id="{168DC45E-3C8D-49E9-B17D-D3E7673E78CC}"/>
            </a:ext>
          </a:extLst>
        </xdr:cNvPr>
        <xdr:cNvSpPr txBox="1">
          <a:spLocks noChangeArrowheads="1"/>
        </xdr:cNvSpPr>
      </xdr:nvSpPr>
      <xdr:spPr bwMode="auto">
        <a:xfrm>
          <a:off x="2828925" y="1447800"/>
          <a:ext cx="76200" cy="21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21054</xdr:rowOff>
    </xdr:to>
    <xdr:sp macro="" textlink="">
      <xdr:nvSpPr>
        <xdr:cNvPr id="56" name="Text Box 2">
          <a:extLst>
            <a:ext uri="{FF2B5EF4-FFF2-40B4-BE49-F238E27FC236}">
              <a16:creationId xmlns:a16="http://schemas.microsoft.com/office/drawing/2014/main" id="{49A7BCC4-D939-473F-8A4B-85F52E7DCA88}"/>
            </a:ext>
          </a:extLst>
        </xdr:cNvPr>
        <xdr:cNvSpPr txBox="1">
          <a:spLocks noChangeArrowheads="1"/>
        </xdr:cNvSpPr>
      </xdr:nvSpPr>
      <xdr:spPr bwMode="auto">
        <a:xfrm>
          <a:off x="2828925" y="1447800"/>
          <a:ext cx="76200" cy="25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206524</xdr:rowOff>
    </xdr:to>
    <xdr:sp macro="" textlink="">
      <xdr:nvSpPr>
        <xdr:cNvPr id="57" name="Text Box 2">
          <a:extLst>
            <a:ext uri="{FF2B5EF4-FFF2-40B4-BE49-F238E27FC236}">
              <a16:creationId xmlns:a16="http://schemas.microsoft.com/office/drawing/2014/main" id="{3113C15D-FCD3-4629-96D2-C8E6A771C1D6}"/>
            </a:ext>
          </a:extLst>
        </xdr:cNvPr>
        <xdr:cNvSpPr txBox="1">
          <a:spLocks noChangeArrowheads="1"/>
        </xdr:cNvSpPr>
      </xdr:nvSpPr>
      <xdr:spPr bwMode="auto">
        <a:xfrm>
          <a:off x="2828925" y="1447800"/>
          <a:ext cx="76200" cy="22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206524</xdr:rowOff>
    </xdr:to>
    <xdr:sp macro="" textlink="">
      <xdr:nvSpPr>
        <xdr:cNvPr id="58" name="Text Box 2">
          <a:extLst>
            <a:ext uri="{FF2B5EF4-FFF2-40B4-BE49-F238E27FC236}">
              <a16:creationId xmlns:a16="http://schemas.microsoft.com/office/drawing/2014/main" id="{314AA82A-8BCC-4784-8A40-C359F84D3D17}"/>
            </a:ext>
          </a:extLst>
        </xdr:cNvPr>
        <xdr:cNvSpPr txBox="1">
          <a:spLocks noChangeArrowheads="1"/>
        </xdr:cNvSpPr>
      </xdr:nvSpPr>
      <xdr:spPr bwMode="auto">
        <a:xfrm>
          <a:off x="2828925" y="1447800"/>
          <a:ext cx="76200" cy="22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206524</xdr:rowOff>
    </xdr:to>
    <xdr:sp macro="" textlink="">
      <xdr:nvSpPr>
        <xdr:cNvPr id="59" name="Text Box 2">
          <a:extLst>
            <a:ext uri="{FF2B5EF4-FFF2-40B4-BE49-F238E27FC236}">
              <a16:creationId xmlns:a16="http://schemas.microsoft.com/office/drawing/2014/main" id="{75EF22BE-0CD6-4843-8994-7CFC4941F2C0}"/>
            </a:ext>
          </a:extLst>
        </xdr:cNvPr>
        <xdr:cNvSpPr txBox="1">
          <a:spLocks noChangeArrowheads="1"/>
        </xdr:cNvSpPr>
      </xdr:nvSpPr>
      <xdr:spPr bwMode="auto">
        <a:xfrm>
          <a:off x="2828925" y="1447800"/>
          <a:ext cx="76200" cy="22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30579</xdr:rowOff>
    </xdr:to>
    <xdr:sp macro="" textlink="">
      <xdr:nvSpPr>
        <xdr:cNvPr id="60" name="Text Box 2">
          <a:extLst>
            <a:ext uri="{FF2B5EF4-FFF2-40B4-BE49-F238E27FC236}">
              <a16:creationId xmlns:a16="http://schemas.microsoft.com/office/drawing/2014/main" id="{D7381655-D795-4631-A88A-12ADE27AF719}"/>
            </a:ext>
          </a:extLst>
        </xdr:cNvPr>
        <xdr:cNvSpPr txBox="1">
          <a:spLocks noChangeArrowheads="1"/>
        </xdr:cNvSpPr>
      </xdr:nvSpPr>
      <xdr:spPr bwMode="auto">
        <a:xfrm>
          <a:off x="2828925" y="1447800"/>
          <a:ext cx="76200" cy="26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30579</xdr:rowOff>
    </xdr:to>
    <xdr:sp macro="" textlink="">
      <xdr:nvSpPr>
        <xdr:cNvPr id="61" name="Text Box 2">
          <a:extLst>
            <a:ext uri="{FF2B5EF4-FFF2-40B4-BE49-F238E27FC236}">
              <a16:creationId xmlns:a16="http://schemas.microsoft.com/office/drawing/2014/main" id="{209B0EF9-D9B4-4558-A186-56DB4E3A368B}"/>
            </a:ext>
          </a:extLst>
        </xdr:cNvPr>
        <xdr:cNvSpPr txBox="1">
          <a:spLocks noChangeArrowheads="1"/>
        </xdr:cNvSpPr>
      </xdr:nvSpPr>
      <xdr:spPr bwMode="auto">
        <a:xfrm>
          <a:off x="2828925" y="1447800"/>
          <a:ext cx="76200" cy="26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206524</xdr:rowOff>
    </xdr:to>
    <xdr:sp macro="" textlink="">
      <xdr:nvSpPr>
        <xdr:cNvPr id="62" name="Text Box 2">
          <a:extLst>
            <a:ext uri="{FF2B5EF4-FFF2-40B4-BE49-F238E27FC236}">
              <a16:creationId xmlns:a16="http://schemas.microsoft.com/office/drawing/2014/main" id="{9557A6A5-D16C-4F0A-872F-D91EE2B0A6F7}"/>
            </a:ext>
          </a:extLst>
        </xdr:cNvPr>
        <xdr:cNvSpPr txBox="1">
          <a:spLocks noChangeArrowheads="1"/>
        </xdr:cNvSpPr>
      </xdr:nvSpPr>
      <xdr:spPr bwMode="auto">
        <a:xfrm>
          <a:off x="2828925" y="1447800"/>
          <a:ext cx="76200" cy="22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206524</xdr:rowOff>
    </xdr:to>
    <xdr:sp macro="" textlink="">
      <xdr:nvSpPr>
        <xdr:cNvPr id="63" name="Text Box 2">
          <a:extLst>
            <a:ext uri="{FF2B5EF4-FFF2-40B4-BE49-F238E27FC236}">
              <a16:creationId xmlns:a16="http://schemas.microsoft.com/office/drawing/2014/main" id="{F8194A4F-B3DD-49D6-B4C9-D7408124B90D}"/>
            </a:ext>
          </a:extLst>
        </xdr:cNvPr>
        <xdr:cNvSpPr txBox="1">
          <a:spLocks noChangeArrowheads="1"/>
        </xdr:cNvSpPr>
      </xdr:nvSpPr>
      <xdr:spPr bwMode="auto">
        <a:xfrm>
          <a:off x="2828925" y="1447800"/>
          <a:ext cx="76200" cy="22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206524</xdr:rowOff>
    </xdr:to>
    <xdr:sp macro="" textlink="">
      <xdr:nvSpPr>
        <xdr:cNvPr id="64" name="Text Box 2">
          <a:extLst>
            <a:ext uri="{FF2B5EF4-FFF2-40B4-BE49-F238E27FC236}">
              <a16:creationId xmlns:a16="http://schemas.microsoft.com/office/drawing/2014/main" id="{3F51D652-F86E-4642-BFFD-99A1D4F108BE}"/>
            </a:ext>
          </a:extLst>
        </xdr:cNvPr>
        <xdr:cNvSpPr txBox="1">
          <a:spLocks noChangeArrowheads="1"/>
        </xdr:cNvSpPr>
      </xdr:nvSpPr>
      <xdr:spPr bwMode="auto">
        <a:xfrm>
          <a:off x="2828925" y="1447800"/>
          <a:ext cx="76200" cy="22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196999</xdr:rowOff>
    </xdr:to>
    <xdr:sp macro="" textlink="">
      <xdr:nvSpPr>
        <xdr:cNvPr id="65" name="Text Box 2">
          <a:extLst>
            <a:ext uri="{FF2B5EF4-FFF2-40B4-BE49-F238E27FC236}">
              <a16:creationId xmlns:a16="http://schemas.microsoft.com/office/drawing/2014/main" id="{0EA7E9B2-E4D1-42E1-8487-F00DD3571082}"/>
            </a:ext>
          </a:extLst>
        </xdr:cNvPr>
        <xdr:cNvSpPr txBox="1">
          <a:spLocks noChangeArrowheads="1"/>
        </xdr:cNvSpPr>
      </xdr:nvSpPr>
      <xdr:spPr bwMode="auto">
        <a:xfrm>
          <a:off x="2828925" y="1447800"/>
          <a:ext cx="76200" cy="21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196999</xdr:rowOff>
    </xdr:to>
    <xdr:sp macro="" textlink="">
      <xdr:nvSpPr>
        <xdr:cNvPr id="66" name="Text Box 2">
          <a:extLst>
            <a:ext uri="{FF2B5EF4-FFF2-40B4-BE49-F238E27FC236}">
              <a16:creationId xmlns:a16="http://schemas.microsoft.com/office/drawing/2014/main" id="{BC4BA6FE-5B52-47BE-A775-7130EE6D09E4}"/>
            </a:ext>
          </a:extLst>
        </xdr:cNvPr>
        <xdr:cNvSpPr txBox="1">
          <a:spLocks noChangeArrowheads="1"/>
        </xdr:cNvSpPr>
      </xdr:nvSpPr>
      <xdr:spPr bwMode="auto">
        <a:xfrm>
          <a:off x="2828925" y="1447800"/>
          <a:ext cx="76200" cy="21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197000</xdr:rowOff>
    </xdr:to>
    <xdr:sp macro="" textlink="">
      <xdr:nvSpPr>
        <xdr:cNvPr id="67" name="Text Box 2">
          <a:extLst>
            <a:ext uri="{FF2B5EF4-FFF2-40B4-BE49-F238E27FC236}">
              <a16:creationId xmlns:a16="http://schemas.microsoft.com/office/drawing/2014/main" id="{0C0AD2E5-63B8-4130-AB52-43FA804C47B0}"/>
            </a:ext>
          </a:extLst>
        </xdr:cNvPr>
        <xdr:cNvSpPr txBox="1">
          <a:spLocks noChangeArrowheads="1"/>
        </xdr:cNvSpPr>
      </xdr:nvSpPr>
      <xdr:spPr bwMode="auto">
        <a:xfrm>
          <a:off x="2828925" y="1447800"/>
          <a:ext cx="76200" cy="215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21055</xdr:rowOff>
    </xdr:to>
    <xdr:sp macro="" textlink="">
      <xdr:nvSpPr>
        <xdr:cNvPr id="68" name="Text Box 2">
          <a:extLst>
            <a:ext uri="{FF2B5EF4-FFF2-40B4-BE49-F238E27FC236}">
              <a16:creationId xmlns:a16="http://schemas.microsoft.com/office/drawing/2014/main" id="{E7CD5C0F-E21C-44D3-BCFD-5302637AB93E}"/>
            </a:ext>
          </a:extLst>
        </xdr:cNvPr>
        <xdr:cNvSpPr txBox="1">
          <a:spLocks noChangeArrowheads="1"/>
        </xdr:cNvSpPr>
      </xdr:nvSpPr>
      <xdr:spPr bwMode="auto">
        <a:xfrm>
          <a:off x="2828925" y="1447800"/>
          <a:ext cx="76200" cy="25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197000</xdr:rowOff>
    </xdr:to>
    <xdr:sp macro="" textlink="">
      <xdr:nvSpPr>
        <xdr:cNvPr id="69" name="Text Box 2">
          <a:extLst>
            <a:ext uri="{FF2B5EF4-FFF2-40B4-BE49-F238E27FC236}">
              <a16:creationId xmlns:a16="http://schemas.microsoft.com/office/drawing/2014/main" id="{865D6E39-5E97-4823-B757-351E7DC345AA}"/>
            </a:ext>
          </a:extLst>
        </xdr:cNvPr>
        <xdr:cNvSpPr txBox="1">
          <a:spLocks noChangeArrowheads="1"/>
        </xdr:cNvSpPr>
      </xdr:nvSpPr>
      <xdr:spPr bwMode="auto">
        <a:xfrm>
          <a:off x="2828925" y="1447800"/>
          <a:ext cx="76200" cy="215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21055</xdr:rowOff>
    </xdr:to>
    <xdr:sp macro="" textlink="">
      <xdr:nvSpPr>
        <xdr:cNvPr id="70" name="Text Box 2">
          <a:extLst>
            <a:ext uri="{FF2B5EF4-FFF2-40B4-BE49-F238E27FC236}">
              <a16:creationId xmlns:a16="http://schemas.microsoft.com/office/drawing/2014/main" id="{91AEDC52-CC68-436D-9B2E-6067C493B423}"/>
            </a:ext>
          </a:extLst>
        </xdr:cNvPr>
        <xdr:cNvSpPr txBox="1">
          <a:spLocks noChangeArrowheads="1"/>
        </xdr:cNvSpPr>
      </xdr:nvSpPr>
      <xdr:spPr bwMode="auto">
        <a:xfrm>
          <a:off x="2828925" y="1447800"/>
          <a:ext cx="76200" cy="25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197000</xdr:rowOff>
    </xdr:to>
    <xdr:sp macro="" textlink="">
      <xdr:nvSpPr>
        <xdr:cNvPr id="71" name="Text Box 2">
          <a:extLst>
            <a:ext uri="{FF2B5EF4-FFF2-40B4-BE49-F238E27FC236}">
              <a16:creationId xmlns:a16="http://schemas.microsoft.com/office/drawing/2014/main" id="{5B8E529A-806E-433F-B5BB-4E087E8470C0}"/>
            </a:ext>
          </a:extLst>
        </xdr:cNvPr>
        <xdr:cNvSpPr txBox="1">
          <a:spLocks noChangeArrowheads="1"/>
        </xdr:cNvSpPr>
      </xdr:nvSpPr>
      <xdr:spPr bwMode="auto">
        <a:xfrm>
          <a:off x="2828925" y="1447800"/>
          <a:ext cx="76200" cy="215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21055</xdr:rowOff>
    </xdr:to>
    <xdr:sp macro="" textlink="">
      <xdr:nvSpPr>
        <xdr:cNvPr id="72" name="Text Box 2">
          <a:extLst>
            <a:ext uri="{FF2B5EF4-FFF2-40B4-BE49-F238E27FC236}">
              <a16:creationId xmlns:a16="http://schemas.microsoft.com/office/drawing/2014/main" id="{D85647B0-4129-4252-B1AD-A00522865BAE}"/>
            </a:ext>
          </a:extLst>
        </xdr:cNvPr>
        <xdr:cNvSpPr txBox="1">
          <a:spLocks noChangeArrowheads="1"/>
        </xdr:cNvSpPr>
      </xdr:nvSpPr>
      <xdr:spPr bwMode="auto">
        <a:xfrm>
          <a:off x="2828925" y="1447800"/>
          <a:ext cx="76200" cy="25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206525</xdr:rowOff>
    </xdr:to>
    <xdr:sp macro="" textlink="">
      <xdr:nvSpPr>
        <xdr:cNvPr id="73" name="Text Box 2">
          <a:extLst>
            <a:ext uri="{FF2B5EF4-FFF2-40B4-BE49-F238E27FC236}">
              <a16:creationId xmlns:a16="http://schemas.microsoft.com/office/drawing/2014/main" id="{463F55A9-3632-4EE2-908F-7A222C815D52}"/>
            </a:ext>
          </a:extLst>
        </xdr:cNvPr>
        <xdr:cNvSpPr txBox="1">
          <a:spLocks noChangeArrowheads="1"/>
        </xdr:cNvSpPr>
      </xdr:nvSpPr>
      <xdr:spPr bwMode="auto">
        <a:xfrm>
          <a:off x="2828925" y="1447800"/>
          <a:ext cx="76200" cy="225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206525</xdr:rowOff>
    </xdr:to>
    <xdr:sp macro="" textlink="">
      <xdr:nvSpPr>
        <xdr:cNvPr id="74" name="Text Box 2">
          <a:extLst>
            <a:ext uri="{FF2B5EF4-FFF2-40B4-BE49-F238E27FC236}">
              <a16:creationId xmlns:a16="http://schemas.microsoft.com/office/drawing/2014/main" id="{E228532D-713A-4003-87B9-B6420A4D6390}"/>
            </a:ext>
          </a:extLst>
        </xdr:cNvPr>
        <xdr:cNvSpPr txBox="1">
          <a:spLocks noChangeArrowheads="1"/>
        </xdr:cNvSpPr>
      </xdr:nvSpPr>
      <xdr:spPr bwMode="auto">
        <a:xfrm>
          <a:off x="2828925" y="1447800"/>
          <a:ext cx="76200" cy="225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206525</xdr:rowOff>
    </xdr:to>
    <xdr:sp macro="" textlink="">
      <xdr:nvSpPr>
        <xdr:cNvPr id="75" name="Text Box 2">
          <a:extLst>
            <a:ext uri="{FF2B5EF4-FFF2-40B4-BE49-F238E27FC236}">
              <a16:creationId xmlns:a16="http://schemas.microsoft.com/office/drawing/2014/main" id="{DA2B4D56-6DED-4259-A56E-E48A53F60163}"/>
            </a:ext>
          </a:extLst>
        </xdr:cNvPr>
        <xdr:cNvSpPr txBox="1">
          <a:spLocks noChangeArrowheads="1"/>
        </xdr:cNvSpPr>
      </xdr:nvSpPr>
      <xdr:spPr bwMode="auto">
        <a:xfrm>
          <a:off x="2828925" y="1447800"/>
          <a:ext cx="76200" cy="225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30580</xdr:rowOff>
    </xdr:to>
    <xdr:sp macro="" textlink="">
      <xdr:nvSpPr>
        <xdr:cNvPr id="76" name="Text Box 2">
          <a:extLst>
            <a:ext uri="{FF2B5EF4-FFF2-40B4-BE49-F238E27FC236}">
              <a16:creationId xmlns:a16="http://schemas.microsoft.com/office/drawing/2014/main" id="{8987F5D7-D272-42D4-ADC6-9C57420901DB}"/>
            </a:ext>
          </a:extLst>
        </xdr:cNvPr>
        <xdr:cNvSpPr txBox="1">
          <a:spLocks noChangeArrowheads="1"/>
        </xdr:cNvSpPr>
      </xdr:nvSpPr>
      <xdr:spPr bwMode="auto">
        <a:xfrm>
          <a:off x="2828925" y="1447800"/>
          <a:ext cx="76200" cy="263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30580</xdr:rowOff>
    </xdr:to>
    <xdr:sp macro="" textlink="">
      <xdr:nvSpPr>
        <xdr:cNvPr id="77" name="Text Box 2">
          <a:extLst>
            <a:ext uri="{FF2B5EF4-FFF2-40B4-BE49-F238E27FC236}">
              <a16:creationId xmlns:a16="http://schemas.microsoft.com/office/drawing/2014/main" id="{777A88F4-757A-4524-8690-18D70882CBDE}"/>
            </a:ext>
          </a:extLst>
        </xdr:cNvPr>
        <xdr:cNvSpPr txBox="1">
          <a:spLocks noChangeArrowheads="1"/>
        </xdr:cNvSpPr>
      </xdr:nvSpPr>
      <xdr:spPr bwMode="auto">
        <a:xfrm>
          <a:off x="2828925" y="1447800"/>
          <a:ext cx="76200" cy="263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206525</xdr:rowOff>
    </xdr:to>
    <xdr:sp macro="" textlink="">
      <xdr:nvSpPr>
        <xdr:cNvPr id="78" name="Text Box 2">
          <a:extLst>
            <a:ext uri="{FF2B5EF4-FFF2-40B4-BE49-F238E27FC236}">
              <a16:creationId xmlns:a16="http://schemas.microsoft.com/office/drawing/2014/main" id="{64D86085-C506-45B3-85B1-7F542DC5B54B}"/>
            </a:ext>
          </a:extLst>
        </xdr:cNvPr>
        <xdr:cNvSpPr txBox="1">
          <a:spLocks noChangeArrowheads="1"/>
        </xdr:cNvSpPr>
      </xdr:nvSpPr>
      <xdr:spPr bwMode="auto">
        <a:xfrm>
          <a:off x="2828925" y="1447800"/>
          <a:ext cx="76200" cy="225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206525</xdr:rowOff>
    </xdr:to>
    <xdr:sp macro="" textlink="">
      <xdr:nvSpPr>
        <xdr:cNvPr id="79" name="Text Box 2">
          <a:extLst>
            <a:ext uri="{FF2B5EF4-FFF2-40B4-BE49-F238E27FC236}">
              <a16:creationId xmlns:a16="http://schemas.microsoft.com/office/drawing/2014/main" id="{F7434073-653D-425C-8D53-15D6E2BF8CCE}"/>
            </a:ext>
          </a:extLst>
        </xdr:cNvPr>
        <xdr:cNvSpPr txBox="1">
          <a:spLocks noChangeArrowheads="1"/>
        </xdr:cNvSpPr>
      </xdr:nvSpPr>
      <xdr:spPr bwMode="auto">
        <a:xfrm>
          <a:off x="2828925" y="1447800"/>
          <a:ext cx="76200" cy="225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206525</xdr:rowOff>
    </xdr:to>
    <xdr:sp macro="" textlink="">
      <xdr:nvSpPr>
        <xdr:cNvPr id="80" name="Text Box 2">
          <a:extLst>
            <a:ext uri="{FF2B5EF4-FFF2-40B4-BE49-F238E27FC236}">
              <a16:creationId xmlns:a16="http://schemas.microsoft.com/office/drawing/2014/main" id="{3407E8EB-8A1B-4A0C-B80A-7EC8C4D396EC}"/>
            </a:ext>
          </a:extLst>
        </xdr:cNvPr>
        <xdr:cNvSpPr txBox="1">
          <a:spLocks noChangeArrowheads="1"/>
        </xdr:cNvSpPr>
      </xdr:nvSpPr>
      <xdr:spPr bwMode="auto">
        <a:xfrm>
          <a:off x="2828925" y="1447800"/>
          <a:ext cx="76200" cy="225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197000</xdr:rowOff>
    </xdr:to>
    <xdr:sp macro="" textlink="">
      <xdr:nvSpPr>
        <xdr:cNvPr id="81" name="Text Box 2">
          <a:extLst>
            <a:ext uri="{FF2B5EF4-FFF2-40B4-BE49-F238E27FC236}">
              <a16:creationId xmlns:a16="http://schemas.microsoft.com/office/drawing/2014/main" id="{EBA7E930-3F1C-4CC6-BB3E-389D56DC4989}"/>
            </a:ext>
          </a:extLst>
        </xdr:cNvPr>
        <xdr:cNvSpPr txBox="1">
          <a:spLocks noChangeArrowheads="1"/>
        </xdr:cNvSpPr>
      </xdr:nvSpPr>
      <xdr:spPr bwMode="auto">
        <a:xfrm>
          <a:off x="2828925" y="1447800"/>
          <a:ext cx="76200" cy="215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197000</xdr:rowOff>
    </xdr:to>
    <xdr:sp macro="" textlink="">
      <xdr:nvSpPr>
        <xdr:cNvPr id="82" name="Text Box 2">
          <a:extLst>
            <a:ext uri="{FF2B5EF4-FFF2-40B4-BE49-F238E27FC236}">
              <a16:creationId xmlns:a16="http://schemas.microsoft.com/office/drawing/2014/main" id="{8F16686F-6A24-41CA-AFAD-D38CE9B15DD1}"/>
            </a:ext>
          </a:extLst>
        </xdr:cNvPr>
        <xdr:cNvSpPr txBox="1">
          <a:spLocks noChangeArrowheads="1"/>
        </xdr:cNvSpPr>
      </xdr:nvSpPr>
      <xdr:spPr bwMode="auto">
        <a:xfrm>
          <a:off x="2828925" y="1447800"/>
          <a:ext cx="76200" cy="215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183464</xdr:rowOff>
    </xdr:to>
    <xdr:sp macro="" textlink="">
      <xdr:nvSpPr>
        <xdr:cNvPr id="83" name="Text Box 2">
          <a:extLst>
            <a:ext uri="{FF2B5EF4-FFF2-40B4-BE49-F238E27FC236}">
              <a16:creationId xmlns:a16="http://schemas.microsoft.com/office/drawing/2014/main" id="{3242EB09-FE4E-44EB-A75D-F9A5BB8D9CD6}"/>
            </a:ext>
          </a:extLst>
        </xdr:cNvPr>
        <xdr:cNvSpPr txBox="1">
          <a:spLocks noChangeArrowheads="1"/>
        </xdr:cNvSpPr>
      </xdr:nvSpPr>
      <xdr:spPr bwMode="auto">
        <a:xfrm>
          <a:off x="2828925" y="1447800"/>
          <a:ext cx="76200" cy="202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8686</xdr:rowOff>
    </xdr:to>
    <xdr:sp macro="" textlink="">
      <xdr:nvSpPr>
        <xdr:cNvPr id="84" name="Text Box 2">
          <a:extLst>
            <a:ext uri="{FF2B5EF4-FFF2-40B4-BE49-F238E27FC236}">
              <a16:creationId xmlns:a16="http://schemas.microsoft.com/office/drawing/2014/main" id="{EFC432C1-6DBB-449C-852E-F525B775F775}"/>
            </a:ext>
          </a:extLst>
        </xdr:cNvPr>
        <xdr:cNvSpPr txBox="1">
          <a:spLocks noChangeArrowheads="1"/>
        </xdr:cNvSpPr>
      </xdr:nvSpPr>
      <xdr:spPr bwMode="auto">
        <a:xfrm>
          <a:off x="2828925" y="1447800"/>
          <a:ext cx="76200" cy="241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183464</xdr:rowOff>
    </xdr:to>
    <xdr:sp macro="" textlink="">
      <xdr:nvSpPr>
        <xdr:cNvPr id="85" name="Text Box 2">
          <a:extLst>
            <a:ext uri="{FF2B5EF4-FFF2-40B4-BE49-F238E27FC236}">
              <a16:creationId xmlns:a16="http://schemas.microsoft.com/office/drawing/2014/main" id="{D844D711-DE6A-4A7B-9BF4-7383AFE6898A}"/>
            </a:ext>
          </a:extLst>
        </xdr:cNvPr>
        <xdr:cNvSpPr txBox="1">
          <a:spLocks noChangeArrowheads="1"/>
        </xdr:cNvSpPr>
      </xdr:nvSpPr>
      <xdr:spPr bwMode="auto">
        <a:xfrm>
          <a:off x="2828925" y="1447800"/>
          <a:ext cx="76200" cy="202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8686</xdr:rowOff>
    </xdr:to>
    <xdr:sp macro="" textlink="">
      <xdr:nvSpPr>
        <xdr:cNvPr id="86" name="Text Box 2">
          <a:extLst>
            <a:ext uri="{FF2B5EF4-FFF2-40B4-BE49-F238E27FC236}">
              <a16:creationId xmlns:a16="http://schemas.microsoft.com/office/drawing/2014/main" id="{3A99FF89-078A-47F0-B892-96A0056EF879}"/>
            </a:ext>
          </a:extLst>
        </xdr:cNvPr>
        <xdr:cNvSpPr txBox="1">
          <a:spLocks noChangeArrowheads="1"/>
        </xdr:cNvSpPr>
      </xdr:nvSpPr>
      <xdr:spPr bwMode="auto">
        <a:xfrm>
          <a:off x="2828925" y="1447800"/>
          <a:ext cx="76200" cy="241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183464</xdr:rowOff>
    </xdr:to>
    <xdr:sp macro="" textlink="">
      <xdr:nvSpPr>
        <xdr:cNvPr id="87" name="Text Box 2">
          <a:extLst>
            <a:ext uri="{FF2B5EF4-FFF2-40B4-BE49-F238E27FC236}">
              <a16:creationId xmlns:a16="http://schemas.microsoft.com/office/drawing/2014/main" id="{9D48A7A6-52F1-44EE-A919-C1C3CF743E25}"/>
            </a:ext>
          </a:extLst>
        </xdr:cNvPr>
        <xdr:cNvSpPr txBox="1">
          <a:spLocks noChangeArrowheads="1"/>
        </xdr:cNvSpPr>
      </xdr:nvSpPr>
      <xdr:spPr bwMode="auto">
        <a:xfrm>
          <a:off x="2828925" y="1447800"/>
          <a:ext cx="76200" cy="202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8686</xdr:rowOff>
    </xdr:to>
    <xdr:sp macro="" textlink="">
      <xdr:nvSpPr>
        <xdr:cNvPr id="88" name="Text Box 2">
          <a:extLst>
            <a:ext uri="{FF2B5EF4-FFF2-40B4-BE49-F238E27FC236}">
              <a16:creationId xmlns:a16="http://schemas.microsoft.com/office/drawing/2014/main" id="{9B9296E9-7D27-452C-8111-0D17B15A6D93}"/>
            </a:ext>
          </a:extLst>
        </xdr:cNvPr>
        <xdr:cNvSpPr txBox="1">
          <a:spLocks noChangeArrowheads="1"/>
        </xdr:cNvSpPr>
      </xdr:nvSpPr>
      <xdr:spPr bwMode="auto">
        <a:xfrm>
          <a:off x="2828925" y="1447800"/>
          <a:ext cx="76200" cy="241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194156</xdr:rowOff>
    </xdr:to>
    <xdr:sp macro="" textlink="">
      <xdr:nvSpPr>
        <xdr:cNvPr id="89" name="Text Box 2">
          <a:extLst>
            <a:ext uri="{FF2B5EF4-FFF2-40B4-BE49-F238E27FC236}">
              <a16:creationId xmlns:a16="http://schemas.microsoft.com/office/drawing/2014/main" id="{A45C2176-A83C-40CC-8A42-1DAECA0FEB48}"/>
            </a:ext>
          </a:extLst>
        </xdr:cNvPr>
        <xdr:cNvSpPr txBox="1">
          <a:spLocks noChangeArrowheads="1"/>
        </xdr:cNvSpPr>
      </xdr:nvSpPr>
      <xdr:spPr bwMode="auto">
        <a:xfrm>
          <a:off x="2828925" y="1447800"/>
          <a:ext cx="76200" cy="212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194156</xdr:rowOff>
    </xdr:to>
    <xdr:sp macro="" textlink="">
      <xdr:nvSpPr>
        <xdr:cNvPr id="90" name="Text Box 2">
          <a:extLst>
            <a:ext uri="{FF2B5EF4-FFF2-40B4-BE49-F238E27FC236}">
              <a16:creationId xmlns:a16="http://schemas.microsoft.com/office/drawing/2014/main" id="{9FEE3662-98C3-49D9-A8A5-D8D81F445EC3}"/>
            </a:ext>
          </a:extLst>
        </xdr:cNvPr>
        <xdr:cNvSpPr txBox="1">
          <a:spLocks noChangeArrowheads="1"/>
        </xdr:cNvSpPr>
      </xdr:nvSpPr>
      <xdr:spPr bwMode="auto">
        <a:xfrm>
          <a:off x="2828925" y="1447800"/>
          <a:ext cx="76200" cy="212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194156</xdr:rowOff>
    </xdr:to>
    <xdr:sp macro="" textlink="">
      <xdr:nvSpPr>
        <xdr:cNvPr id="91" name="Text Box 2">
          <a:extLst>
            <a:ext uri="{FF2B5EF4-FFF2-40B4-BE49-F238E27FC236}">
              <a16:creationId xmlns:a16="http://schemas.microsoft.com/office/drawing/2014/main" id="{E432E374-53E6-4E69-92F7-830367C3ACEA}"/>
            </a:ext>
          </a:extLst>
        </xdr:cNvPr>
        <xdr:cNvSpPr txBox="1">
          <a:spLocks noChangeArrowheads="1"/>
        </xdr:cNvSpPr>
      </xdr:nvSpPr>
      <xdr:spPr bwMode="auto">
        <a:xfrm>
          <a:off x="2828925" y="1447800"/>
          <a:ext cx="76200" cy="212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18211</xdr:rowOff>
    </xdr:to>
    <xdr:sp macro="" textlink="">
      <xdr:nvSpPr>
        <xdr:cNvPr id="92" name="Text Box 2">
          <a:extLst>
            <a:ext uri="{FF2B5EF4-FFF2-40B4-BE49-F238E27FC236}">
              <a16:creationId xmlns:a16="http://schemas.microsoft.com/office/drawing/2014/main" id="{62852CB6-4E57-48F7-BEE5-28CC774D692C}"/>
            </a:ext>
          </a:extLst>
        </xdr:cNvPr>
        <xdr:cNvSpPr txBox="1">
          <a:spLocks noChangeArrowheads="1"/>
        </xdr:cNvSpPr>
      </xdr:nvSpPr>
      <xdr:spPr bwMode="auto">
        <a:xfrm>
          <a:off x="2828925" y="1447800"/>
          <a:ext cx="76200" cy="251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18211</xdr:rowOff>
    </xdr:to>
    <xdr:sp macro="" textlink="">
      <xdr:nvSpPr>
        <xdr:cNvPr id="93" name="Text Box 2">
          <a:extLst>
            <a:ext uri="{FF2B5EF4-FFF2-40B4-BE49-F238E27FC236}">
              <a16:creationId xmlns:a16="http://schemas.microsoft.com/office/drawing/2014/main" id="{12B62FD0-E1BF-4BCF-BC42-02604C7843DC}"/>
            </a:ext>
          </a:extLst>
        </xdr:cNvPr>
        <xdr:cNvSpPr txBox="1">
          <a:spLocks noChangeArrowheads="1"/>
        </xdr:cNvSpPr>
      </xdr:nvSpPr>
      <xdr:spPr bwMode="auto">
        <a:xfrm>
          <a:off x="2828925" y="1447800"/>
          <a:ext cx="76200" cy="251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194156</xdr:rowOff>
    </xdr:to>
    <xdr:sp macro="" textlink="">
      <xdr:nvSpPr>
        <xdr:cNvPr id="94" name="Text Box 2">
          <a:extLst>
            <a:ext uri="{FF2B5EF4-FFF2-40B4-BE49-F238E27FC236}">
              <a16:creationId xmlns:a16="http://schemas.microsoft.com/office/drawing/2014/main" id="{13665AC9-21BE-4631-8F6D-9B0CBF48CE86}"/>
            </a:ext>
          </a:extLst>
        </xdr:cNvPr>
        <xdr:cNvSpPr txBox="1">
          <a:spLocks noChangeArrowheads="1"/>
        </xdr:cNvSpPr>
      </xdr:nvSpPr>
      <xdr:spPr bwMode="auto">
        <a:xfrm>
          <a:off x="2828925" y="1447800"/>
          <a:ext cx="76200" cy="212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194156</xdr:rowOff>
    </xdr:to>
    <xdr:sp macro="" textlink="">
      <xdr:nvSpPr>
        <xdr:cNvPr id="95" name="Text Box 2">
          <a:extLst>
            <a:ext uri="{FF2B5EF4-FFF2-40B4-BE49-F238E27FC236}">
              <a16:creationId xmlns:a16="http://schemas.microsoft.com/office/drawing/2014/main" id="{9FF04CB9-96E9-4CB7-97E2-7DF82B866567}"/>
            </a:ext>
          </a:extLst>
        </xdr:cNvPr>
        <xdr:cNvSpPr txBox="1">
          <a:spLocks noChangeArrowheads="1"/>
        </xdr:cNvSpPr>
      </xdr:nvSpPr>
      <xdr:spPr bwMode="auto">
        <a:xfrm>
          <a:off x="2828925" y="1447800"/>
          <a:ext cx="76200" cy="212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194156</xdr:rowOff>
    </xdr:to>
    <xdr:sp macro="" textlink="">
      <xdr:nvSpPr>
        <xdr:cNvPr id="96" name="Text Box 2">
          <a:extLst>
            <a:ext uri="{FF2B5EF4-FFF2-40B4-BE49-F238E27FC236}">
              <a16:creationId xmlns:a16="http://schemas.microsoft.com/office/drawing/2014/main" id="{0E2F6B16-B848-4A36-978B-FF19236C5BAA}"/>
            </a:ext>
          </a:extLst>
        </xdr:cNvPr>
        <xdr:cNvSpPr txBox="1">
          <a:spLocks noChangeArrowheads="1"/>
        </xdr:cNvSpPr>
      </xdr:nvSpPr>
      <xdr:spPr bwMode="auto">
        <a:xfrm>
          <a:off x="2828925" y="1447800"/>
          <a:ext cx="76200" cy="212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183464</xdr:rowOff>
    </xdr:to>
    <xdr:sp macro="" textlink="">
      <xdr:nvSpPr>
        <xdr:cNvPr id="97" name="Text Box 2">
          <a:extLst>
            <a:ext uri="{FF2B5EF4-FFF2-40B4-BE49-F238E27FC236}">
              <a16:creationId xmlns:a16="http://schemas.microsoft.com/office/drawing/2014/main" id="{CA0FB8EF-9A68-4ECD-AB60-5FBAB6148FB0}"/>
            </a:ext>
          </a:extLst>
        </xdr:cNvPr>
        <xdr:cNvSpPr txBox="1">
          <a:spLocks noChangeArrowheads="1"/>
        </xdr:cNvSpPr>
      </xdr:nvSpPr>
      <xdr:spPr bwMode="auto">
        <a:xfrm>
          <a:off x="2828925" y="1447800"/>
          <a:ext cx="76200" cy="202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183464</xdr:rowOff>
    </xdr:to>
    <xdr:sp macro="" textlink="">
      <xdr:nvSpPr>
        <xdr:cNvPr id="98" name="Text Box 2">
          <a:extLst>
            <a:ext uri="{FF2B5EF4-FFF2-40B4-BE49-F238E27FC236}">
              <a16:creationId xmlns:a16="http://schemas.microsoft.com/office/drawing/2014/main" id="{B4783DB2-0497-4462-B31B-CF0D8ADBCF8A}"/>
            </a:ext>
          </a:extLst>
        </xdr:cNvPr>
        <xdr:cNvSpPr txBox="1">
          <a:spLocks noChangeArrowheads="1"/>
        </xdr:cNvSpPr>
      </xdr:nvSpPr>
      <xdr:spPr bwMode="auto">
        <a:xfrm>
          <a:off x="2828925" y="1447800"/>
          <a:ext cx="76200" cy="202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179217</xdr:rowOff>
    </xdr:to>
    <xdr:sp macro="" textlink="">
      <xdr:nvSpPr>
        <xdr:cNvPr id="99" name="Text Box 2">
          <a:extLst>
            <a:ext uri="{FF2B5EF4-FFF2-40B4-BE49-F238E27FC236}">
              <a16:creationId xmlns:a16="http://schemas.microsoft.com/office/drawing/2014/main" id="{27F624CC-28BF-41C2-B631-8B9ED2E037AD}"/>
            </a:ext>
          </a:extLst>
        </xdr:cNvPr>
        <xdr:cNvSpPr txBox="1">
          <a:spLocks noChangeArrowheads="1"/>
        </xdr:cNvSpPr>
      </xdr:nvSpPr>
      <xdr:spPr bwMode="auto">
        <a:xfrm>
          <a:off x="2828925" y="1447800"/>
          <a:ext cx="76200" cy="198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3272</xdr:rowOff>
    </xdr:to>
    <xdr:sp macro="" textlink="">
      <xdr:nvSpPr>
        <xdr:cNvPr id="100" name="Text Box 2">
          <a:extLst>
            <a:ext uri="{FF2B5EF4-FFF2-40B4-BE49-F238E27FC236}">
              <a16:creationId xmlns:a16="http://schemas.microsoft.com/office/drawing/2014/main" id="{DEF2025E-F318-4141-B222-57E73D05B975}"/>
            </a:ext>
          </a:extLst>
        </xdr:cNvPr>
        <xdr:cNvSpPr txBox="1">
          <a:spLocks noChangeArrowheads="1"/>
        </xdr:cNvSpPr>
      </xdr:nvSpPr>
      <xdr:spPr bwMode="auto">
        <a:xfrm>
          <a:off x="2828925" y="1447800"/>
          <a:ext cx="76200" cy="236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179217</xdr:rowOff>
    </xdr:to>
    <xdr:sp macro="" textlink="">
      <xdr:nvSpPr>
        <xdr:cNvPr id="101" name="Text Box 2">
          <a:extLst>
            <a:ext uri="{FF2B5EF4-FFF2-40B4-BE49-F238E27FC236}">
              <a16:creationId xmlns:a16="http://schemas.microsoft.com/office/drawing/2014/main" id="{DCA0E395-8B40-40A6-8155-BEDC598F941B}"/>
            </a:ext>
          </a:extLst>
        </xdr:cNvPr>
        <xdr:cNvSpPr txBox="1">
          <a:spLocks noChangeArrowheads="1"/>
        </xdr:cNvSpPr>
      </xdr:nvSpPr>
      <xdr:spPr bwMode="auto">
        <a:xfrm>
          <a:off x="2828925" y="1447800"/>
          <a:ext cx="76200" cy="198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3272</xdr:rowOff>
    </xdr:to>
    <xdr:sp macro="" textlink="">
      <xdr:nvSpPr>
        <xdr:cNvPr id="102" name="Text Box 2">
          <a:extLst>
            <a:ext uri="{FF2B5EF4-FFF2-40B4-BE49-F238E27FC236}">
              <a16:creationId xmlns:a16="http://schemas.microsoft.com/office/drawing/2014/main" id="{7D29AD2F-4382-4859-8B2E-0EA82ECB5A12}"/>
            </a:ext>
          </a:extLst>
        </xdr:cNvPr>
        <xdr:cNvSpPr txBox="1">
          <a:spLocks noChangeArrowheads="1"/>
        </xdr:cNvSpPr>
      </xdr:nvSpPr>
      <xdr:spPr bwMode="auto">
        <a:xfrm>
          <a:off x="2828925" y="1447800"/>
          <a:ext cx="76200" cy="236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179217</xdr:rowOff>
    </xdr:to>
    <xdr:sp macro="" textlink="">
      <xdr:nvSpPr>
        <xdr:cNvPr id="103" name="Text Box 2">
          <a:extLst>
            <a:ext uri="{FF2B5EF4-FFF2-40B4-BE49-F238E27FC236}">
              <a16:creationId xmlns:a16="http://schemas.microsoft.com/office/drawing/2014/main" id="{987AA192-23E8-461C-8FA2-55F6CE05E7AA}"/>
            </a:ext>
          </a:extLst>
        </xdr:cNvPr>
        <xdr:cNvSpPr txBox="1">
          <a:spLocks noChangeArrowheads="1"/>
        </xdr:cNvSpPr>
      </xdr:nvSpPr>
      <xdr:spPr bwMode="auto">
        <a:xfrm>
          <a:off x="2828925" y="1447800"/>
          <a:ext cx="76200" cy="198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3272</xdr:rowOff>
    </xdr:to>
    <xdr:sp macro="" textlink="">
      <xdr:nvSpPr>
        <xdr:cNvPr id="104" name="Text Box 2">
          <a:extLst>
            <a:ext uri="{FF2B5EF4-FFF2-40B4-BE49-F238E27FC236}">
              <a16:creationId xmlns:a16="http://schemas.microsoft.com/office/drawing/2014/main" id="{08B16710-25E5-47CD-861E-03B079459B31}"/>
            </a:ext>
          </a:extLst>
        </xdr:cNvPr>
        <xdr:cNvSpPr txBox="1">
          <a:spLocks noChangeArrowheads="1"/>
        </xdr:cNvSpPr>
      </xdr:nvSpPr>
      <xdr:spPr bwMode="auto">
        <a:xfrm>
          <a:off x="2828925" y="1447800"/>
          <a:ext cx="76200" cy="236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188742</xdr:rowOff>
    </xdr:to>
    <xdr:sp macro="" textlink="">
      <xdr:nvSpPr>
        <xdr:cNvPr id="105" name="Text Box 2">
          <a:extLst>
            <a:ext uri="{FF2B5EF4-FFF2-40B4-BE49-F238E27FC236}">
              <a16:creationId xmlns:a16="http://schemas.microsoft.com/office/drawing/2014/main" id="{72E805FD-8CED-4F43-B4CE-7DEE477084A1}"/>
            </a:ext>
          </a:extLst>
        </xdr:cNvPr>
        <xdr:cNvSpPr txBox="1">
          <a:spLocks noChangeArrowheads="1"/>
        </xdr:cNvSpPr>
      </xdr:nvSpPr>
      <xdr:spPr bwMode="auto">
        <a:xfrm>
          <a:off x="2828925" y="1447800"/>
          <a:ext cx="76200" cy="207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188742</xdr:rowOff>
    </xdr:to>
    <xdr:sp macro="" textlink="">
      <xdr:nvSpPr>
        <xdr:cNvPr id="106" name="Text Box 2">
          <a:extLst>
            <a:ext uri="{FF2B5EF4-FFF2-40B4-BE49-F238E27FC236}">
              <a16:creationId xmlns:a16="http://schemas.microsoft.com/office/drawing/2014/main" id="{5A3BAF28-859A-45CE-9C1F-69ECE5BD1726}"/>
            </a:ext>
          </a:extLst>
        </xdr:cNvPr>
        <xdr:cNvSpPr txBox="1">
          <a:spLocks noChangeArrowheads="1"/>
        </xdr:cNvSpPr>
      </xdr:nvSpPr>
      <xdr:spPr bwMode="auto">
        <a:xfrm>
          <a:off x="2828925" y="1447800"/>
          <a:ext cx="76200" cy="207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188742</xdr:rowOff>
    </xdr:to>
    <xdr:sp macro="" textlink="">
      <xdr:nvSpPr>
        <xdr:cNvPr id="107" name="Text Box 2">
          <a:extLst>
            <a:ext uri="{FF2B5EF4-FFF2-40B4-BE49-F238E27FC236}">
              <a16:creationId xmlns:a16="http://schemas.microsoft.com/office/drawing/2014/main" id="{A4575BA3-7AFE-4727-92AD-204F7B7BCD18}"/>
            </a:ext>
          </a:extLst>
        </xdr:cNvPr>
        <xdr:cNvSpPr txBox="1">
          <a:spLocks noChangeArrowheads="1"/>
        </xdr:cNvSpPr>
      </xdr:nvSpPr>
      <xdr:spPr bwMode="auto">
        <a:xfrm>
          <a:off x="2828925" y="1447800"/>
          <a:ext cx="76200" cy="207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12797</xdr:rowOff>
    </xdr:to>
    <xdr:sp macro="" textlink="">
      <xdr:nvSpPr>
        <xdr:cNvPr id="108" name="Text Box 2">
          <a:extLst>
            <a:ext uri="{FF2B5EF4-FFF2-40B4-BE49-F238E27FC236}">
              <a16:creationId xmlns:a16="http://schemas.microsoft.com/office/drawing/2014/main" id="{7785AD31-BE9B-4FCC-9CBB-FBB5C02F6D7D}"/>
            </a:ext>
          </a:extLst>
        </xdr:cNvPr>
        <xdr:cNvSpPr txBox="1">
          <a:spLocks noChangeArrowheads="1"/>
        </xdr:cNvSpPr>
      </xdr:nvSpPr>
      <xdr:spPr bwMode="auto">
        <a:xfrm>
          <a:off x="2828925" y="1447800"/>
          <a:ext cx="76200" cy="245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12797</xdr:rowOff>
    </xdr:to>
    <xdr:sp macro="" textlink="">
      <xdr:nvSpPr>
        <xdr:cNvPr id="109" name="Text Box 2">
          <a:extLst>
            <a:ext uri="{FF2B5EF4-FFF2-40B4-BE49-F238E27FC236}">
              <a16:creationId xmlns:a16="http://schemas.microsoft.com/office/drawing/2014/main" id="{02262D23-8CA7-4862-A309-18AD205F92B5}"/>
            </a:ext>
          </a:extLst>
        </xdr:cNvPr>
        <xdr:cNvSpPr txBox="1">
          <a:spLocks noChangeArrowheads="1"/>
        </xdr:cNvSpPr>
      </xdr:nvSpPr>
      <xdr:spPr bwMode="auto">
        <a:xfrm>
          <a:off x="2828925" y="1447800"/>
          <a:ext cx="76200" cy="245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188742</xdr:rowOff>
    </xdr:to>
    <xdr:sp macro="" textlink="">
      <xdr:nvSpPr>
        <xdr:cNvPr id="110" name="Text Box 2">
          <a:extLst>
            <a:ext uri="{FF2B5EF4-FFF2-40B4-BE49-F238E27FC236}">
              <a16:creationId xmlns:a16="http://schemas.microsoft.com/office/drawing/2014/main" id="{39C4E0AB-345C-44CE-98D6-76A0D552C61D}"/>
            </a:ext>
          </a:extLst>
        </xdr:cNvPr>
        <xdr:cNvSpPr txBox="1">
          <a:spLocks noChangeArrowheads="1"/>
        </xdr:cNvSpPr>
      </xdr:nvSpPr>
      <xdr:spPr bwMode="auto">
        <a:xfrm>
          <a:off x="2828925" y="1447800"/>
          <a:ext cx="76200" cy="207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188742</xdr:rowOff>
    </xdr:to>
    <xdr:sp macro="" textlink="">
      <xdr:nvSpPr>
        <xdr:cNvPr id="111" name="Text Box 2">
          <a:extLst>
            <a:ext uri="{FF2B5EF4-FFF2-40B4-BE49-F238E27FC236}">
              <a16:creationId xmlns:a16="http://schemas.microsoft.com/office/drawing/2014/main" id="{FF36B51C-91F1-408D-8172-320D1D8732D8}"/>
            </a:ext>
          </a:extLst>
        </xdr:cNvPr>
        <xdr:cNvSpPr txBox="1">
          <a:spLocks noChangeArrowheads="1"/>
        </xdr:cNvSpPr>
      </xdr:nvSpPr>
      <xdr:spPr bwMode="auto">
        <a:xfrm>
          <a:off x="2828925" y="1447800"/>
          <a:ext cx="76200" cy="207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188742</xdr:rowOff>
    </xdr:to>
    <xdr:sp macro="" textlink="">
      <xdr:nvSpPr>
        <xdr:cNvPr id="112" name="Text Box 2">
          <a:extLst>
            <a:ext uri="{FF2B5EF4-FFF2-40B4-BE49-F238E27FC236}">
              <a16:creationId xmlns:a16="http://schemas.microsoft.com/office/drawing/2014/main" id="{4D916B30-E282-44D1-9A5E-71CF2AF564F8}"/>
            </a:ext>
          </a:extLst>
        </xdr:cNvPr>
        <xdr:cNvSpPr txBox="1">
          <a:spLocks noChangeArrowheads="1"/>
        </xdr:cNvSpPr>
      </xdr:nvSpPr>
      <xdr:spPr bwMode="auto">
        <a:xfrm>
          <a:off x="2828925" y="1447800"/>
          <a:ext cx="76200" cy="207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179217</xdr:rowOff>
    </xdr:to>
    <xdr:sp macro="" textlink="">
      <xdr:nvSpPr>
        <xdr:cNvPr id="113" name="Text Box 2">
          <a:extLst>
            <a:ext uri="{FF2B5EF4-FFF2-40B4-BE49-F238E27FC236}">
              <a16:creationId xmlns:a16="http://schemas.microsoft.com/office/drawing/2014/main" id="{09816374-0C0C-4F68-9D5B-40FF0C52C375}"/>
            </a:ext>
          </a:extLst>
        </xdr:cNvPr>
        <xdr:cNvSpPr txBox="1">
          <a:spLocks noChangeArrowheads="1"/>
        </xdr:cNvSpPr>
      </xdr:nvSpPr>
      <xdr:spPr bwMode="auto">
        <a:xfrm>
          <a:off x="2828925" y="1447800"/>
          <a:ext cx="76200" cy="198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179217</xdr:rowOff>
    </xdr:to>
    <xdr:sp macro="" textlink="">
      <xdr:nvSpPr>
        <xdr:cNvPr id="114" name="Text Box 2">
          <a:extLst>
            <a:ext uri="{FF2B5EF4-FFF2-40B4-BE49-F238E27FC236}">
              <a16:creationId xmlns:a16="http://schemas.microsoft.com/office/drawing/2014/main" id="{1924283A-D8A5-47E7-A718-4152F16ED177}"/>
            </a:ext>
          </a:extLst>
        </xdr:cNvPr>
        <xdr:cNvSpPr txBox="1">
          <a:spLocks noChangeArrowheads="1"/>
        </xdr:cNvSpPr>
      </xdr:nvSpPr>
      <xdr:spPr bwMode="auto">
        <a:xfrm>
          <a:off x="2828925" y="1447800"/>
          <a:ext cx="76200" cy="198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twoCellAnchor>
  <xdr:twoCellAnchor editAs="oneCell">
    <xdr:from>
      <xdr:col>3</xdr:col>
      <xdr:colOff>104775</xdr:colOff>
      <xdr:row>5</xdr:row>
      <xdr:rowOff>0</xdr:rowOff>
    </xdr:from>
    <xdr:to>
      <xdr:col>3</xdr:col>
      <xdr:colOff>180975</xdr:colOff>
      <xdr:row>6</xdr:row>
      <xdr:rowOff>169696</xdr:rowOff>
    </xdr:to>
    <xdr:sp macro="" textlink="">
      <xdr:nvSpPr>
        <xdr:cNvPr id="115" name="Text Box 2">
          <a:extLst>
            <a:ext uri="{FF2B5EF4-FFF2-40B4-BE49-F238E27FC236}">
              <a16:creationId xmlns:a16="http://schemas.microsoft.com/office/drawing/2014/main" id="{4044ECCA-34C5-49AC-A4A8-056F876159FA}"/>
            </a:ext>
          </a:extLst>
        </xdr:cNvPr>
        <xdr:cNvSpPr txBox="1">
          <a:spLocks noChangeArrowheads="1"/>
        </xdr:cNvSpPr>
      </xdr:nvSpPr>
      <xdr:spPr bwMode="auto">
        <a:xfrm>
          <a:off x="2828925" y="1447800"/>
          <a:ext cx="76200" cy="188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207796</xdr:rowOff>
    </xdr:to>
    <xdr:sp macro="" textlink="">
      <xdr:nvSpPr>
        <xdr:cNvPr id="116" name="Text Box 2">
          <a:extLst>
            <a:ext uri="{FF2B5EF4-FFF2-40B4-BE49-F238E27FC236}">
              <a16:creationId xmlns:a16="http://schemas.microsoft.com/office/drawing/2014/main" id="{DAA40D13-DCD7-42C1-99BC-9385A6CB8246}"/>
            </a:ext>
          </a:extLst>
        </xdr:cNvPr>
        <xdr:cNvSpPr txBox="1">
          <a:spLocks noChangeArrowheads="1"/>
        </xdr:cNvSpPr>
      </xdr:nvSpPr>
      <xdr:spPr bwMode="auto">
        <a:xfrm>
          <a:off x="2828925" y="1447800"/>
          <a:ext cx="76200" cy="226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169696</xdr:rowOff>
    </xdr:to>
    <xdr:sp macro="" textlink="">
      <xdr:nvSpPr>
        <xdr:cNvPr id="117" name="Text Box 2">
          <a:extLst>
            <a:ext uri="{FF2B5EF4-FFF2-40B4-BE49-F238E27FC236}">
              <a16:creationId xmlns:a16="http://schemas.microsoft.com/office/drawing/2014/main" id="{2B99E46C-47B2-4A8C-BA45-AC00B3A2BB73}"/>
            </a:ext>
          </a:extLst>
        </xdr:cNvPr>
        <xdr:cNvSpPr txBox="1">
          <a:spLocks noChangeArrowheads="1"/>
        </xdr:cNvSpPr>
      </xdr:nvSpPr>
      <xdr:spPr bwMode="auto">
        <a:xfrm>
          <a:off x="2828925" y="1447800"/>
          <a:ext cx="76200" cy="188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207796</xdr:rowOff>
    </xdr:to>
    <xdr:sp macro="" textlink="">
      <xdr:nvSpPr>
        <xdr:cNvPr id="118" name="Text Box 2">
          <a:extLst>
            <a:ext uri="{FF2B5EF4-FFF2-40B4-BE49-F238E27FC236}">
              <a16:creationId xmlns:a16="http://schemas.microsoft.com/office/drawing/2014/main" id="{872EB006-1F49-4B4F-89BC-52C33954FA16}"/>
            </a:ext>
          </a:extLst>
        </xdr:cNvPr>
        <xdr:cNvSpPr txBox="1">
          <a:spLocks noChangeArrowheads="1"/>
        </xdr:cNvSpPr>
      </xdr:nvSpPr>
      <xdr:spPr bwMode="auto">
        <a:xfrm>
          <a:off x="2828925" y="1447800"/>
          <a:ext cx="76200" cy="226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169696</xdr:rowOff>
    </xdr:to>
    <xdr:sp macro="" textlink="">
      <xdr:nvSpPr>
        <xdr:cNvPr id="119" name="Text Box 2">
          <a:extLst>
            <a:ext uri="{FF2B5EF4-FFF2-40B4-BE49-F238E27FC236}">
              <a16:creationId xmlns:a16="http://schemas.microsoft.com/office/drawing/2014/main" id="{7D2A5BA9-02B5-4C19-912E-6CA09A8BBE12}"/>
            </a:ext>
          </a:extLst>
        </xdr:cNvPr>
        <xdr:cNvSpPr txBox="1">
          <a:spLocks noChangeArrowheads="1"/>
        </xdr:cNvSpPr>
      </xdr:nvSpPr>
      <xdr:spPr bwMode="auto">
        <a:xfrm>
          <a:off x="2828925" y="1447800"/>
          <a:ext cx="76200" cy="188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207796</xdr:rowOff>
    </xdr:to>
    <xdr:sp macro="" textlink="">
      <xdr:nvSpPr>
        <xdr:cNvPr id="120" name="Text Box 2">
          <a:extLst>
            <a:ext uri="{FF2B5EF4-FFF2-40B4-BE49-F238E27FC236}">
              <a16:creationId xmlns:a16="http://schemas.microsoft.com/office/drawing/2014/main" id="{C0930D33-8CEA-4C8F-993B-5E74D4148C1D}"/>
            </a:ext>
          </a:extLst>
        </xdr:cNvPr>
        <xdr:cNvSpPr txBox="1">
          <a:spLocks noChangeArrowheads="1"/>
        </xdr:cNvSpPr>
      </xdr:nvSpPr>
      <xdr:spPr bwMode="auto">
        <a:xfrm>
          <a:off x="2828925" y="1447800"/>
          <a:ext cx="76200" cy="226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179221</xdr:rowOff>
    </xdr:to>
    <xdr:sp macro="" textlink="">
      <xdr:nvSpPr>
        <xdr:cNvPr id="121" name="Text Box 2">
          <a:extLst>
            <a:ext uri="{FF2B5EF4-FFF2-40B4-BE49-F238E27FC236}">
              <a16:creationId xmlns:a16="http://schemas.microsoft.com/office/drawing/2014/main" id="{8917CF44-7222-47BB-BD75-10DDCAB25BBB}"/>
            </a:ext>
          </a:extLst>
        </xdr:cNvPr>
        <xdr:cNvSpPr txBox="1">
          <a:spLocks noChangeArrowheads="1"/>
        </xdr:cNvSpPr>
      </xdr:nvSpPr>
      <xdr:spPr bwMode="auto">
        <a:xfrm>
          <a:off x="2828925" y="1447800"/>
          <a:ext cx="76200" cy="198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179221</xdr:rowOff>
    </xdr:to>
    <xdr:sp macro="" textlink="">
      <xdr:nvSpPr>
        <xdr:cNvPr id="122" name="Text Box 2">
          <a:extLst>
            <a:ext uri="{FF2B5EF4-FFF2-40B4-BE49-F238E27FC236}">
              <a16:creationId xmlns:a16="http://schemas.microsoft.com/office/drawing/2014/main" id="{BB6F528F-DBFD-4B8D-85E0-E312ECFB9F90}"/>
            </a:ext>
          </a:extLst>
        </xdr:cNvPr>
        <xdr:cNvSpPr txBox="1">
          <a:spLocks noChangeArrowheads="1"/>
        </xdr:cNvSpPr>
      </xdr:nvSpPr>
      <xdr:spPr bwMode="auto">
        <a:xfrm>
          <a:off x="2828925" y="1447800"/>
          <a:ext cx="76200" cy="198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179221</xdr:rowOff>
    </xdr:to>
    <xdr:sp macro="" textlink="">
      <xdr:nvSpPr>
        <xdr:cNvPr id="123" name="Text Box 2">
          <a:extLst>
            <a:ext uri="{FF2B5EF4-FFF2-40B4-BE49-F238E27FC236}">
              <a16:creationId xmlns:a16="http://schemas.microsoft.com/office/drawing/2014/main" id="{CA4940C4-4428-4EDE-A771-0B29A6C8F02F}"/>
            </a:ext>
          </a:extLst>
        </xdr:cNvPr>
        <xdr:cNvSpPr txBox="1">
          <a:spLocks noChangeArrowheads="1"/>
        </xdr:cNvSpPr>
      </xdr:nvSpPr>
      <xdr:spPr bwMode="auto">
        <a:xfrm>
          <a:off x="2828925" y="1447800"/>
          <a:ext cx="76200" cy="198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3276</xdr:rowOff>
    </xdr:to>
    <xdr:sp macro="" textlink="">
      <xdr:nvSpPr>
        <xdr:cNvPr id="124" name="Text Box 2">
          <a:extLst>
            <a:ext uri="{FF2B5EF4-FFF2-40B4-BE49-F238E27FC236}">
              <a16:creationId xmlns:a16="http://schemas.microsoft.com/office/drawing/2014/main" id="{F50F23A2-6D8D-42D4-83CA-8B13A1A35F0E}"/>
            </a:ext>
          </a:extLst>
        </xdr:cNvPr>
        <xdr:cNvSpPr txBox="1">
          <a:spLocks noChangeArrowheads="1"/>
        </xdr:cNvSpPr>
      </xdr:nvSpPr>
      <xdr:spPr bwMode="auto">
        <a:xfrm>
          <a:off x="2828925" y="1447800"/>
          <a:ext cx="76200" cy="236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3276</xdr:rowOff>
    </xdr:to>
    <xdr:sp macro="" textlink="">
      <xdr:nvSpPr>
        <xdr:cNvPr id="125" name="Text Box 2">
          <a:extLst>
            <a:ext uri="{FF2B5EF4-FFF2-40B4-BE49-F238E27FC236}">
              <a16:creationId xmlns:a16="http://schemas.microsoft.com/office/drawing/2014/main" id="{02FE30AA-D3A2-4E8D-8897-85C48A5A17F3}"/>
            </a:ext>
          </a:extLst>
        </xdr:cNvPr>
        <xdr:cNvSpPr txBox="1">
          <a:spLocks noChangeArrowheads="1"/>
        </xdr:cNvSpPr>
      </xdr:nvSpPr>
      <xdr:spPr bwMode="auto">
        <a:xfrm>
          <a:off x="2828925" y="1447800"/>
          <a:ext cx="76200" cy="236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179221</xdr:rowOff>
    </xdr:to>
    <xdr:sp macro="" textlink="">
      <xdr:nvSpPr>
        <xdr:cNvPr id="126" name="Text Box 2">
          <a:extLst>
            <a:ext uri="{FF2B5EF4-FFF2-40B4-BE49-F238E27FC236}">
              <a16:creationId xmlns:a16="http://schemas.microsoft.com/office/drawing/2014/main" id="{ED6AED68-E5C4-473D-8684-80C971733C13}"/>
            </a:ext>
          </a:extLst>
        </xdr:cNvPr>
        <xdr:cNvSpPr txBox="1">
          <a:spLocks noChangeArrowheads="1"/>
        </xdr:cNvSpPr>
      </xdr:nvSpPr>
      <xdr:spPr bwMode="auto">
        <a:xfrm>
          <a:off x="2828925" y="1447800"/>
          <a:ext cx="76200" cy="198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179221</xdr:rowOff>
    </xdr:to>
    <xdr:sp macro="" textlink="">
      <xdr:nvSpPr>
        <xdr:cNvPr id="127" name="Text Box 2">
          <a:extLst>
            <a:ext uri="{FF2B5EF4-FFF2-40B4-BE49-F238E27FC236}">
              <a16:creationId xmlns:a16="http://schemas.microsoft.com/office/drawing/2014/main" id="{66815AE3-7D39-42DE-97C4-268864919C98}"/>
            </a:ext>
          </a:extLst>
        </xdr:cNvPr>
        <xdr:cNvSpPr txBox="1">
          <a:spLocks noChangeArrowheads="1"/>
        </xdr:cNvSpPr>
      </xdr:nvSpPr>
      <xdr:spPr bwMode="auto">
        <a:xfrm>
          <a:off x="2828925" y="1447800"/>
          <a:ext cx="76200" cy="198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179221</xdr:rowOff>
    </xdr:to>
    <xdr:sp macro="" textlink="">
      <xdr:nvSpPr>
        <xdr:cNvPr id="128" name="Text Box 2">
          <a:extLst>
            <a:ext uri="{FF2B5EF4-FFF2-40B4-BE49-F238E27FC236}">
              <a16:creationId xmlns:a16="http://schemas.microsoft.com/office/drawing/2014/main" id="{815029F6-9919-4414-9DDA-CFBEAD8324A2}"/>
            </a:ext>
          </a:extLst>
        </xdr:cNvPr>
        <xdr:cNvSpPr txBox="1">
          <a:spLocks noChangeArrowheads="1"/>
        </xdr:cNvSpPr>
      </xdr:nvSpPr>
      <xdr:spPr bwMode="auto">
        <a:xfrm>
          <a:off x="2828925" y="1447800"/>
          <a:ext cx="76200" cy="198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169696</xdr:rowOff>
    </xdr:to>
    <xdr:sp macro="" textlink="">
      <xdr:nvSpPr>
        <xdr:cNvPr id="129" name="Text Box 2">
          <a:extLst>
            <a:ext uri="{FF2B5EF4-FFF2-40B4-BE49-F238E27FC236}">
              <a16:creationId xmlns:a16="http://schemas.microsoft.com/office/drawing/2014/main" id="{D3730478-46D0-4944-8D78-6C878A7D1A00}"/>
            </a:ext>
          </a:extLst>
        </xdr:cNvPr>
        <xdr:cNvSpPr txBox="1">
          <a:spLocks noChangeArrowheads="1"/>
        </xdr:cNvSpPr>
      </xdr:nvSpPr>
      <xdr:spPr bwMode="auto">
        <a:xfrm>
          <a:off x="2828925" y="1447800"/>
          <a:ext cx="76200" cy="188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169696</xdr:rowOff>
    </xdr:to>
    <xdr:sp macro="" textlink="">
      <xdr:nvSpPr>
        <xdr:cNvPr id="130" name="Text Box 2">
          <a:extLst>
            <a:ext uri="{FF2B5EF4-FFF2-40B4-BE49-F238E27FC236}">
              <a16:creationId xmlns:a16="http://schemas.microsoft.com/office/drawing/2014/main" id="{9896C0D5-4CB7-4C52-B522-0A123DF74FE7}"/>
            </a:ext>
          </a:extLst>
        </xdr:cNvPr>
        <xdr:cNvSpPr txBox="1">
          <a:spLocks noChangeArrowheads="1"/>
        </xdr:cNvSpPr>
      </xdr:nvSpPr>
      <xdr:spPr bwMode="auto">
        <a:xfrm>
          <a:off x="2828925" y="1447800"/>
          <a:ext cx="76200" cy="188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168836</xdr:rowOff>
    </xdr:to>
    <xdr:sp macro="" textlink="">
      <xdr:nvSpPr>
        <xdr:cNvPr id="131" name="Text Box 2">
          <a:extLst>
            <a:ext uri="{FF2B5EF4-FFF2-40B4-BE49-F238E27FC236}">
              <a16:creationId xmlns:a16="http://schemas.microsoft.com/office/drawing/2014/main" id="{5863C3EB-D848-41EF-AF95-2E2A8DE73CD4}"/>
            </a:ext>
          </a:extLst>
        </xdr:cNvPr>
        <xdr:cNvSpPr txBox="1">
          <a:spLocks noChangeArrowheads="1"/>
        </xdr:cNvSpPr>
      </xdr:nvSpPr>
      <xdr:spPr bwMode="auto">
        <a:xfrm>
          <a:off x="2828925" y="1447800"/>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206936</xdr:rowOff>
    </xdr:to>
    <xdr:sp macro="" textlink="">
      <xdr:nvSpPr>
        <xdr:cNvPr id="132" name="Text Box 2">
          <a:extLst>
            <a:ext uri="{FF2B5EF4-FFF2-40B4-BE49-F238E27FC236}">
              <a16:creationId xmlns:a16="http://schemas.microsoft.com/office/drawing/2014/main" id="{D131CC07-4369-4124-8D41-DDADF17EDE0D}"/>
            </a:ext>
          </a:extLst>
        </xdr:cNvPr>
        <xdr:cNvSpPr txBox="1">
          <a:spLocks noChangeArrowheads="1"/>
        </xdr:cNvSpPr>
      </xdr:nvSpPr>
      <xdr:spPr bwMode="auto">
        <a:xfrm>
          <a:off x="2828925" y="1447800"/>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168836</xdr:rowOff>
    </xdr:to>
    <xdr:sp macro="" textlink="">
      <xdr:nvSpPr>
        <xdr:cNvPr id="133" name="Text Box 2">
          <a:extLst>
            <a:ext uri="{FF2B5EF4-FFF2-40B4-BE49-F238E27FC236}">
              <a16:creationId xmlns:a16="http://schemas.microsoft.com/office/drawing/2014/main" id="{A6188F97-131A-4948-B76B-02919FA57FA5}"/>
            </a:ext>
          </a:extLst>
        </xdr:cNvPr>
        <xdr:cNvSpPr txBox="1">
          <a:spLocks noChangeArrowheads="1"/>
        </xdr:cNvSpPr>
      </xdr:nvSpPr>
      <xdr:spPr bwMode="auto">
        <a:xfrm>
          <a:off x="2828925" y="1447800"/>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206936</xdr:rowOff>
    </xdr:to>
    <xdr:sp macro="" textlink="">
      <xdr:nvSpPr>
        <xdr:cNvPr id="134" name="Text Box 2">
          <a:extLst>
            <a:ext uri="{FF2B5EF4-FFF2-40B4-BE49-F238E27FC236}">
              <a16:creationId xmlns:a16="http://schemas.microsoft.com/office/drawing/2014/main" id="{95A45DA5-D5A8-4B78-AEC2-FBEFFD69D25A}"/>
            </a:ext>
          </a:extLst>
        </xdr:cNvPr>
        <xdr:cNvSpPr txBox="1">
          <a:spLocks noChangeArrowheads="1"/>
        </xdr:cNvSpPr>
      </xdr:nvSpPr>
      <xdr:spPr bwMode="auto">
        <a:xfrm>
          <a:off x="2828925" y="1447800"/>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168836</xdr:rowOff>
    </xdr:to>
    <xdr:sp macro="" textlink="">
      <xdr:nvSpPr>
        <xdr:cNvPr id="135" name="Text Box 2">
          <a:extLst>
            <a:ext uri="{FF2B5EF4-FFF2-40B4-BE49-F238E27FC236}">
              <a16:creationId xmlns:a16="http://schemas.microsoft.com/office/drawing/2014/main" id="{FFAF11AB-8251-49E2-8521-84FCED0D1CB0}"/>
            </a:ext>
          </a:extLst>
        </xdr:cNvPr>
        <xdr:cNvSpPr txBox="1">
          <a:spLocks noChangeArrowheads="1"/>
        </xdr:cNvSpPr>
      </xdr:nvSpPr>
      <xdr:spPr bwMode="auto">
        <a:xfrm>
          <a:off x="2828925" y="1447800"/>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206936</xdr:rowOff>
    </xdr:to>
    <xdr:sp macro="" textlink="">
      <xdr:nvSpPr>
        <xdr:cNvPr id="136" name="Text Box 2">
          <a:extLst>
            <a:ext uri="{FF2B5EF4-FFF2-40B4-BE49-F238E27FC236}">
              <a16:creationId xmlns:a16="http://schemas.microsoft.com/office/drawing/2014/main" id="{847ED34F-6EEB-43B3-8E68-0B0F8E2C7CD9}"/>
            </a:ext>
          </a:extLst>
        </xdr:cNvPr>
        <xdr:cNvSpPr txBox="1">
          <a:spLocks noChangeArrowheads="1"/>
        </xdr:cNvSpPr>
      </xdr:nvSpPr>
      <xdr:spPr bwMode="auto">
        <a:xfrm>
          <a:off x="2828925" y="1447800"/>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178361</xdr:rowOff>
    </xdr:to>
    <xdr:sp macro="" textlink="">
      <xdr:nvSpPr>
        <xdr:cNvPr id="137" name="Text Box 2">
          <a:extLst>
            <a:ext uri="{FF2B5EF4-FFF2-40B4-BE49-F238E27FC236}">
              <a16:creationId xmlns:a16="http://schemas.microsoft.com/office/drawing/2014/main" id="{A4E65D51-D00A-4F91-9D60-87F7BE7E0FED}"/>
            </a:ext>
          </a:extLst>
        </xdr:cNvPr>
        <xdr:cNvSpPr txBox="1">
          <a:spLocks noChangeArrowheads="1"/>
        </xdr:cNvSpPr>
      </xdr:nvSpPr>
      <xdr:spPr bwMode="auto">
        <a:xfrm>
          <a:off x="2828925" y="144780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178361</xdr:rowOff>
    </xdr:to>
    <xdr:sp macro="" textlink="">
      <xdr:nvSpPr>
        <xdr:cNvPr id="138" name="Text Box 2">
          <a:extLst>
            <a:ext uri="{FF2B5EF4-FFF2-40B4-BE49-F238E27FC236}">
              <a16:creationId xmlns:a16="http://schemas.microsoft.com/office/drawing/2014/main" id="{BBE2B395-7707-4583-900D-E0DF9AE9F010}"/>
            </a:ext>
          </a:extLst>
        </xdr:cNvPr>
        <xdr:cNvSpPr txBox="1">
          <a:spLocks noChangeArrowheads="1"/>
        </xdr:cNvSpPr>
      </xdr:nvSpPr>
      <xdr:spPr bwMode="auto">
        <a:xfrm>
          <a:off x="2828925" y="144780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178361</xdr:rowOff>
    </xdr:to>
    <xdr:sp macro="" textlink="">
      <xdr:nvSpPr>
        <xdr:cNvPr id="139" name="Text Box 2">
          <a:extLst>
            <a:ext uri="{FF2B5EF4-FFF2-40B4-BE49-F238E27FC236}">
              <a16:creationId xmlns:a16="http://schemas.microsoft.com/office/drawing/2014/main" id="{EBDCAB5A-FFBE-4069-B785-3F7519C5E5C8}"/>
            </a:ext>
          </a:extLst>
        </xdr:cNvPr>
        <xdr:cNvSpPr txBox="1">
          <a:spLocks noChangeArrowheads="1"/>
        </xdr:cNvSpPr>
      </xdr:nvSpPr>
      <xdr:spPr bwMode="auto">
        <a:xfrm>
          <a:off x="2828925" y="144780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2416</xdr:rowOff>
    </xdr:to>
    <xdr:sp macro="" textlink="">
      <xdr:nvSpPr>
        <xdr:cNvPr id="140" name="Text Box 2">
          <a:extLst>
            <a:ext uri="{FF2B5EF4-FFF2-40B4-BE49-F238E27FC236}">
              <a16:creationId xmlns:a16="http://schemas.microsoft.com/office/drawing/2014/main" id="{46B580A8-6745-461A-9470-565964C9B4FF}"/>
            </a:ext>
          </a:extLst>
        </xdr:cNvPr>
        <xdr:cNvSpPr txBox="1">
          <a:spLocks noChangeArrowheads="1"/>
        </xdr:cNvSpPr>
      </xdr:nvSpPr>
      <xdr:spPr bwMode="auto">
        <a:xfrm>
          <a:off x="2828925" y="1447800"/>
          <a:ext cx="76200" cy="235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2416</xdr:rowOff>
    </xdr:to>
    <xdr:sp macro="" textlink="">
      <xdr:nvSpPr>
        <xdr:cNvPr id="141" name="Text Box 2">
          <a:extLst>
            <a:ext uri="{FF2B5EF4-FFF2-40B4-BE49-F238E27FC236}">
              <a16:creationId xmlns:a16="http://schemas.microsoft.com/office/drawing/2014/main" id="{B54479B5-9538-4356-9899-2743FC59DC95}"/>
            </a:ext>
          </a:extLst>
        </xdr:cNvPr>
        <xdr:cNvSpPr txBox="1">
          <a:spLocks noChangeArrowheads="1"/>
        </xdr:cNvSpPr>
      </xdr:nvSpPr>
      <xdr:spPr bwMode="auto">
        <a:xfrm>
          <a:off x="2828925" y="1447800"/>
          <a:ext cx="76200" cy="235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178361</xdr:rowOff>
    </xdr:to>
    <xdr:sp macro="" textlink="">
      <xdr:nvSpPr>
        <xdr:cNvPr id="142" name="Text Box 2">
          <a:extLst>
            <a:ext uri="{FF2B5EF4-FFF2-40B4-BE49-F238E27FC236}">
              <a16:creationId xmlns:a16="http://schemas.microsoft.com/office/drawing/2014/main" id="{94AB8626-E54A-485A-80F5-4487E3407AB8}"/>
            </a:ext>
          </a:extLst>
        </xdr:cNvPr>
        <xdr:cNvSpPr txBox="1">
          <a:spLocks noChangeArrowheads="1"/>
        </xdr:cNvSpPr>
      </xdr:nvSpPr>
      <xdr:spPr bwMode="auto">
        <a:xfrm>
          <a:off x="2828925" y="144780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178361</xdr:rowOff>
    </xdr:to>
    <xdr:sp macro="" textlink="">
      <xdr:nvSpPr>
        <xdr:cNvPr id="143" name="Text Box 2">
          <a:extLst>
            <a:ext uri="{FF2B5EF4-FFF2-40B4-BE49-F238E27FC236}">
              <a16:creationId xmlns:a16="http://schemas.microsoft.com/office/drawing/2014/main" id="{980BD544-C924-42B2-A656-0374D088E2FF}"/>
            </a:ext>
          </a:extLst>
        </xdr:cNvPr>
        <xdr:cNvSpPr txBox="1">
          <a:spLocks noChangeArrowheads="1"/>
        </xdr:cNvSpPr>
      </xdr:nvSpPr>
      <xdr:spPr bwMode="auto">
        <a:xfrm>
          <a:off x="2828925" y="144780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178361</xdr:rowOff>
    </xdr:to>
    <xdr:sp macro="" textlink="">
      <xdr:nvSpPr>
        <xdr:cNvPr id="144" name="Text Box 2">
          <a:extLst>
            <a:ext uri="{FF2B5EF4-FFF2-40B4-BE49-F238E27FC236}">
              <a16:creationId xmlns:a16="http://schemas.microsoft.com/office/drawing/2014/main" id="{84FD4095-6A8C-4A1C-804B-A348ED4202C2}"/>
            </a:ext>
          </a:extLst>
        </xdr:cNvPr>
        <xdr:cNvSpPr txBox="1">
          <a:spLocks noChangeArrowheads="1"/>
        </xdr:cNvSpPr>
      </xdr:nvSpPr>
      <xdr:spPr bwMode="auto">
        <a:xfrm>
          <a:off x="2828925" y="144780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168836</xdr:rowOff>
    </xdr:to>
    <xdr:sp macro="" textlink="">
      <xdr:nvSpPr>
        <xdr:cNvPr id="145" name="Text Box 2">
          <a:extLst>
            <a:ext uri="{FF2B5EF4-FFF2-40B4-BE49-F238E27FC236}">
              <a16:creationId xmlns:a16="http://schemas.microsoft.com/office/drawing/2014/main" id="{DCAFA3E9-D135-4C21-BD39-88FE2D8FAB50}"/>
            </a:ext>
          </a:extLst>
        </xdr:cNvPr>
        <xdr:cNvSpPr txBox="1">
          <a:spLocks noChangeArrowheads="1"/>
        </xdr:cNvSpPr>
      </xdr:nvSpPr>
      <xdr:spPr bwMode="auto">
        <a:xfrm>
          <a:off x="2828925" y="1447800"/>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168836</xdr:rowOff>
    </xdr:to>
    <xdr:sp macro="" textlink="">
      <xdr:nvSpPr>
        <xdr:cNvPr id="146" name="Text Box 2">
          <a:extLst>
            <a:ext uri="{FF2B5EF4-FFF2-40B4-BE49-F238E27FC236}">
              <a16:creationId xmlns:a16="http://schemas.microsoft.com/office/drawing/2014/main" id="{DFB02338-1830-41AD-8D1F-2C2FF3B6D79A}"/>
            </a:ext>
          </a:extLst>
        </xdr:cNvPr>
        <xdr:cNvSpPr txBox="1">
          <a:spLocks noChangeArrowheads="1"/>
        </xdr:cNvSpPr>
      </xdr:nvSpPr>
      <xdr:spPr bwMode="auto">
        <a:xfrm>
          <a:off x="2828925" y="1447800"/>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168836</xdr:rowOff>
    </xdr:to>
    <xdr:sp macro="" textlink="">
      <xdr:nvSpPr>
        <xdr:cNvPr id="147" name="Text Box 2">
          <a:extLst>
            <a:ext uri="{FF2B5EF4-FFF2-40B4-BE49-F238E27FC236}">
              <a16:creationId xmlns:a16="http://schemas.microsoft.com/office/drawing/2014/main" id="{2D38723B-2B87-4F6D-8F2A-FA05526D818A}"/>
            </a:ext>
          </a:extLst>
        </xdr:cNvPr>
        <xdr:cNvSpPr txBox="1">
          <a:spLocks noChangeArrowheads="1"/>
        </xdr:cNvSpPr>
      </xdr:nvSpPr>
      <xdr:spPr bwMode="auto">
        <a:xfrm>
          <a:off x="2828925" y="1447800"/>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206936</xdr:rowOff>
    </xdr:to>
    <xdr:sp macro="" textlink="">
      <xdr:nvSpPr>
        <xdr:cNvPr id="148" name="Text Box 2">
          <a:extLst>
            <a:ext uri="{FF2B5EF4-FFF2-40B4-BE49-F238E27FC236}">
              <a16:creationId xmlns:a16="http://schemas.microsoft.com/office/drawing/2014/main" id="{2C692D2B-66BF-4F8A-B573-4AD9AD1EA15D}"/>
            </a:ext>
          </a:extLst>
        </xdr:cNvPr>
        <xdr:cNvSpPr txBox="1">
          <a:spLocks noChangeArrowheads="1"/>
        </xdr:cNvSpPr>
      </xdr:nvSpPr>
      <xdr:spPr bwMode="auto">
        <a:xfrm>
          <a:off x="2828925" y="1447800"/>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168836</xdr:rowOff>
    </xdr:to>
    <xdr:sp macro="" textlink="">
      <xdr:nvSpPr>
        <xdr:cNvPr id="149" name="Text Box 2">
          <a:extLst>
            <a:ext uri="{FF2B5EF4-FFF2-40B4-BE49-F238E27FC236}">
              <a16:creationId xmlns:a16="http://schemas.microsoft.com/office/drawing/2014/main" id="{1A0DB8C9-6D65-4045-8FE7-A041A681BCC7}"/>
            </a:ext>
          </a:extLst>
        </xdr:cNvPr>
        <xdr:cNvSpPr txBox="1">
          <a:spLocks noChangeArrowheads="1"/>
        </xdr:cNvSpPr>
      </xdr:nvSpPr>
      <xdr:spPr bwMode="auto">
        <a:xfrm>
          <a:off x="2828925" y="1447800"/>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206936</xdr:rowOff>
    </xdr:to>
    <xdr:sp macro="" textlink="">
      <xdr:nvSpPr>
        <xdr:cNvPr id="150" name="Text Box 2">
          <a:extLst>
            <a:ext uri="{FF2B5EF4-FFF2-40B4-BE49-F238E27FC236}">
              <a16:creationId xmlns:a16="http://schemas.microsoft.com/office/drawing/2014/main" id="{F2951393-B9CE-4472-BCFC-C20E3758D174}"/>
            </a:ext>
          </a:extLst>
        </xdr:cNvPr>
        <xdr:cNvSpPr txBox="1">
          <a:spLocks noChangeArrowheads="1"/>
        </xdr:cNvSpPr>
      </xdr:nvSpPr>
      <xdr:spPr bwMode="auto">
        <a:xfrm>
          <a:off x="2828925" y="1447800"/>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168836</xdr:rowOff>
    </xdr:to>
    <xdr:sp macro="" textlink="">
      <xdr:nvSpPr>
        <xdr:cNvPr id="151" name="Text Box 2">
          <a:extLst>
            <a:ext uri="{FF2B5EF4-FFF2-40B4-BE49-F238E27FC236}">
              <a16:creationId xmlns:a16="http://schemas.microsoft.com/office/drawing/2014/main" id="{CF5532F8-2638-44FE-84D8-0CD9D7EBF731}"/>
            </a:ext>
          </a:extLst>
        </xdr:cNvPr>
        <xdr:cNvSpPr txBox="1">
          <a:spLocks noChangeArrowheads="1"/>
        </xdr:cNvSpPr>
      </xdr:nvSpPr>
      <xdr:spPr bwMode="auto">
        <a:xfrm>
          <a:off x="2828925" y="1447800"/>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206936</xdr:rowOff>
    </xdr:to>
    <xdr:sp macro="" textlink="">
      <xdr:nvSpPr>
        <xdr:cNvPr id="152" name="Text Box 2">
          <a:extLst>
            <a:ext uri="{FF2B5EF4-FFF2-40B4-BE49-F238E27FC236}">
              <a16:creationId xmlns:a16="http://schemas.microsoft.com/office/drawing/2014/main" id="{514CAFA7-7C6E-418E-B43B-49489CF67AC0}"/>
            </a:ext>
          </a:extLst>
        </xdr:cNvPr>
        <xdr:cNvSpPr txBox="1">
          <a:spLocks noChangeArrowheads="1"/>
        </xdr:cNvSpPr>
      </xdr:nvSpPr>
      <xdr:spPr bwMode="auto">
        <a:xfrm>
          <a:off x="2828925" y="1447800"/>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178361</xdr:rowOff>
    </xdr:to>
    <xdr:sp macro="" textlink="">
      <xdr:nvSpPr>
        <xdr:cNvPr id="153" name="Text Box 2">
          <a:extLst>
            <a:ext uri="{FF2B5EF4-FFF2-40B4-BE49-F238E27FC236}">
              <a16:creationId xmlns:a16="http://schemas.microsoft.com/office/drawing/2014/main" id="{19D92C30-63A0-4ED1-BA43-17726B593822}"/>
            </a:ext>
          </a:extLst>
        </xdr:cNvPr>
        <xdr:cNvSpPr txBox="1">
          <a:spLocks noChangeArrowheads="1"/>
        </xdr:cNvSpPr>
      </xdr:nvSpPr>
      <xdr:spPr bwMode="auto">
        <a:xfrm>
          <a:off x="2828925" y="144780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178361</xdr:rowOff>
    </xdr:to>
    <xdr:sp macro="" textlink="">
      <xdr:nvSpPr>
        <xdr:cNvPr id="154" name="Text Box 2">
          <a:extLst>
            <a:ext uri="{FF2B5EF4-FFF2-40B4-BE49-F238E27FC236}">
              <a16:creationId xmlns:a16="http://schemas.microsoft.com/office/drawing/2014/main" id="{3371C778-0E00-4A03-94C7-FC776E97D8BB}"/>
            </a:ext>
          </a:extLst>
        </xdr:cNvPr>
        <xdr:cNvSpPr txBox="1">
          <a:spLocks noChangeArrowheads="1"/>
        </xdr:cNvSpPr>
      </xdr:nvSpPr>
      <xdr:spPr bwMode="auto">
        <a:xfrm>
          <a:off x="2828925" y="144780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178361</xdr:rowOff>
    </xdr:to>
    <xdr:sp macro="" textlink="">
      <xdr:nvSpPr>
        <xdr:cNvPr id="155" name="Text Box 2">
          <a:extLst>
            <a:ext uri="{FF2B5EF4-FFF2-40B4-BE49-F238E27FC236}">
              <a16:creationId xmlns:a16="http://schemas.microsoft.com/office/drawing/2014/main" id="{8510A1C9-72F5-4E5C-A6BC-2B3EC1401565}"/>
            </a:ext>
          </a:extLst>
        </xdr:cNvPr>
        <xdr:cNvSpPr txBox="1">
          <a:spLocks noChangeArrowheads="1"/>
        </xdr:cNvSpPr>
      </xdr:nvSpPr>
      <xdr:spPr bwMode="auto">
        <a:xfrm>
          <a:off x="2828925" y="144780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2416</xdr:rowOff>
    </xdr:to>
    <xdr:sp macro="" textlink="">
      <xdr:nvSpPr>
        <xdr:cNvPr id="156" name="Text Box 2">
          <a:extLst>
            <a:ext uri="{FF2B5EF4-FFF2-40B4-BE49-F238E27FC236}">
              <a16:creationId xmlns:a16="http://schemas.microsoft.com/office/drawing/2014/main" id="{263521B5-BB66-40FA-9137-4073DF94BF72}"/>
            </a:ext>
          </a:extLst>
        </xdr:cNvPr>
        <xdr:cNvSpPr txBox="1">
          <a:spLocks noChangeArrowheads="1"/>
        </xdr:cNvSpPr>
      </xdr:nvSpPr>
      <xdr:spPr bwMode="auto">
        <a:xfrm>
          <a:off x="2828925" y="1447800"/>
          <a:ext cx="76200" cy="235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2416</xdr:rowOff>
    </xdr:to>
    <xdr:sp macro="" textlink="">
      <xdr:nvSpPr>
        <xdr:cNvPr id="157" name="Text Box 2">
          <a:extLst>
            <a:ext uri="{FF2B5EF4-FFF2-40B4-BE49-F238E27FC236}">
              <a16:creationId xmlns:a16="http://schemas.microsoft.com/office/drawing/2014/main" id="{01519D7E-9BD8-4825-BA01-A0692AC6EC0B}"/>
            </a:ext>
          </a:extLst>
        </xdr:cNvPr>
        <xdr:cNvSpPr txBox="1">
          <a:spLocks noChangeArrowheads="1"/>
        </xdr:cNvSpPr>
      </xdr:nvSpPr>
      <xdr:spPr bwMode="auto">
        <a:xfrm>
          <a:off x="2828925" y="1447800"/>
          <a:ext cx="76200" cy="235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178361</xdr:rowOff>
    </xdr:to>
    <xdr:sp macro="" textlink="">
      <xdr:nvSpPr>
        <xdr:cNvPr id="158" name="Text Box 2">
          <a:extLst>
            <a:ext uri="{FF2B5EF4-FFF2-40B4-BE49-F238E27FC236}">
              <a16:creationId xmlns:a16="http://schemas.microsoft.com/office/drawing/2014/main" id="{4AAF88C9-03E2-4009-9D62-5FF1914B4807}"/>
            </a:ext>
          </a:extLst>
        </xdr:cNvPr>
        <xdr:cNvSpPr txBox="1">
          <a:spLocks noChangeArrowheads="1"/>
        </xdr:cNvSpPr>
      </xdr:nvSpPr>
      <xdr:spPr bwMode="auto">
        <a:xfrm>
          <a:off x="2828925" y="144780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178361</xdr:rowOff>
    </xdr:to>
    <xdr:sp macro="" textlink="">
      <xdr:nvSpPr>
        <xdr:cNvPr id="159" name="Text Box 2">
          <a:extLst>
            <a:ext uri="{FF2B5EF4-FFF2-40B4-BE49-F238E27FC236}">
              <a16:creationId xmlns:a16="http://schemas.microsoft.com/office/drawing/2014/main" id="{C3FB6F1C-878D-483E-827E-003A52F24378}"/>
            </a:ext>
          </a:extLst>
        </xdr:cNvPr>
        <xdr:cNvSpPr txBox="1">
          <a:spLocks noChangeArrowheads="1"/>
        </xdr:cNvSpPr>
      </xdr:nvSpPr>
      <xdr:spPr bwMode="auto">
        <a:xfrm>
          <a:off x="2828925" y="144780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178361</xdr:rowOff>
    </xdr:to>
    <xdr:sp macro="" textlink="">
      <xdr:nvSpPr>
        <xdr:cNvPr id="160" name="Text Box 2">
          <a:extLst>
            <a:ext uri="{FF2B5EF4-FFF2-40B4-BE49-F238E27FC236}">
              <a16:creationId xmlns:a16="http://schemas.microsoft.com/office/drawing/2014/main" id="{B7284A8F-E5D0-43C8-B03B-9829B535CFDA}"/>
            </a:ext>
          </a:extLst>
        </xdr:cNvPr>
        <xdr:cNvSpPr txBox="1">
          <a:spLocks noChangeArrowheads="1"/>
        </xdr:cNvSpPr>
      </xdr:nvSpPr>
      <xdr:spPr bwMode="auto">
        <a:xfrm>
          <a:off x="2828925" y="144780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168836</xdr:rowOff>
    </xdr:to>
    <xdr:sp macro="" textlink="">
      <xdr:nvSpPr>
        <xdr:cNvPr id="161" name="Text Box 2">
          <a:extLst>
            <a:ext uri="{FF2B5EF4-FFF2-40B4-BE49-F238E27FC236}">
              <a16:creationId xmlns:a16="http://schemas.microsoft.com/office/drawing/2014/main" id="{325926D9-B217-4B89-98F8-0BB4EC24EAE8}"/>
            </a:ext>
          </a:extLst>
        </xdr:cNvPr>
        <xdr:cNvSpPr txBox="1">
          <a:spLocks noChangeArrowheads="1"/>
        </xdr:cNvSpPr>
      </xdr:nvSpPr>
      <xdr:spPr bwMode="auto">
        <a:xfrm>
          <a:off x="2828925" y="1447800"/>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168836</xdr:rowOff>
    </xdr:to>
    <xdr:sp macro="" textlink="">
      <xdr:nvSpPr>
        <xdr:cNvPr id="162" name="Text Box 2">
          <a:extLst>
            <a:ext uri="{FF2B5EF4-FFF2-40B4-BE49-F238E27FC236}">
              <a16:creationId xmlns:a16="http://schemas.microsoft.com/office/drawing/2014/main" id="{AF3EB567-9C35-48FA-87B1-D4A57A24041D}"/>
            </a:ext>
          </a:extLst>
        </xdr:cNvPr>
        <xdr:cNvSpPr txBox="1">
          <a:spLocks noChangeArrowheads="1"/>
        </xdr:cNvSpPr>
      </xdr:nvSpPr>
      <xdr:spPr bwMode="auto">
        <a:xfrm>
          <a:off x="2828925" y="1447800"/>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104775</xdr:colOff>
      <xdr:row>255</xdr:row>
      <xdr:rowOff>0</xdr:rowOff>
    </xdr:from>
    <xdr:ext cx="76200" cy="208131"/>
    <xdr:sp macro="" textlink="">
      <xdr:nvSpPr>
        <xdr:cNvPr id="178" name="Text Box 2">
          <a:extLst>
            <a:ext uri="{FF2B5EF4-FFF2-40B4-BE49-F238E27FC236}">
              <a16:creationId xmlns:a16="http://schemas.microsoft.com/office/drawing/2014/main" id="{1A20E1F4-9773-49F0-8300-76BD012CC5DE}"/>
            </a:ext>
          </a:extLst>
        </xdr:cNvPr>
        <xdr:cNvSpPr txBox="1">
          <a:spLocks noChangeArrowheads="1"/>
        </xdr:cNvSpPr>
      </xdr:nvSpPr>
      <xdr:spPr bwMode="auto">
        <a:xfrm>
          <a:off x="2878455" y="6985254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255</xdr:row>
      <xdr:rowOff>0</xdr:rowOff>
    </xdr:from>
    <xdr:ext cx="76200" cy="208131"/>
    <xdr:sp macro="" textlink="">
      <xdr:nvSpPr>
        <xdr:cNvPr id="179" name="Text Box 2">
          <a:extLst>
            <a:ext uri="{FF2B5EF4-FFF2-40B4-BE49-F238E27FC236}">
              <a16:creationId xmlns:a16="http://schemas.microsoft.com/office/drawing/2014/main" id="{36E3A86E-B53F-4E7F-8DF4-716A9115FB9C}"/>
            </a:ext>
          </a:extLst>
        </xdr:cNvPr>
        <xdr:cNvSpPr txBox="1">
          <a:spLocks noChangeArrowheads="1"/>
        </xdr:cNvSpPr>
      </xdr:nvSpPr>
      <xdr:spPr bwMode="auto">
        <a:xfrm>
          <a:off x="2878455" y="6985254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255</xdr:row>
      <xdr:rowOff>0</xdr:rowOff>
    </xdr:from>
    <xdr:ext cx="76200" cy="208131"/>
    <xdr:sp macro="" textlink="">
      <xdr:nvSpPr>
        <xdr:cNvPr id="180" name="Text Box 2">
          <a:extLst>
            <a:ext uri="{FF2B5EF4-FFF2-40B4-BE49-F238E27FC236}">
              <a16:creationId xmlns:a16="http://schemas.microsoft.com/office/drawing/2014/main" id="{924FC378-1A90-4F91-9B2E-3FE2715BDF09}"/>
            </a:ext>
          </a:extLst>
        </xdr:cNvPr>
        <xdr:cNvSpPr txBox="1">
          <a:spLocks noChangeArrowheads="1"/>
        </xdr:cNvSpPr>
      </xdr:nvSpPr>
      <xdr:spPr bwMode="auto">
        <a:xfrm>
          <a:off x="2878455" y="6985254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255</xdr:row>
      <xdr:rowOff>0</xdr:rowOff>
    </xdr:from>
    <xdr:ext cx="76200" cy="208131"/>
    <xdr:sp macro="" textlink="">
      <xdr:nvSpPr>
        <xdr:cNvPr id="181" name="Text Box 2">
          <a:extLst>
            <a:ext uri="{FF2B5EF4-FFF2-40B4-BE49-F238E27FC236}">
              <a16:creationId xmlns:a16="http://schemas.microsoft.com/office/drawing/2014/main" id="{3FAFAC53-F763-4405-8D91-2CDC0CC7B101}"/>
            </a:ext>
          </a:extLst>
        </xdr:cNvPr>
        <xdr:cNvSpPr txBox="1">
          <a:spLocks noChangeArrowheads="1"/>
        </xdr:cNvSpPr>
      </xdr:nvSpPr>
      <xdr:spPr bwMode="auto">
        <a:xfrm>
          <a:off x="2878455" y="6985254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255</xdr:row>
      <xdr:rowOff>0</xdr:rowOff>
    </xdr:from>
    <xdr:ext cx="76200" cy="208131"/>
    <xdr:sp macro="" textlink="">
      <xdr:nvSpPr>
        <xdr:cNvPr id="182" name="Text Box 2">
          <a:extLst>
            <a:ext uri="{FF2B5EF4-FFF2-40B4-BE49-F238E27FC236}">
              <a16:creationId xmlns:a16="http://schemas.microsoft.com/office/drawing/2014/main" id="{6C0BFDDD-E227-412D-91A9-8663A47EDF43}"/>
            </a:ext>
          </a:extLst>
        </xdr:cNvPr>
        <xdr:cNvSpPr txBox="1">
          <a:spLocks noChangeArrowheads="1"/>
        </xdr:cNvSpPr>
      </xdr:nvSpPr>
      <xdr:spPr bwMode="auto">
        <a:xfrm>
          <a:off x="2878455" y="6985254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255</xdr:row>
      <xdr:rowOff>0</xdr:rowOff>
    </xdr:from>
    <xdr:ext cx="76200" cy="208131"/>
    <xdr:sp macro="" textlink="">
      <xdr:nvSpPr>
        <xdr:cNvPr id="183" name="Text Box 2">
          <a:extLst>
            <a:ext uri="{FF2B5EF4-FFF2-40B4-BE49-F238E27FC236}">
              <a16:creationId xmlns:a16="http://schemas.microsoft.com/office/drawing/2014/main" id="{4F1B1757-AFCD-4682-A1BE-3566F79BB9D9}"/>
            </a:ext>
          </a:extLst>
        </xdr:cNvPr>
        <xdr:cNvSpPr txBox="1">
          <a:spLocks noChangeArrowheads="1"/>
        </xdr:cNvSpPr>
      </xdr:nvSpPr>
      <xdr:spPr bwMode="auto">
        <a:xfrm>
          <a:off x="2878455" y="6985254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255</xdr:row>
      <xdr:rowOff>0</xdr:rowOff>
    </xdr:from>
    <xdr:ext cx="76200" cy="208131"/>
    <xdr:sp macro="" textlink="">
      <xdr:nvSpPr>
        <xdr:cNvPr id="184" name="Text Box 2">
          <a:extLst>
            <a:ext uri="{FF2B5EF4-FFF2-40B4-BE49-F238E27FC236}">
              <a16:creationId xmlns:a16="http://schemas.microsoft.com/office/drawing/2014/main" id="{2A4297CA-AF2B-41C2-81E0-268F0F0B4ECB}"/>
            </a:ext>
          </a:extLst>
        </xdr:cNvPr>
        <xdr:cNvSpPr txBox="1">
          <a:spLocks noChangeArrowheads="1"/>
        </xdr:cNvSpPr>
      </xdr:nvSpPr>
      <xdr:spPr bwMode="auto">
        <a:xfrm>
          <a:off x="2878455" y="6985254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255</xdr:row>
      <xdr:rowOff>0</xdr:rowOff>
    </xdr:from>
    <xdr:ext cx="76200" cy="208131"/>
    <xdr:sp macro="" textlink="">
      <xdr:nvSpPr>
        <xdr:cNvPr id="185" name="Text Box 2">
          <a:extLst>
            <a:ext uri="{FF2B5EF4-FFF2-40B4-BE49-F238E27FC236}">
              <a16:creationId xmlns:a16="http://schemas.microsoft.com/office/drawing/2014/main" id="{CAA8AAC1-AAD8-4EF9-9595-DDBC677B738C}"/>
            </a:ext>
          </a:extLst>
        </xdr:cNvPr>
        <xdr:cNvSpPr txBox="1">
          <a:spLocks noChangeArrowheads="1"/>
        </xdr:cNvSpPr>
      </xdr:nvSpPr>
      <xdr:spPr bwMode="auto">
        <a:xfrm>
          <a:off x="2878455" y="6985254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oneCellAnchor>
  <xdr:oneCellAnchor>
    <xdr:from>
      <xdr:col>3</xdr:col>
      <xdr:colOff>104775</xdr:colOff>
      <xdr:row>255</xdr:row>
      <xdr:rowOff>0</xdr:rowOff>
    </xdr:from>
    <xdr:ext cx="76200" cy="206300"/>
    <xdr:sp macro="" textlink="">
      <xdr:nvSpPr>
        <xdr:cNvPr id="186" name="Text Box 2">
          <a:extLst>
            <a:ext uri="{FF2B5EF4-FFF2-40B4-BE49-F238E27FC236}">
              <a16:creationId xmlns:a16="http://schemas.microsoft.com/office/drawing/2014/main" id="{79B59FA0-84D7-4527-B4D8-C784FE960C19}"/>
            </a:ext>
          </a:extLst>
        </xdr:cNvPr>
        <xdr:cNvSpPr txBox="1">
          <a:spLocks noChangeArrowheads="1"/>
        </xdr:cNvSpPr>
      </xdr:nvSpPr>
      <xdr:spPr bwMode="auto">
        <a:xfrm>
          <a:off x="2878455" y="6985254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255</xdr:row>
      <xdr:rowOff>0</xdr:rowOff>
    </xdr:from>
    <xdr:ext cx="76200" cy="206300"/>
    <xdr:sp macro="" textlink="">
      <xdr:nvSpPr>
        <xdr:cNvPr id="187" name="Text Box 2">
          <a:extLst>
            <a:ext uri="{FF2B5EF4-FFF2-40B4-BE49-F238E27FC236}">
              <a16:creationId xmlns:a16="http://schemas.microsoft.com/office/drawing/2014/main" id="{B9ABB165-D65F-481D-9252-F8A199593DFC}"/>
            </a:ext>
          </a:extLst>
        </xdr:cNvPr>
        <xdr:cNvSpPr txBox="1">
          <a:spLocks noChangeArrowheads="1"/>
        </xdr:cNvSpPr>
      </xdr:nvSpPr>
      <xdr:spPr bwMode="auto">
        <a:xfrm>
          <a:off x="2878455" y="6985254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255</xdr:row>
      <xdr:rowOff>0</xdr:rowOff>
    </xdr:from>
    <xdr:ext cx="76200" cy="206300"/>
    <xdr:sp macro="" textlink="">
      <xdr:nvSpPr>
        <xdr:cNvPr id="188" name="Text Box 2">
          <a:extLst>
            <a:ext uri="{FF2B5EF4-FFF2-40B4-BE49-F238E27FC236}">
              <a16:creationId xmlns:a16="http://schemas.microsoft.com/office/drawing/2014/main" id="{60323A03-048B-402C-AFD3-E15E0F0A5E7E}"/>
            </a:ext>
          </a:extLst>
        </xdr:cNvPr>
        <xdr:cNvSpPr txBox="1">
          <a:spLocks noChangeArrowheads="1"/>
        </xdr:cNvSpPr>
      </xdr:nvSpPr>
      <xdr:spPr bwMode="auto">
        <a:xfrm>
          <a:off x="2878455" y="6985254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255</xdr:row>
      <xdr:rowOff>0</xdr:rowOff>
    </xdr:from>
    <xdr:ext cx="76200" cy="206300"/>
    <xdr:sp macro="" textlink="">
      <xdr:nvSpPr>
        <xdr:cNvPr id="189" name="Text Box 2">
          <a:extLst>
            <a:ext uri="{FF2B5EF4-FFF2-40B4-BE49-F238E27FC236}">
              <a16:creationId xmlns:a16="http://schemas.microsoft.com/office/drawing/2014/main" id="{B6B17B15-3B78-4A9D-981E-FA13A35EBEDA}"/>
            </a:ext>
          </a:extLst>
        </xdr:cNvPr>
        <xdr:cNvSpPr txBox="1">
          <a:spLocks noChangeArrowheads="1"/>
        </xdr:cNvSpPr>
      </xdr:nvSpPr>
      <xdr:spPr bwMode="auto">
        <a:xfrm>
          <a:off x="2878455" y="6985254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255</xdr:row>
      <xdr:rowOff>0</xdr:rowOff>
    </xdr:from>
    <xdr:ext cx="76200" cy="206300"/>
    <xdr:sp macro="" textlink="">
      <xdr:nvSpPr>
        <xdr:cNvPr id="190" name="Text Box 2">
          <a:extLst>
            <a:ext uri="{FF2B5EF4-FFF2-40B4-BE49-F238E27FC236}">
              <a16:creationId xmlns:a16="http://schemas.microsoft.com/office/drawing/2014/main" id="{75C080C5-8D1F-4FAA-A084-E1B8757C0395}"/>
            </a:ext>
          </a:extLst>
        </xdr:cNvPr>
        <xdr:cNvSpPr txBox="1">
          <a:spLocks noChangeArrowheads="1"/>
        </xdr:cNvSpPr>
      </xdr:nvSpPr>
      <xdr:spPr bwMode="auto">
        <a:xfrm>
          <a:off x="2878455" y="6985254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255</xdr:row>
      <xdr:rowOff>0</xdr:rowOff>
    </xdr:from>
    <xdr:ext cx="76200" cy="206300"/>
    <xdr:sp macro="" textlink="">
      <xdr:nvSpPr>
        <xdr:cNvPr id="191" name="Text Box 2">
          <a:extLst>
            <a:ext uri="{FF2B5EF4-FFF2-40B4-BE49-F238E27FC236}">
              <a16:creationId xmlns:a16="http://schemas.microsoft.com/office/drawing/2014/main" id="{9AB3A536-A36F-4109-B7F1-B38BA9A0098A}"/>
            </a:ext>
          </a:extLst>
        </xdr:cNvPr>
        <xdr:cNvSpPr txBox="1">
          <a:spLocks noChangeArrowheads="1"/>
        </xdr:cNvSpPr>
      </xdr:nvSpPr>
      <xdr:spPr bwMode="auto">
        <a:xfrm>
          <a:off x="2878455" y="6985254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255</xdr:row>
      <xdr:rowOff>0</xdr:rowOff>
    </xdr:from>
    <xdr:ext cx="76200" cy="206300"/>
    <xdr:sp macro="" textlink="">
      <xdr:nvSpPr>
        <xdr:cNvPr id="192" name="Text Box 2">
          <a:extLst>
            <a:ext uri="{FF2B5EF4-FFF2-40B4-BE49-F238E27FC236}">
              <a16:creationId xmlns:a16="http://schemas.microsoft.com/office/drawing/2014/main" id="{336AAA1B-2942-4C04-8D7C-684088A041DC}"/>
            </a:ext>
          </a:extLst>
        </xdr:cNvPr>
        <xdr:cNvSpPr txBox="1">
          <a:spLocks noChangeArrowheads="1"/>
        </xdr:cNvSpPr>
      </xdr:nvSpPr>
      <xdr:spPr bwMode="auto">
        <a:xfrm>
          <a:off x="2878455" y="6985254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104775</xdr:colOff>
      <xdr:row>253</xdr:row>
      <xdr:rowOff>0</xdr:rowOff>
    </xdr:from>
    <xdr:to>
      <xdr:col>3</xdr:col>
      <xdr:colOff>180975</xdr:colOff>
      <xdr:row>253</xdr:row>
      <xdr:rowOff>190853</xdr:rowOff>
    </xdr:to>
    <xdr:sp macro="" textlink="">
      <xdr:nvSpPr>
        <xdr:cNvPr id="226" name="Text Box 2">
          <a:extLst>
            <a:ext uri="{FF2B5EF4-FFF2-40B4-BE49-F238E27FC236}">
              <a16:creationId xmlns:a16="http://schemas.microsoft.com/office/drawing/2014/main" id="{F1EC81C3-D6E7-4907-9ABF-784A9A634245}"/>
            </a:ext>
          </a:extLst>
        </xdr:cNvPr>
        <xdr:cNvSpPr txBox="1">
          <a:spLocks noChangeArrowheads="1"/>
        </xdr:cNvSpPr>
      </xdr:nvSpPr>
      <xdr:spPr bwMode="auto">
        <a:xfrm>
          <a:off x="3152775" y="36042600"/>
          <a:ext cx="76200" cy="196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253</xdr:row>
      <xdr:rowOff>0</xdr:rowOff>
    </xdr:from>
    <xdr:to>
      <xdr:col>3</xdr:col>
      <xdr:colOff>180975</xdr:colOff>
      <xdr:row>253</xdr:row>
      <xdr:rowOff>190853</xdr:rowOff>
    </xdr:to>
    <xdr:sp macro="" textlink="">
      <xdr:nvSpPr>
        <xdr:cNvPr id="227" name="Text Box 2">
          <a:extLst>
            <a:ext uri="{FF2B5EF4-FFF2-40B4-BE49-F238E27FC236}">
              <a16:creationId xmlns:a16="http://schemas.microsoft.com/office/drawing/2014/main" id="{383D0232-0710-4EA8-8E75-312AA7C53625}"/>
            </a:ext>
          </a:extLst>
        </xdr:cNvPr>
        <xdr:cNvSpPr txBox="1">
          <a:spLocks noChangeArrowheads="1"/>
        </xdr:cNvSpPr>
      </xdr:nvSpPr>
      <xdr:spPr bwMode="auto">
        <a:xfrm>
          <a:off x="3152775" y="36042600"/>
          <a:ext cx="76200" cy="196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253</xdr:row>
      <xdr:rowOff>0</xdr:rowOff>
    </xdr:from>
    <xdr:to>
      <xdr:col>3</xdr:col>
      <xdr:colOff>180975</xdr:colOff>
      <xdr:row>253</xdr:row>
      <xdr:rowOff>190853</xdr:rowOff>
    </xdr:to>
    <xdr:sp macro="" textlink="">
      <xdr:nvSpPr>
        <xdr:cNvPr id="228" name="Text Box 2">
          <a:extLst>
            <a:ext uri="{FF2B5EF4-FFF2-40B4-BE49-F238E27FC236}">
              <a16:creationId xmlns:a16="http://schemas.microsoft.com/office/drawing/2014/main" id="{2BA3D696-04E0-4A62-98BA-D785DD52CFBC}"/>
            </a:ext>
          </a:extLst>
        </xdr:cNvPr>
        <xdr:cNvSpPr txBox="1">
          <a:spLocks noChangeArrowheads="1"/>
        </xdr:cNvSpPr>
      </xdr:nvSpPr>
      <xdr:spPr bwMode="auto">
        <a:xfrm>
          <a:off x="3152775" y="36042600"/>
          <a:ext cx="76200" cy="196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253</xdr:row>
      <xdr:rowOff>0</xdr:rowOff>
    </xdr:from>
    <xdr:to>
      <xdr:col>3</xdr:col>
      <xdr:colOff>180975</xdr:colOff>
      <xdr:row>253</xdr:row>
      <xdr:rowOff>190853</xdr:rowOff>
    </xdr:to>
    <xdr:sp macro="" textlink="">
      <xdr:nvSpPr>
        <xdr:cNvPr id="229" name="Text Box 2">
          <a:extLst>
            <a:ext uri="{FF2B5EF4-FFF2-40B4-BE49-F238E27FC236}">
              <a16:creationId xmlns:a16="http://schemas.microsoft.com/office/drawing/2014/main" id="{AD48B5C4-523B-4B03-B17C-3076D70F014A}"/>
            </a:ext>
          </a:extLst>
        </xdr:cNvPr>
        <xdr:cNvSpPr txBox="1">
          <a:spLocks noChangeArrowheads="1"/>
        </xdr:cNvSpPr>
      </xdr:nvSpPr>
      <xdr:spPr bwMode="auto">
        <a:xfrm>
          <a:off x="3152775" y="36042600"/>
          <a:ext cx="76200" cy="196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253</xdr:row>
      <xdr:rowOff>0</xdr:rowOff>
    </xdr:from>
    <xdr:to>
      <xdr:col>3</xdr:col>
      <xdr:colOff>180975</xdr:colOff>
      <xdr:row>253</xdr:row>
      <xdr:rowOff>190853</xdr:rowOff>
    </xdr:to>
    <xdr:sp macro="" textlink="">
      <xdr:nvSpPr>
        <xdr:cNvPr id="230" name="Text Box 2">
          <a:extLst>
            <a:ext uri="{FF2B5EF4-FFF2-40B4-BE49-F238E27FC236}">
              <a16:creationId xmlns:a16="http://schemas.microsoft.com/office/drawing/2014/main" id="{D02836F6-2FDA-4CFD-9F5F-3FF88DD8D7CB}"/>
            </a:ext>
          </a:extLst>
        </xdr:cNvPr>
        <xdr:cNvSpPr txBox="1">
          <a:spLocks noChangeArrowheads="1"/>
        </xdr:cNvSpPr>
      </xdr:nvSpPr>
      <xdr:spPr bwMode="auto">
        <a:xfrm>
          <a:off x="3152775" y="36042600"/>
          <a:ext cx="76200" cy="196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253</xdr:row>
      <xdr:rowOff>0</xdr:rowOff>
    </xdr:from>
    <xdr:to>
      <xdr:col>3</xdr:col>
      <xdr:colOff>180975</xdr:colOff>
      <xdr:row>253</xdr:row>
      <xdr:rowOff>190853</xdr:rowOff>
    </xdr:to>
    <xdr:sp macro="" textlink="">
      <xdr:nvSpPr>
        <xdr:cNvPr id="231" name="Text Box 2">
          <a:extLst>
            <a:ext uri="{FF2B5EF4-FFF2-40B4-BE49-F238E27FC236}">
              <a16:creationId xmlns:a16="http://schemas.microsoft.com/office/drawing/2014/main" id="{98831553-5F1E-43C9-8048-A30233063BB8}"/>
            </a:ext>
          </a:extLst>
        </xdr:cNvPr>
        <xdr:cNvSpPr txBox="1">
          <a:spLocks noChangeArrowheads="1"/>
        </xdr:cNvSpPr>
      </xdr:nvSpPr>
      <xdr:spPr bwMode="auto">
        <a:xfrm>
          <a:off x="3152775" y="36042600"/>
          <a:ext cx="76200" cy="196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253</xdr:row>
      <xdr:rowOff>0</xdr:rowOff>
    </xdr:from>
    <xdr:to>
      <xdr:col>3</xdr:col>
      <xdr:colOff>180975</xdr:colOff>
      <xdr:row>253</xdr:row>
      <xdr:rowOff>190853</xdr:rowOff>
    </xdr:to>
    <xdr:sp macro="" textlink="">
      <xdr:nvSpPr>
        <xdr:cNvPr id="232" name="Text Box 2">
          <a:extLst>
            <a:ext uri="{FF2B5EF4-FFF2-40B4-BE49-F238E27FC236}">
              <a16:creationId xmlns:a16="http://schemas.microsoft.com/office/drawing/2014/main" id="{225012A4-7F6D-4262-B8A7-C48AE6F6C0E8}"/>
            </a:ext>
          </a:extLst>
        </xdr:cNvPr>
        <xdr:cNvSpPr txBox="1">
          <a:spLocks noChangeArrowheads="1"/>
        </xdr:cNvSpPr>
      </xdr:nvSpPr>
      <xdr:spPr bwMode="auto">
        <a:xfrm>
          <a:off x="3152775" y="36042600"/>
          <a:ext cx="76200" cy="196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253</xdr:row>
      <xdr:rowOff>0</xdr:rowOff>
    </xdr:from>
    <xdr:to>
      <xdr:col>3</xdr:col>
      <xdr:colOff>180975</xdr:colOff>
      <xdr:row>253</xdr:row>
      <xdr:rowOff>190853</xdr:rowOff>
    </xdr:to>
    <xdr:sp macro="" textlink="">
      <xdr:nvSpPr>
        <xdr:cNvPr id="233" name="Text Box 2">
          <a:extLst>
            <a:ext uri="{FF2B5EF4-FFF2-40B4-BE49-F238E27FC236}">
              <a16:creationId xmlns:a16="http://schemas.microsoft.com/office/drawing/2014/main" id="{58E746A9-8BE3-4B93-8637-2663E2BB8F4A}"/>
            </a:ext>
          </a:extLst>
        </xdr:cNvPr>
        <xdr:cNvSpPr txBox="1">
          <a:spLocks noChangeArrowheads="1"/>
        </xdr:cNvSpPr>
      </xdr:nvSpPr>
      <xdr:spPr bwMode="auto">
        <a:xfrm>
          <a:off x="3152775" y="36042600"/>
          <a:ext cx="76200" cy="196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192691</xdr:rowOff>
    </xdr:to>
    <xdr:sp macro="" textlink="">
      <xdr:nvSpPr>
        <xdr:cNvPr id="234" name="Text Box 2">
          <a:extLst>
            <a:ext uri="{FF2B5EF4-FFF2-40B4-BE49-F238E27FC236}">
              <a16:creationId xmlns:a16="http://schemas.microsoft.com/office/drawing/2014/main" id="{66B0C0CF-BA24-4849-ABFF-7BBB0ACC747B}"/>
            </a:ext>
          </a:extLst>
        </xdr:cNvPr>
        <xdr:cNvSpPr txBox="1">
          <a:spLocks noChangeArrowheads="1"/>
        </xdr:cNvSpPr>
      </xdr:nvSpPr>
      <xdr:spPr bwMode="auto">
        <a:xfrm>
          <a:off x="3152775" y="3655314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192691</xdr:rowOff>
    </xdr:to>
    <xdr:sp macro="" textlink="">
      <xdr:nvSpPr>
        <xdr:cNvPr id="235" name="Text Box 2">
          <a:extLst>
            <a:ext uri="{FF2B5EF4-FFF2-40B4-BE49-F238E27FC236}">
              <a16:creationId xmlns:a16="http://schemas.microsoft.com/office/drawing/2014/main" id="{B31BA22A-DB1B-4E25-B955-0C457553B0EE}"/>
            </a:ext>
          </a:extLst>
        </xdr:cNvPr>
        <xdr:cNvSpPr txBox="1">
          <a:spLocks noChangeArrowheads="1"/>
        </xdr:cNvSpPr>
      </xdr:nvSpPr>
      <xdr:spPr bwMode="auto">
        <a:xfrm>
          <a:off x="3152775" y="3655314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192691</xdr:rowOff>
    </xdr:to>
    <xdr:sp macro="" textlink="">
      <xdr:nvSpPr>
        <xdr:cNvPr id="236" name="Text Box 2">
          <a:extLst>
            <a:ext uri="{FF2B5EF4-FFF2-40B4-BE49-F238E27FC236}">
              <a16:creationId xmlns:a16="http://schemas.microsoft.com/office/drawing/2014/main" id="{989CC2D1-D740-4C29-B8F5-875D6E751825}"/>
            </a:ext>
          </a:extLst>
        </xdr:cNvPr>
        <xdr:cNvSpPr txBox="1">
          <a:spLocks noChangeArrowheads="1"/>
        </xdr:cNvSpPr>
      </xdr:nvSpPr>
      <xdr:spPr bwMode="auto">
        <a:xfrm>
          <a:off x="3152775" y="3655314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192691</xdr:rowOff>
    </xdr:to>
    <xdr:sp macro="" textlink="">
      <xdr:nvSpPr>
        <xdr:cNvPr id="237" name="Text Box 2">
          <a:extLst>
            <a:ext uri="{FF2B5EF4-FFF2-40B4-BE49-F238E27FC236}">
              <a16:creationId xmlns:a16="http://schemas.microsoft.com/office/drawing/2014/main" id="{033CD138-98BD-4684-8478-91483615E619}"/>
            </a:ext>
          </a:extLst>
        </xdr:cNvPr>
        <xdr:cNvSpPr txBox="1">
          <a:spLocks noChangeArrowheads="1"/>
        </xdr:cNvSpPr>
      </xdr:nvSpPr>
      <xdr:spPr bwMode="auto">
        <a:xfrm>
          <a:off x="3152775" y="3655314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192691</xdr:rowOff>
    </xdr:to>
    <xdr:sp macro="" textlink="">
      <xdr:nvSpPr>
        <xdr:cNvPr id="238" name="Text Box 2">
          <a:extLst>
            <a:ext uri="{FF2B5EF4-FFF2-40B4-BE49-F238E27FC236}">
              <a16:creationId xmlns:a16="http://schemas.microsoft.com/office/drawing/2014/main" id="{0743F5B9-6935-4184-B54A-1B133236DB0A}"/>
            </a:ext>
          </a:extLst>
        </xdr:cNvPr>
        <xdr:cNvSpPr txBox="1">
          <a:spLocks noChangeArrowheads="1"/>
        </xdr:cNvSpPr>
      </xdr:nvSpPr>
      <xdr:spPr bwMode="auto">
        <a:xfrm>
          <a:off x="3152775" y="3655314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192691</xdr:rowOff>
    </xdr:to>
    <xdr:sp macro="" textlink="">
      <xdr:nvSpPr>
        <xdr:cNvPr id="239" name="Text Box 2">
          <a:extLst>
            <a:ext uri="{FF2B5EF4-FFF2-40B4-BE49-F238E27FC236}">
              <a16:creationId xmlns:a16="http://schemas.microsoft.com/office/drawing/2014/main" id="{19988CC6-3424-4881-B889-22F5479B10E2}"/>
            </a:ext>
          </a:extLst>
        </xdr:cNvPr>
        <xdr:cNvSpPr txBox="1">
          <a:spLocks noChangeArrowheads="1"/>
        </xdr:cNvSpPr>
      </xdr:nvSpPr>
      <xdr:spPr bwMode="auto">
        <a:xfrm>
          <a:off x="3152775" y="3655314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192691</xdr:rowOff>
    </xdr:to>
    <xdr:sp macro="" textlink="">
      <xdr:nvSpPr>
        <xdr:cNvPr id="240" name="Text Box 2">
          <a:extLst>
            <a:ext uri="{FF2B5EF4-FFF2-40B4-BE49-F238E27FC236}">
              <a16:creationId xmlns:a16="http://schemas.microsoft.com/office/drawing/2014/main" id="{D7E0180E-C2BD-4706-AB1D-51F403062E34}"/>
            </a:ext>
          </a:extLst>
        </xdr:cNvPr>
        <xdr:cNvSpPr txBox="1">
          <a:spLocks noChangeArrowheads="1"/>
        </xdr:cNvSpPr>
      </xdr:nvSpPr>
      <xdr:spPr bwMode="auto">
        <a:xfrm>
          <a:off x="3152775" y="3655314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192691</xdr:rowOff>
    </xdr:to>
    <xdr:sp macro="" textlink="">
      <xdr:nvSpPr>
        <xdr:cNvPr id="241" name="Text Box 2">
          <a:extLst>
            <a:ext uri="{FF2B5EF4-FFF2-40B4-BE49-F238E27FC236}">
              <a16:creationId xmlns:a16="http://schemas.microsoft.com/office/drawing/2014/main" id="{44F234D8-2295-40AA-8F62-66A070A5B4E2}"/>
            </a:ext>
          </a:extLst>
        </xdr:cNvPr>
        <xdr:cNvSpPr txBox="1">
          <a:spLocks noChangeArrowheads="1"/>
        </xdr:cNvSpPr>
      </xdr:nvSpPr>
      <xdr:spPr bwMode="auto">
        <a:xfrm>
          <a:off x="3152775" y="3655314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twoCellAnchor>
  <xdr:twoCellAnchor editAs="oneCell">
    <xdr:from>
      <xdr:col>3</xdr:col>
      <xdr:colOff>104775</xdr:colOff>
      <xdr:row>255</xdr:row>
      <xdr:rowOff>0</xdr:rowOff>
    </xdr:from>
    <xdr:to>
      <xdr:col>3</xdr:col>
      <xdr:colOff>180975</xdr:colOff>
      <xdr:row>255</xdr:row>
      <xdr:rowOff>190860</xdr:rowOff>
    </xdr:to>
    <xdr:sp macro="" textlink="">
      <xdr:nvSpPr>
        <xdr:cNvPr id="242" name="Text Box 2">
          <a:extLst>
            <a:ext uri="{FF2B5EF4-FFF2-40B4-BE49-F238E27FC236}">
              <a16:creationId xmlns:a16="http://schemas.microsoft.com/office/drawing/2014/main" id="{AA20C592-1DE3-4DEA-B85E-EE2FDDC83DAA}"/>
            </a:ext>
          </a:extLst>
        </xdr:cNvPr>
        <xdr:cNvSpPr txBox="1">
          <a:spLocks noChangeArrowheads="1"/>
        </xdr:cNvSpPr>
      </xdr:nvSpPr>
      <xdr:spPr bwMode="auto">
        <a:xfrm>
          <a:off x="3152775" y="3655314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190860</xdr:rowOff>
    </xdr:to>
    <xdr:sp macro="" textlink="">
      <xdr:nvSpPr>
        <xdr:cNvPr id="243" name="Text Box 2">
          <a:extLst>
            <a:ext uri="{FF2B5EF4-FFF2-40B4-BE49-F238E27FC236}">
              <a16:creationId xmlns:a16="http://schemas.microsoft.com/office/drawing/2014/main" id="{A788B18E-7933-4EB6-8230-71DA51B76EDD}"/>
            </a:ext>
          </a:extLst>
        </xdr:cNvPr>
        <xdr:cNvSpPr txBox="1">
          <a:spLocks noChangeArrowheads="1"/>
        </xdr:cNvSpPr>
      </xdr:nvSpPr>
      <xdr:spPr bwMode="auto">
        <a:xfrm>
          <a:off x="3152775" y="3655314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190860</xdr:rowOff>
    </xdr:to>
    <xdr:sp macro="" textlink="">
      <xdr:nvSpPr>
        <xdr:cNvPr id="244" name="Text Box 2">
          <a:extLst>
            <a:ext uri="{FF2B5EF4-FFF2-40B4-BE49-F238E27FC236}">
              <a16:creationId xmlns:a16="http://schemas.microsoft.com/office/drawing/2014/main" id="{A2B5620C-E9D2-48BC-B2EE-EE3EF2429E77}"/>
            </a:ext>
          </a:extLst>
        </xdr:cNvPr>
        <xdr:cNvSpPr txBox="1">
          <a:spLocks noChangeArrowheads="1"/>
        </xdr:cNvSpPr>
      </xdr:nvSpPr>
      <xdr:spPr bwMode="auto">
        <a:xfrm>
          <a:off x="3152775" y="3655314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190860</xdr:rowOff>
    </xdr:to>
    <xdr:sp macro="" textlink="">
      <xdr:nvSpPr>
        <xdr:cNvPr id="245" name="Text Box 2">
          <a:extLst>
            <a:ext uri="{FF2B5EF4-FFF2-40B4-BE49-F238E27FC236}">
              <a16:creationId xmlns:a16="http://schemas.microsoft.com/office/drawing/2014/main" id="{772543F5-30B2-4F03-83DF-530F6D7239AA}"/>
            </a:ext>
          </a:extLst>
        </xdr:cNvPr>
        <xdr:cNvSpPr txBox="1">
          <a:spLocks noChangeArrowheads="1"/>
        </xdr:cNvSpPr>
      </xdr:nvSpPr>
      <xdr:spPr bwMode="auto">
        <a:xfrm>
          <a:off x="3152775" y="3655314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190860</xdr:rowOff>
    </xdr:to>
    <xdr:sp macro="" textlink="">
      <xdr:nvSpPr>
        <xdr:cNvPr id="246" name="Text Box 2">
          <a:extLst>
            <a:ext uri="{FF2B5EF4-FFF2-40B4-BE49-F238E27FC236}">
              <a16:creationId xmlns:a16="http://schemas.microsoft.com/office/drawing/2014/main" id="{2CBE57C8-ACA2-4459-A6DA-8DD48DA90570}"/>
            </a:ext>
          </a:extLst>
        </xdr:cNvPr>
        <xdr:cNvSpPr txBox="1">
          <a:spLocks noChangeArrowheads="1"/>
        </xdr:cNvSpPr>
      </xdr:nvSpPr>
      <xdr:spPr bwMode="auto">
        <a:xfrm>
          <a:off x="3152775" y="3655314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190860</xdr:rowOff>
    </xdr:to>
    <xdr:sp macro="" textlink="">
      <xdr:nvSpPr>
        <xdr:cNvPr id="247" name="Text Box 2">
          <a:extLst>
            <a:ext uri="{FF2B5EF4-FFF2-40B4-BE49-F238E27FC236}">
              <a16:creationId xmlns:a16="http://schemas.microsoft.com/office/drawing/2014/main" id="{6EAC6FD1-1757-4FCC-BC81-4B1CECE5BABB}"/>
            </a:ext>
          </a:extLst>
        </xdr:cNvPr>
        <xdr:cNvSpPr txBox="1">
          <a:spLocks noChangeArrowheads="1"/>
        </xdr:cNvSpPr>
      </xdr:nvSpPr>
      <xdr:spPr bwMode="auto">
        <a:xfrm>
          <a:off x="3152775" y="3655314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190860</xdr:rowOff>
    </xdr:to>
    <xdr:sp macro="" textlink="">
      <xdr:nvSpPr>
        <xdr:cNvPr id="248" name="Text Box 2">
          <a:extLst>
            <a:ext uri="{FF2B5EF4-FFF2-40B4-BE49-F238E27FC236}">
              <a16:creationId xmlns:a16="http://schemas.microsoft.com/office/drawing/2014/main" id="{2FD2E20A-40B4-44C2-BE46-7CF88FF603DC}"/>
            </a:ext>
          </a:extLst>
        </xdr:cNvPr>
        <xdr:cNvSpPr txBox="1">
          <a:spLocks noChangeArrowheads="1"/>
        </xdr:cNvSpPr>
      </xdr:nvSpPr>
      <xdr:spPr bwMode="auto">
        <a:xfrm>
          <a:off x="3152775" y="3655314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190860</xdr:rowOff>
    </xdr:to>
    <xdr:sp macro="" textlink="">
      <xdr:nvSpPr>
        <xdr:cNvPr id="249" name="Text Box 2">
          <a:extLst>
            <a:ext uri="{FF2B5EF4-FFF2-40B4-BE49-F238E27FC236}">
              <a16:creationId xmlns:a16="http://schemas.microsoft.com/office/drawing/2014/main" id="{68BE72DC-1CD6-4E57-990F-56FFF018730A}"/>
            </a:ext>
          </a:extLst>
        </xdr:cNvPr>
        <xdr:cNvSpPr txBox="1">
          <a:spLocks noChangeArrowheads="1"/>
        </xdr:cNvSpPr>
      </xdr:nvSpPr>
      <xdr:spPr bwMode="auto">
        <a:xfrm>
          <a:off x="3152775" y="3655314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196548</xdr:rowOff>
    </xdr:to>
    <xdr:sp macro="" textlink="">
      <xdr:nvSpPr>
        <xdr:cNvPr id="250" name="Text Box 2">
          <a:extLst>
            <a:ext uri="{FF2B5EF4-FFF2-40B4-BE49-F238E27FC236}">
              <a16:creationId xmlns:a16="http://schemas.microsoft.com/office/drawing/2014/main" id="{F817753B-9CAF-4D2F-8962-1EA6A5A9CB47}"/>
            </a:ext>
          </a:extLst>
        </xdr:cNvPr>
        <xdr:cNvSpPr txBox="1">
          <a:spLocks noChangeArrowheads="1"/>
        </xdr:cNvSpPr>
      </xdr:nvSpPr>
      <xdr:spPr bwMode="auto">
        <a:xfrm>
          <a:off x="3152775" y="3655314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196548</xdr:rowOff>
    </xdr:to>
    <xdr:sp macro="" textlink="">
      <xdr:nvSpPr>
        <xdr:cNvPr id="251" name="Text Box 2">
          <a:extLst>
            <a:ext uri="{FF2B5EF4-FFF2-40B4-BE49-F238E27FC236}">
              <a16:creationId xmlns:a16="http://schemas.microsoft.com/office/drawing/2014/main" id="{D037DB85-3AE5-4320-A151-71D7A63C4413}"/>
            </a:ext>
          </a:extLst>
        </xdr:cNvPr>
        <xdr:cNvSpPr txBox="1">
          <a:spLocks noChangeArrowheads="1"/>
        </xdr:cNvSpPr>
      </xdr:nvSpPr>
      <xdr:spPr bwMode="auto">
        <a:xfrm>
          <a:off x="3152775" y="3655314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196548</xdr:rowOff>
    </xdr:to>
    <xdr:sp macro="" textlink="">
      <xdr:nvSpPr>
        <xdr:cNvPr id="252" name="Text Box 2">
          <a:extLst>
            <a:ext uri="{FF2B5EF4-FFF2-40B4-BE49-F238E27FC236}">
              <a16:creationId xmlns:a16="http://schemas.microsoft.com/office/drawing/2014/main" id="{D1AE67A2-DEBA-48AE-844E-DEFCEC883031}"/>
            </a:ext>
          </a:extLst>
        </xdr:cNvPr>
        <xdr:cNvSpPr txBox="1">
          <a:spLocks noChangeArrowheads="1"/>
        </xdr:cNvSpPr>
      </xdr:nvSpPr>
      <xdr:spPr bwMode="auto">
        <a:xfrm>
          <a:off x="3152775" y="3655314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196548</xdr:rowOff>
    </xdr:to>
    <xdr:sp macro="" textlink="">
      <xdr:nvSpPr>
        <xdr:cNvPr id="253" name="Text Box 2">
          <a:extLst>
            <a:ext uri="{FF2B5EF4-FFF2-40B4-BE49-F238E27FC236}">
              <a16:creationId xmlns:a16="http://schemas.microsoft.com/office/drawing/2014/main" id="{AAB57909-7762-46F1-BA5F-0DB5A8015626}"/>
            </a:ext>
          </a:extLst>
        </xdr:cNvPr>
        <xdr:cNvSpPr txBox="1">
          <a:spLocks noChangeArrowheads="1"/>
        </xdr:cNvSpPr>
      </xdr:nvSpPr>
      <xdr:spPr bwMode="auto">
        <a:xfrm>
          <a:off x="3152775" y="3655314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196548</xdr:rowOff>
    </xdr:to>
    <xdr:sp macro="" textlink="">
      <xdr:nvSpPr>
        <xdr:cNvPr id="254" name="Text Box 2">
          <a:extLst>
            <a:ext uri="{FF2B5EF4-FFF2-40B4-BE49-F238E27FC236}">
              <a16:creationId xmlns:a16="http://schemas.microsoft.com/office/drawing/2014/main" id="{E20EA3E9-2E78-4B23-A069-EF00C606E8B4}"/>
            </a:ext>
          </a:extLst>
        </xdr:cNvPr>
        <xdr:cNvSpPr txBox="1">
          <a:spLocks noChangeArrowheads="1"/>
        </xdr:cNvSpPr>
      </xdr:nvSpPr>
      <xdr:spPr bwMode="auto">
        <a:xfrm>
          <a:off x="3152775" y="3655314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196548</xdr:rowOff>
    </xdr:to>
    <xdr:sp macro="" textlink="">
      <xdr:nvSpPr>
        <xdr:cNvPr id="255" name="Text Box 2">
          <a:extLst>
            <a:ext uri="{FF2B5EF4-FFF2-40B4-BE49-F238E27FC236}">
              <a16:creationId xmlns:a16="http://schemas.microsoft.com/office/drawing/2014/main" id="{F152B665-2347-440B-AB64-4032970BDBC3}"/>
            </a:ext>
          </a:extLst>
        </xdr:cNvPr>
        <xdr:cNvSpPr txBox="1">
          <a:spLocks noChangeArrowheads="1"/>
        </xdr:cNvSpPr>
      </xdr:nvSpPr>
      <xdr:spPr bwMode="auto">
        <a:xfrm>
          <a:off x="3152775" y="3655314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196548</xdr:rowOff>
    </xdr:to>
    <xdr:sp macro="" textlink="">
      <xdr:nvSpPr>
        <xdr:cNvPr id="256" name="Text Box 2">
          <a:extLst>
            <a:ext uri="{FF2B5EF4-FFF2-40B4-BE49-F238E27FC236}">
              <a16:creationId xmlns:a16="http://schemas.microsoft.com/office/drawing/2014/main" id="{ACA6E56D-362E-45AB-8550-245709900A7D}"/>
            </a:ext>
          </a:extLst>
        </xdr:cNvPr>
        <xdr:cNvSpPr txBox="1">
          <a:spLocks noChangeArrowheads="1"/>
        </xdr:cNvSpPr>
      </xdr:nvSpPr>
      <xdr:spPr bwMode="auto">
        <a:xfrm>
          <a:off x="3152775" y="3655314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196548</xdr:rowOff>
    </xdr:to>
    <xdr:sp macro="" textlink="">
      <xdr:nvSpPr>
        <xdr:cNvPr id="257" name="Text Box 2">
          <a:extLst>
            <a:ext uri="{FF2B5EF4-FFF2-40B4-BE49-F238E27FC236}">
              <a16:creationId xmlns:a16="http://schemas.microsoft.com/office/drawing/2014/main" id="{56076C8D-0601-4E46-9D5D-6F84224EFE55}"/>
            </a:ext>
          </a:extLst>
        </xdr:cNvPr>
        <xdr:cNvSpPr txBox="1">
          <a:spLocks noChangeArrowheads="1"/>
        </xdr:cNvSpPr>
      </xdr:nvSpPr>
      <xdr:spPr bwMode="auto">
        <a:xfrm>
          <a:off x="3152775" y="3655314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twoCellAnchor>
  <xdr:twoCellAnchor editAs="oneCell">
    <xdr:from>
      <xdr:col>3</xdr:col>
      <xdr:colOff>104775</xdr:colOff>
      <xdr:row>255</xdr:row>
      <xdr:rowOff>0</xdr:rowOff>
    </xdr:from>
    <xdr:to>
      <xdr:col>3</xdr:col>
      <xdr:colOff>180975</xdr:colOff>
      <xdr:row>255</xdr:row>
      <xdr:rowOff>194717</xdr:rowOff>
    </xdr:to>
    <xdr:sp macro="" textlink="">
      <xdr:nvSpPr>
        <xdr:cNvPr id="258" name="Text Box 2">
          <a:extLst>
            <a:ext uri="{FF2B5EF4-FFF2-40B4-BE49-F238E27FC236}">
              <a16:creationId xmlns:a16="http://schemas.microsoft.com/office/drawing/2014/main" id="{2027F3D4-4E6E-4F33-95F6-8D57F444D3E2}"/>
            </a:ext>
          </a:extLst>
        </xdr:cNvPr>
        <xdr:cNvSpPr txBox="1">
          <a:spLocks noChangeArrowheads="1"/>
        </xdr:cNvSpPr>
      </xdr:nvSpPr>
      <xdr:spPr bwMode="auto">
        <a:xfrm>
          <a:off x="3152775" y="3655314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194717</xdr:rowOff>
    </xdr:to>
    <xdr:sp macro="" textlink="">
      <xdr:nvSpPr>
        <xdr:cNvPr id="259" name="Text Box 2">
          <a:extLst>
            <a:ext uri="{FF2B5EF4-FFF2-40B4-BE49-F238E27FC236}">
              <a16:creationId xmlns:a16="http://schemas.microsoft.com/office/drawing/2014/main" id="{67D6A015-3944-4E70-A505-E626AD804521}"/>
            </a:ext>
          </a:extLst>
        </xdr:cNvPr>
        <xdr:cNvSpPr txBox="1">
          <a:spLocks noChangeArrowheads="1"/>
        </xdr:cNvSpPr>
      </xdr:nvSpPr>
      <xdr:spPr bwMode="auto">
        <a:xfrm>
          <a:off x="3152775" y="3655314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194717</xdr:rowOff>
    </xdr:to>
    <xdr:sp macro="" textlink="">
      <xdr:nvSpPr>
        <xdr:cNvPr id="260" name="Text Box 2">
          <a:extLst>
            <a:ext uri="{FF2B5EF4-FFF2-40B4-BE49-F238E27FC236}">
              <a16:creationId xmlns:a16="http://schemas.microsoft.com/office/drawing/2014/main" id="{AEA4FBB6-2270-4359-8284-2DF4EEB21A90}"/>
            </a:ext>
          </a:extLst>
        </xdr:cNvPr>
        <xdr:cNvSpPr txBox="1">
          <a:spLocks noChangeArrowheads="1"/>
        </xdr:cNvSpPr>
      </xdr:nvSpPr>
      <xdr:spPr bwMode="auto">
        <a:xfrm>
          <a:off x="3152775" y="3655314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194717</xdr:rowOff>
    </xdr:to>
    <xdr:sp macro="" textlink="">
      <xdr:nvSpPr>
        <xdr:cNvPr id="261" name="Text Box 2">
          <a:extLst>
            <a:ext uri="{FF2B5EF4-FFF2-40B4-BE49-F238E27FC236}">
              <a16:creationId xmlns:a16="http://schemas.microsoft.com/office/drawing/2014/main" id="{51C9DB02-FB8C-4882-B5DE-972F692271E2}"/>
            </a:ext>
          </a:extLst>
        </xdr:cNvPr>
        <xdr:cNvSpPr txBox="1">
          <a:spLocks noChangeArrowheads="1"/>
        </xdr:cNvSpPr>
      </xdr:nvSpPr>
      <xdr:spPr bwMode="auto">
        <a:xfrm>
          <a:off x="3152775" y="3655314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194717</xdr:rowOff>
    </xdr:to>
    <xdr:sp macro="" textlink="">
      <xdr:nvSpPr>
        <xdr:cNvPr id="262" name="Text Box 2">
          <a:extLst>
            <a:ext uri="{FF2B5EF4-FFF2-40B4-BE49-F238E27FC236}">
              <a16:creationId xmlns:a16="http://schemas.microsoft.com/office/drawing/2014/main" id="{10393A90-FAEB-420C-B8FD-A7665E7B7AF1}"/>
            </a:ext>
          </a:extLst>
        </xdr:cNvPr>
        <xdr:cNvSpPr txBox="1">
          <a:spLocks noChangeArrowheads="1"/>
        </xdr:cNvSpPr>
      </xdr:nvSpPr>
      <xdr:spPr bwMode="auto">
        <a:xfrm>
          <a:off x="3152775" y="3655314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194717</xdr:rowOff>
    </xdr:to>
    <xdr:sp macro="" textlink="">
      <xdr:nvSpPr>
        <xdr:cNvPr id="263" name="Text Box 2">
          <a:extLst>
            <a:ext uri="{FF2B5EF4-FFF2-40B4-BE49-F238E27FC236}">
              <a16:creationId xmlns:a16="http://schemas.microsoft.com/office/drawing/2014/main" id="{883CF690-97F6-4778-A370-5AC6D4C2A836}"/>
            </a:ext>
          </a:extLst>
        </xdr:cNvPr>
        <xdr:cNvSpPr txBox="1">
          <a:spLocks noChangeArrowheads="1"/>
        </xdr:cNvSpPr>
      </xdr:nvSpPr>
      <xdr:spPr bwMode="auto">
        <a:xfrm>
          <a:off x="3152775" y="3655314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194717</xdr:rowOff>
    </xdr:to>
    <xdr:sp macro="" textlink="">
      <xdr:nvSpPr>
        <xdr:cNvPr id="264" name="Text Box 2">
          <a:extLst>
            <a:ext uri="{FF2B5EF4-FFF2-40B4-BE49-F238E27FC236}">
              <a16:creationId xmlns:a16="http://schemas.microsoft.com/office/drawing/2014/main" id="{26411681-6022-4D0F-8A6D-60B8007F4C00}"/>
            </a:ext>
          </a:extLst>
        </xdr:cNvPr>
        <xdr:cNvSpPr txBox="1">
          <a:spLocks noChangeArrowheads="1"/>
        </xdr:cNvSpPr>
      </xdr:nvSpPr>
      <xdr:spPr bwMode="auto">
        <a:xfrm>
          <a:off x="3152775" y="3655314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194717</xdr:rowOff>
    </xdr:to>
    <xdr:sp macro="" textlink="">
      <xdr:nvSpPr>
        <xdr:cNvPr id="265" name="Text Box 2">
          <a:extLst>
            <a:ext uri="{FF2B5EF4-FFF2-40B4-BE49-F238E27FC236}">
              <a16:creationId xmlns:a16="http://schemas.microsoft.com/office/drawing/2014/main" id="{A83A125F-1BD8-411A-B0E9-AA4B4A8E86BB}"/>
            </a:ext>
          </a:extLst>
        </xdr:cNvPr>
        <xdr:cNvSpPr txBox="1">
          <a:spLocks noChangeArrowheads="1"/>
        </xdr:cNvSpPr>
      </xdr:nvSpPr>
      <xdr:spPr bwMode="auto">
        <a:xfrm>
          <a:off x="3152775" y="3655314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183239</xdr:rowOff>
    </xdr:to>
    <xdr:sp macro="" textlink="">
      <xdr:nvSpPr>
        <xdr:cNvPr id="266" name="Text Box 2">
          <a:extLst>
            <a:ext uri="{FF2B5EF4-FFF2-40B4-BE49-F238E27FC236}">
              <a16:creationId xmlns:a16="http://schemas.microsoft.com/office/drawing/2014/main" id="{00EAA813-AEE4-435E-9555-6ECE913E6502}"/>
            </a:ext>
          </a:extLst>
        </xdr:cNvPr>
        <xdr:cNvSpPr txBox="1">
          <a:spLocks noChangeArrowheads="1"/>
        </xdr:cNvSpPr>
      </xdr:nvSpPr>
      <xdr:spPr bwMode="auto">
        <a:xfrm>
          <a:off x="3152775" y="365531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183239</xdr:rowOff>
    </xdr:to>
    <xdr:sp macro="" textlink="">
      <xdr:nvSpPr>
        <xdr:cNvPr id="267" name="Text Box 2">
          <a:extLst>
            <a:ext uri="{FF2B5EF4-FFF2-40B4-BE49-F238E27FC236}">
              <a16:creationId xmlns:a16="http://schemas.microsoft.com/office/drawing/2014/main" id="{F9546A87-FB59-4C4B-AE23-10B0A26AD23D}"/>
            </a:ext>
          </a:extLst>
        </xdr:cNvPr>
        <xdr:cNvSpPr txBox="1">
          <a:spLocks noChangeArrowheads="1"/>
        </xdr:cNvSpPr>
      </xdr:nvSpPr>
      <xdr:spPr bwMode="auto">
        <a:xfrm>
          <a:off x="3152775" y="365531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183239</xdr:rowOff>
    </xdr:to>
    <xdr:sp macro="" textlink="">
      <xdr:nvSpPr>
        <xdr:cNvPr id="268" name="Text Box 2">
          <a:extLst>
            <a:ext uri="{FF2B5EF4-FFF2-40B4-BE49-F238E27FC236}">
              <a16:creationId xmlns:a16="http://schemas.microsoft.com/office/drawing/2014/main" id="{0C3320CF-882F-47AA-8675-4A2CA650344C}"/>
            </a:ext>
          </a:extLst>
        </xdr:cNvPr>
        <xdr:cNvSpPr txBox="1">
          <a:spLocks noChangeArrowheads="1"/>
        </xdr:cNvSpPr>
      </xdr:nvSpPr>
      <xdr:spPr bwMode="auto">
        <a:xfrm>
          <a:off x="3152775" y="365531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183239</xdr:rowOff>
    </xdr:to>
    <xdr:sp macro="" textlink="">
      <xdr:nvSpPr>
        <xdr:cNvPr id="269" name="Text Box 2">
          <a:extLst>
            <a:ext uri="{FF2B5EF4-FFF2-40B4-BE49-F238E27FC236}">
              <a16:creationId xmlns:a16="http://schemas.microsoft.com/office/drawing/2014/main" id="{DB83D7A6-C90E-4E9A-A972-7CFC6A1DD9CE}"/>
            </a:ext>
          </a:extLst>
        </xdr:cNvPr>
        <xdr:cNvSpPr txBox="1">
          <a:spLocks noChangeArrowheads="1"/>
        </xdr:cNvSpPr>
      </xdr:nvSpPr>
      <xdr:spPr bwMode="auto">
        <a:xfrm>
          <a:off x="3152775" y="365531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183239</xdr:rowOff>
    </xdr:to>
    <xdr:sp macro="" textlink="">
      <xdr:nvSpPr>
        <xdr:cNvPr id="270" name="Text Box 2">
          <a:extLst>
            <a:ext uri="{FF2B5EF4-FFF2-40B4-BE49-F238E27FC236}">
              <a16:creationId xmlns:a16="http://schemas.microsoft.com/office/drawing/2014/main" id="{1FF87904-AEF9-45E5-B4B5-25B010727C5F}"/>
            </a:ext>
          </a:extLst>
        </xdr:cNvPr>
        <xdr:cNvSpPr txBox="1">
          <a:spLocks noChangeArrowheads="1"/>
        </xdr:cNvSpPr>
      </xdr:nvSpPr>
      <xdr:spPr bwMode="auto">
        <a:xfrm>
          <a:off x="3152775" y="365531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183239</xdr:rowOff>
    </xdr:to>
    <xdr:sp macro="" textlink="">
      <xdr:nvSpPr>
        <xdr:cNvPr id="271" name="Text Box 2">
          <a:extLst>
            <a:ext uri="{FF2B5EF4-FFF2-40B4-BE49-F238E27FC236}">
              <a16:creationId xmlns:a16="http://schemas.microsoft.com/office/drawing/2014/main" id="{26EFEF68-0C47-4A93-8CCE-5AFB620350CB}"/>
            </a:ext>
          </a:extLst>
        </xdr:cNvPr>
        <xdr:cNvSpPr txBox="1">
          <a:spLocks noChangeArrowheads="1"/>
        </xdr:cNvSpPr>
      </xdr:nvSpPr>
      <xdr:spPr bwMode="auto">
        <a:xfrm>
          <a:off x="3152775" y="365531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183239</xdr:rowOff>
    </xdr:to>
    <xdr:sp macro="" textlink="">
      <xdr:nvSpPr>
        <xdr:cNvPr id="272" name="Text Box 2">
          <a:extLst>
            <a:ext uri="{FF2B5EF4-FFF2-40B4-BE49-F238E27FC236}">
              <a16:creationId xmlns:a16="http://schemas.microsoft.com/office/drawing/2014/main" id="{C7501D5A-D291-48CC-959F-5AAF8D0F4260}"/>
            </a:ext>
          </a:extLst>
        </xdr:cNvPr>
        <xdr:cNvSpPr txBox="1">
          <a:spLocks noChangeArrowheads="1"/>
        </xdr:cNvSpPr>
      </xdr:nvSpPr>
      <xdr:spPr bwMode="auto">
        <a:xfrm>
          <a:off x="3152775" y="365531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255</xdr:row>
      <xdr:rowOff>0</xdr:rowOff>
    </xdr:from>
    <xdr:to>
      <xdr:col>3</xdr:col>
      <xdr:colOff>180975</xdr:colOff>
      <xdr:row>255</xdr:row>
      <xdr:rowOff>183239</xdr:rowOff>
    </xdr:to>
    <xdr:sp macro="" textlink="">
      <xdr:nvSpPr>
        <xdr:cNvPr id="273" name="Text Box 2">
          <a:extLst>
            <a:ext uri="{FF2B5EF4-FFF2-40B4-BE49-F238E27FC236}">
              <a16:creationId xmlns:a16="http://schemas.microsoft.com/office/drawing/2014/main" id="{2A83BEE7-3337-41FB-BE7A-E82D42826928}"/>
            </a:ext>
          </a:extLst>
        </xdr:cNvPr>
        <xdr:cNvSpPr txBox="1">
          <a:spLocks noChangeArrowheads="1"/>
        </xdr:cNvSpPr>
      </xdr:nvSpPr>
      <xdr:spPr bwMode="auto">
        <a:xfrm>
          <a:off x="3152775" y="3655314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252</xdr:row>
      <xdr:rowOff>0</xdr:rowOff>
    </xdr:from>
    <xdr:to>
      <xdr:col>3</xdr:col>
      <xdr:colOff>180975</xdr:colOff>
      <xdr:row>252</xdr:row>
      <xdr:rowOff>181787</xdr:rowOff>
    </xdr:to>
    <xdr:sp macro="" textlink="">
      <xdr:nvSpPr>
        <xdr:cNvPr id="163" name="Text Box 2">
          <a:extLst>
            <a:ext uri="{FF2B5EF4-FFF2-40B4-BE49-F238E27FC236}">
              <a16:creationId xmlns:a16="http://schemas.microsoft.com/office/drawing/2014/main" id="{D6ECF76C-E6F6-4323-8578-E74B26C0393B}"/>
            </a:ext>
          </a:extLst>
        </xdr:cNvPr>
        <xdr:cNvSpPr txBox="1">
          <a:spLocks noChangeArrowheads="1"/>
        </xdr:cNvSpPr>
      </xdr:nvSpPr>
      <xdr:spPr bwMode="auto">
        <a:xfrm>
          <a:off x="2870835" y="34472880"/>
          <a:ext cx="76200" cy="188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252</xdr:row>
      <xdr:rowOff>0</xdr:rowOff>
    </xdr:from>
    <xdr:to>
      <xdr:col>3</xdr:col>
      <xdr:colOff>180975</xdr:colOff>
      <xdr:row>252</xdr:row>
      <xdr:rowOff>181787</xdr:rowOff>
    </xdr:to>
    <xdr:sp macro="" textlink="">
      <xdr:nvSpPr>
        <xdr:cNvPr id="164" name="Text Box 2">
          <a:extLst>
            <a:ext uri="{FF2B5EF4-FFF2-40B4-BE49-F238E27FC236}">
              <a16:creationId xmlns:a16="http://schemas.microsoft.com/office/drawing/2014/main" id="{8465EEFB-D1E0-4690-966E-78F920EE7BB4}"/>
            </a:ext>
          </a:extLst>
        </xdr:cNvPr>
        <xdr:cNvSpPr txBox="1">
          <a:spLocks noChangeArrowheads="1"/>
        </xdr:cNvSpPr>
      </xdr:nvSpPr>
      <xdr:spPr bwMode="auto">
        <a:xfrm>
          <a:off x="3046095" y="64861440"/>
          <a:ext cx="76200" cy="188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8595</xdr:rowOff>
    </xdr:to>
    <xdr:sp macro="" textlink="">
      <xdr:nvSpPr>
        <xdr:cNvPr id="165" name="Text Box 2">
          <a:extLst>
            <a:ext uri="{FF2B5EF4-FFF2-40B4-BE49-F238E27FC236}">
              <a16:creationId xmlns:a16="http://schemas.microsoft.com/office/drawing/2014/main" id="{EE7BBE51-7403-4F74-B061-B76FA1720F1C}"/>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46695</xdr:rowOff>
    </xdr:to>
    <xdr:sp macro="" textlink="">
      <xdr:nvSpPr>
        <xdr:cNvPr id="166" name="Text Box 2">
          <a:extLst>
            <a:ext uri="{FF2B5EF4-FFF2-40B4-BE49-F238E27FC236}">
              <a16:creationId xmlns:a16="http://schemas.microsoft.com/office/drawing/2014/main" id="{AB09EEE9-66E0-482C-8C6A-09368D5207D5}"/>
            </a:ext>
          </a:extLst>
        </xdr:cNvPr>
        <xdr:cNvSpPr txBox="1">
          <a:spLocks noChangeArrowheads="1"/>
        </xdr:cNvSpPr>
      </xdr:nvSpPr>
      <xdr:spPr bwMode="auto">
        <a:xfrm>
          <a:off x="2619375" y="1158240"/>
          <a:ext cx="76200" cy="23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8595</xdr:rowOff>
    </xdr:to>
    <xdr:sp macro="" textlink="">
      <xdr:nvSpPr>
        <xdr:cNvPr id="167" name="Text Box 2">
          <a:extLst>
            <a:ext uri="{FF2B5EF4-FFF2-40B4-BE49-F238E27FC236}">
              <a16:creationId xmlns:a16="http://schemas.microsoft.com/office/drawing/2014/main" id="{D151CA94-AFC9-4B92-AAD4-381DBC7CD720}"/>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46695</xdr:rowOff>
    </xdr:to>
    <xdr:sp macro="" textlink="">
      <xdr:nvSpPr>
        <xdr:cNvPr id="168" name="Text Box 2">
          <a:extLst>
            <a:ext uri="{FF2B5EF4-FFF2-40B4-BE49-F238E27FC236}">
              <a16:creationId xmlns:a16="http://schemas.microsoft.com/office/drawing/2014/main" id="{D38F9BBC-464C-4524-A2D6-7999C38A4CEB}"/>
            </a:ext>
          </a:extLst>
        </xdr:cNvPr>
        <xdr:cNvSpPr txBox="1">
          <a:spLocks noChangeArrowheads="1"/>
        </xdr:cNvSpPr>
      </xdr:nvSpPr>
      <xdr:spPr bwMode="auto">
        <a:xfrm>
          <a:off x="2619375" y="1158240"/>
          <a:ext cx="76200" cy="23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8595</xdr:rowOff>
    </xdr:to>
    <xdr:sp macro="" textlink="">
      <xdr:nvSpPr>
        <xdr:cNvPr id="169" name="Text Box 2">
          <a:extLst>
            <a:ext uri="{FF2B5EF4-FFF2-40B4-BE49-F238E27FC236}">
              <a16:creationId xmlns:a16="http://schemas.microsoft.com/office/drawing/2014/main" id="{444FEC50-7579-4C63-B1BA-29C2590D6E95}"/>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46695</xdr:rowOff>
    </xdr:to>
    <xdr:sp macro="" textlink="">
      <xdr:nvSpPr>
        <xdr:cNvPr id="170" name="Text Box 2">
          <a:extLst>
            <a:ext uri="{FF2B5EF4-FFF2-40B4-BE49-F238E27FC236}">
              <a16:creationId xmlns:a16="http://schemas.microsoft.com/office/drawing/2014/main" id="{F6F3B638-E5F8-4F8F-9DA8-671108B76DF0}"/>
            </a:ext>
          </a:extLst>
        </xdr:cNvPr>
        <xdr:cNvSpPr txBox="1">
          <a:spLocks noChangeArrowheads="1"/>
        </xdr:cNvSpPr>
      </xdr:nvSpPr>
      <xdr:spPr bwMode="auto">
        <a:xfrm>
          <a:off x="2619375" y="1158240"/>
          <a:ext cx="76200" cy="23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18120</xdr:rowOff>
    </xdr:to>
    <xdr:sp macro="" textlink="">
      <xdr:nvSpPr>
        <xdr:cNvPr id="171" name="Text Box 2">
          <a:extLst>
            <a:ext uri="{FF2B5EF4-FFF2-40B4-BE49-F238E27FC236}">
              <a16:creationId xmlns:a16="http://schemas.microsoft.com/office/drawing/2014/main" id="{D98394B1-866E-4548-9595-F6E84406E758}"/>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18120</xdr:rowOff>
    </xdr:to>
    <xdr:sp macro="" textlink="">
      <xdr:nvSpPr>
        <xdr:cNvPr id="172" name="Text Box 2">
          <a:extLst>
            <a:ext uri="{FF2B5EF4-FFF2-40B4-BE49-F238E27FC236}">
              <a16:creationId xmlns:a16="http://schemas.microsoft.com/office/drawing/2014/main" id="{EEF7E085-D28A-4A31-8831-BCA8ABEA4C4D}"/>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18120</xdr:rowOff>
    </xdr:to>
    <xdr:sp macro="" textlink="">
      <xdr:nvSpPr>
        <xdr:cNvPr id="173" name="Text Box 2">
          <a:extLst>
            <a:ext uri="{FF2B5EF4-FFF2-40B4-BE49-F238E27FC236}">
              <a16:creationId xmlns:a16="http://schemas.microsoft.com/office/drawing/2014/main" id="{21AC7E70-8698-4C7C-B6B5-1BE7ACB9F90A}"/>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56220</xdr:rowOff>
    </xdr:to>
    <xdr:sp macro="" textlink="">
      <xdr:nvSpPr>
        <xdr:cNvPr id="174" name="Text Box 2">
          <a:extLst>
            <a:ext uri="{FF2B5EF4-FFF2-40B4-BE49-F238E27FC236}">
              <a16:creationId xmlns:a16="http://schemas.microsoft.com/office/drawing/2014/main" id="{D3DE07BF-4314-46E0-B302-1BB99505459F}"/>
            </a:ext>
          </a:extLst>
        </xdr:cNvPr>
        <xdr:cNvSpPr txBox="1">
          <a:spLocks noChangeArrowheads="1"/>
        </xdr:cNvSpPr>
      </xdr:nvSpPr>
      <xdr:spPr bwMode="auto">
        <a:xfrm>
          <a:off x="2619375" y="1158240"/>
          <a:ext cx="76200" cy="242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56220</xdr:rowOff>
    </xdr:to>
    <xdr:sp macro="" textlink="">
      <xdr:nvSpPr>
        <xdr:cNvPr id="175" name="Text Box 2">
          <a:extLst>
            <a:ext uri="{FF2B5EF4-FFF2-40B4-BE49-F238E27FC236}">
              <a16:creationId xmlns:a16="http://schemas.microsoft.com/office/drawing/2014/main" id="{6575B77F-D731-41E6-B526-273700348A57}"/>
            </a:ext>
          </a:extLst>
        </xdr:cNvPr>
        <xdr:cNvSpPr txBox="1">
          <a:spLocks noChangeArrowheads="1"/>
        </xdr:cNvSpPr>
      </xdr:nvSpPr>
      <xdr:spPr bwMode="auto">
        <a:xfrm>
          <a:off x="2619375" y="1158240"/>
          <a:ext cx="76200" cy="242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18120</xdr:rowOff>
    </xdr:to>
    <xdr:sp macro="" textlink="">
      <xdr:nvSpPr>
        <xdr:cNvPr id="176" name="Text Box 2">
          <a:extLst>
            <a:ext uri="{FF2B5EF4-FFF2-40B4-BE49-F238E27FC236}">
              <a16:creationId xmlns:a16="http://schemas.microsoft.com/office/drawing/2014/main" id="{7C262BEC-FEC8-4B63-BB4E-5D187A927AD7}"/>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18120</xdr:rowOff>
    </xdr:to>
    <xdr:sp macro="" textlink="">
      <xdr:nvSpPr>
        <xdr:cNvPr id="177" name="Text Box 2">
          <a:extLst>
            <a:ext uri="{FF2B5EF4-FFF2-40B4-BE49-F238E27FC236}">
              <a16:creationId xmlns:a16="http://schemas.microsoft.com/office/drawing/2014/main" id="{462CD9A1-B2BF-4451-81A3-CD56BCA8D154}"/>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18120</xdr:rowOff>
    </xdr:to>
    <xdr:sp macro="" textlink="">
      <xdr:nvSpPr>
        <xdr:cNvPr id="193" name="Text Box 2">
          <a:extLst>
            <a:ext uri="{FF2B5EF4-FFF2-40B4-BE49-F238E27FC236}">
              <a16:creationId xmlns:a16="http://schemas.microsoft.com/office/drawing/2014/main" id="{4BD401F5-EBCB-4CC3-8F19-6BD287FC1008}"/>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8595</xdr:rowOff>
    </xdr:to>
    <xdr:sp macro="" textlink="">
      <xdr:nvSpPr>
        <xdr:cNvPr id="194" name="Text Box 2">
          <a:extLst>
            <a:ext uri="{FF2B5EF4-FFF2-40B4-BE49-F238E27FC236}">
              <a16:creationId xmlns:a16="http://schemas.microsoft.com/office/drawing/2014/main" id="{DEBC67F9-4BB4-4D50-87DE-90D12B43234C}"/>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8595</xdr:rowOff>
    </xdr:to>
    <xdr:sp macro="" textlink="">
      <xdr:nvSpPr>
        <xdr:cNvPr id="195" name="Text Box 2">
          <a:extLst>
            <a:ext uri="{FF2B5EF4-FFF2-40B4-BE49-F238E27FC236}">
              <a16:creationId xmlns:a16="http://schemas.microsoft.com/office/drawing/2014/main" id="{F256B51F-2150-43E0-91F9-B8F4734B844D}"/>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104775</xdr:colOff>
      <xdr:row>5</xdr:row>
      <xdr:rowOff>0</xdr:rowOff>
    </xdr:from>
    <xdr:to>
      <xdr:col>3</xdr:col>
      <xdr:colOff>180975</xdr:colOff>
      <xdr:row>6</xdr:row>
      <xdr:rowOff>19229</xdr:rowOff>
    </xdr:to>
    <xdr:sp macro="" textlink="">
      <xdr:nvSpPr>
        <xdr:cNvPr id="2" name="Text Box 2">
          <a:extLst>
            <a:ext uri="{FF2B5EF4-FFF2-40B4-BE49-F238E27FC236}">
              <a16:creationId xmlns:a16="http://schemas.microsoft.com/office/drawing/2014/main" id="{0105D093-0C87-4696-8801-4A43902F24D9}"/>
            </a:ext>
          </a:extLst>
        </xdr:cNvPr>
        <xdr:cNvSpPr txBox="1">
          <a:spLocks noChangeArrowheads="1"/>
        </xdr:cNvSpPr>
      </xdr:nvSpPr>
      <xdr:spPr bwMode="auto">
        <a:xfrm>
          <a:off x="3162300" y="1724025"/>
          <a:ext cx="76200" cy="202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57329</xdr:rowOff>
    </xdr:to>
    <xdr:sp macro="" textlink="">
      <xdr:nvSpPr>
        <xdr:cNvPr id="3" name="Text Box 2">
          <a:extLst>
            <a:ext uri="{FF2B5EF4-FFF2-40B4-BE49-F238E27FC236}">
              <a16:creationId xmlns:a16="http://schemas.microsoft.com/office/drawing/2014/main" id="{4EDA92F6-B0A2-46B4-9558-79EBC97D9DB2}"/>
            </a:ext>
          </a:extLst>
        </xdr:cNvPr>
        <xdr:cNvSpPr txBox="1">
          <a:spLocks noChangeArrowheads="1"/>
        </xdr:cNvSpPr>
      </xdr:nvSpPr>
      <xdr:spPr bwMode="auto">
        <a:xfrm>
          <a:off x="3162300" y="1724025"/>
          <a:ext cx="76200" cy="240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19229</xdr:rowOff>
    </xdr:to>
    <xdr:sp macro="" textlink="">
      <xdr:nvSpPr>
        <xdr:cNvPr id="4" name="Text Box 2">
          <a:extLst>
            <a:ext uri="{FF2B5EF4-FFF2-40B4-BE49-F238E27FC236}">
              <a16:creationId xmlns:a16="http://schemas.microsoft.com/office/drawing/2014/main" id="{71924F51-6EDF-4019-B15B-51F5A5602777}"/>
            </a:ext>
          </a:extLst>
        </xdr:cNvPr>
        <xdr:cNvSpPr txBox="1">
          <a:spLocks noChangeArrowheads="1"/>
        </xdr:cNvSpPr>
      </xdr:nvSpPr>
      <xdr:spPr bwMode="auto">
        <a:xfrm>
          <a:off x="3162300" y="1724025"/>
          <a:ext cx="76200" cy="202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57329</xdr:rowOff>
    </xdr:to>
    <xdr:sp macro="" textlink="">
      <xdr:nvSpPr>
        <xdr:cNvPr id="5" name="Text Box 2">
          <a:extLst>
            <a:ext uri="{FF2B5EF4-FFF2-40B4-BE49-F238E27FC236}">
              <a16:creationId xmlns:a16="http://schemas.microsoft.com/office/drawing/2014/main" id="{DBF9BBCC-947F-4083-9816-96FF9F1BEEB1}"/>
            </a:ext>
          </a:extLst>
        </xdr:cNvPr>
        <xdr:cNvSpPr txBox="1">
          <a:spLocks noChangeArrowheads="1"/>
        </xdr:cNvSpPr>
      </xdr:nvSpPr>
      <xdr:spPr bwMode="auto">
        <a:xfrm>
          <a:off x="3162300" y="1724025"/>
          <a:ext cx="76200" cy="240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19229</xdr:rowOff>
    </xdr:to>
    <xdr:sp macro="" textlink="">
      <xdr:nvSpPr>
        <xdr:cNvPr id="6" name="Text Box 2">
          <a:extLst>
            <a:ext uri="{FF2B5EF4-FFF2-40B4-BE49-F238E27FC236}">
              <a16:creationId xmlns:a16="http://schemas.microsoft.com/office/drawing/2014/main" id="{40AB52A7-E2C8-4CBE-907B-570D553CCC54}"/>
            </a:ext>
          </a:extLst>
        </xdr:cNvPr>
        <xdr:cNvSpPr txBox="1">
          <a:spLocks noChangeArrowheads="1"/>
        </xdr:cNvSpPr>
      </xdr:nvSpPr>
      <xdr:spPr bwMode="auto">
        <a:xfrm>
          <a:off x="3162300" y="1724025"/>
          <a:ext cx="76200" cy="202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57329</xdr:rowOff>
    </xdr:to>
    <xdr:sp macro="" textlink="">
      <xdr:nvSpPr>
        <xdr:cNvPr id="7" name="Text Box 2">
          <a:extLst>
            <a:ext uri="{FF2B5EF4-FFF2-40B4-BE49-F238E27FC236}">
              <a16:creationId xmlns:a16="http://schemas.microsoft.com/office/drawing/2014/main" id="{C71BA75A-AE73-4FAE-B7AC-3A06FBD4A3FB}"/>
            </a:ext>
          </a:extLst>
        </xdr:cNvPr>
        <xdr:cNvSpPr txBox="1">
          <a:spLocks noChangeArrowheads="1"/>
        </xdr:cNvSpPr>
      </xdr:nvSpPr>
      <xdr:spPr bwMode="auto">
        <a:xfrm>
          <a:off x="3162300" y="1724025"/>
          <a:ext cx="76200" cy="240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28754</xdr:rowOff>
    </xdr:to>
    <xdr:sp macro="" textlink="">
      <xdr:nvSpPr>
        <xdr:cNvPr id="8" name="Text Box 2">
          <a:extLst>
            <a:ext uri="{FF2B5EF4-FFF2-40B4-BE49-F238E27FC236}">
              <a16:creationId xmlns:a16="http://schemas.microsoft.com/office/drawing/2014/main" id="{AED65890-6237-41F1-AB8E-241B719A0F2F}"/>
            </a:ext>
          </a:extLst>
        </xdr:cNvPr>
        <xdr:cNvSpPr txBox="1">
          <a:spLocks noChangeArrowheads="1"/>
        </xdr:cNvSpPr>
      </xdr:nvSpPr>
      <xdr:spPr bwMode="auto">
        <a:xfrm>
          <a:off x="3162300" y="1724025"/>
          <a:ext cx="76200" cy="211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28754</xdr:rowOff>
    </xdr:to>
    <xdr:sp macro="" textlink="">
      <xdr:nvSpPr>
        <xdr:cNvPr id="9" name="Text Box 2">
          <a:extLst>
            <a:ext uri="{FF2B5EF4-FFF2-40B4-BE49-F238E27FC236}">
              <a16:creationId xmlns:a16="http://schemas.microsoft.com/office/drawing/2014/main" id="{3E08C7B7-9220-4A27-9A14-803322E4A6CC}"/>
            </a:ext>
          </a:extLst>
        </xdr:cNvPr>
        <xdr:cNvSpPr txBox="1">
          <a:spLocks noChangeArrowheads="1"/>
        </xdr:cNvSpPr>
      </xdr:nvSpPr>
      <xdr:spPr bwMode="auto">
        <a:xfrm>
          <a:off x="3162300" y="1724025"/>
          <a:ext cx="76200" cy="211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28754</xdr:rowOff>
    </xdr:to>
    <xdr:sp macro="" textlink="">
      <xdr:nvSpPr>
        <xdr:cNvPr id="10" name="Text Box 2">
          <a:extLst>
            <a:ext uri="{FF2B5EF4-FFF2-40B4-BE49-F238E27FC236}">
              <a16:creationId xmlns:a16="http://schemas.microsoft.com/office/drawing/2014/main" id="{9676C272-6AB1-494B-9AC6-47C5E3132F7B}"/>
            </a:ext>
          </a:extLst>
        </xdr:cNvPr>
        <xdr:cNvSpPr txBox="1">
          <a:spLocks noChangeArrowheads="1"/>
        </xdr:cNvSpPr>
      </xdr:nvSpPr>
      <xdr:spPr bwMode="auto">
        <a:xfrm>
          <a:off x="3162300" y="1724025"/>
          <a:ext cx="76200" cy="211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66854</xdr:rowOff>
    </xdr:to>
    <xdr:sp macro="" textlink="">
      <xdr:nvSpPr>
        <xdr:cNvPr id="11" name="Text Box 2">
          <a:extLst>
            <a:ext uri="{FF2B5EF4-FFF2-40B4-BE49-F238E27FC236}">
              <a16:creationId xmlns:a16="http://schemas.microsoft.com/office/drawing/2014/main" id="{DC36BE3A-02BE-4408-A4BB-4ACFE9CF20A3}"/>
            </a:ext>
          </a:extLst>
        </xdr:cNvPr>
        <xdr:cNvSpPr txBox="1">
          <a:spLocks noChangeArrowheads="1"/>
        </xdr:cNvSpPr>
      </xdr:nvSpPr>
      <xdr:spPr bwMode="auto">
        <a:xfrm>
          <a:off x="3162300" y="1724025"/>
          <a:ext cx="76200" cy="24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66854</xdr:rowOff>
    </xdr:to>
    <xdr:sp macro="" textlink="">
      <xdr:nvSpPr>
        <xdr:cNvPr id="12" name="Text Box 2">
          <a:extLst>
            <a:ext uri="{FF2B5EF4-FFF2-40B4-BE49-F238E27FC236}">
              <a16:creationId xmlns:a16="http://schemas.microsoft.com/office/drawing/2014/main" id="{AA1BA6FB-2935-4E71-BD45-E110B9792953}"/>
            </a:ext>
          </a:extLst>
        </xdr:cNvPr>
        <xdr:cNvSpPr txBox="1">
          <a:spLocks noChangeArrowheads="1"/>
        </xdr:cNvSpPr>
      </xdr:nvSpPr>
      <xdr:spPr bwMode="auto">
        <a:xfrm>
          <a:off x="3162300" y="1724025"/>
          <a:ext cx="76200" cy="24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28754</xdr:rowOff>
    </xdr:to>
    <xdr:sp macro="" textlink="">
      <xdr:nvSpPr>
        <xdr:cNvPr id="13" name="Text Box 2">
          <a:extLst>
            <a:ext uri="{FF2B5EF4-FFF2-40B4-BE49-F238E27FC236}">
              <a16:creationId xmlns:a16="http://schemas.microsoft.com/office/drawing/2014/main" id="{BA2B0C08-3E7F-413C-91C6-5A2DACBACE94}"/>
            </a:ext>
          </a:extLst>
        </xdr:cNvPr>
        <xdr:cNvSpPr txBox="1">
          <a:spLocks noChangeArrowheads="1"/>
        </xdr:cNvSpPr>
      </xdr:nvSpPr>
      <xdr:spPr bwMode="auto">
        <a:xfrm>
          <a:off x="3162300" y="1724025"/>
          <a:ext cx="76200" cy="211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28754</xdr:rowOff>
    </xdr:to>
    <xdr:sp macro="" textlink="">
      <xdr:nvSpPr>
        <xdr:cNvPr id="14" name="Text Box 2">
          <a:extLst>
            <a:ext uri="{FF2B5EF4-FFF2-40B4-BE49-F238E27FC236}">
              <a16:creationId xmlns:a16="http://schemas.microsoft.com/office/drawing/2014/main" id="{7CF0D126-CBE9-4C59-932E-4C61C8476D53}"/>
            </a:ext>
          </a:extLst>
        </xdr:cNvPr>
        <xdr:cNvSpPr txBox="1">
          <a:spLocks noChangeArrowheads="1"/>
        </xdr:cNvSpPr>
      </xdr:nvSpPr>
      <xdr:spPr bwMode="auto">
        <a:xfrm>
          <a:off x="3162300" y="1724025"/>
          <a:ext cx="76200" cy="211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28754</xdr:rowOff>
    </xdr:to>
    <xdr:sp macro="" textlink="">
      <xdr:nvSpPr>
        <xdr:cNvPr id="15" name="Text Box 2">
          <a:extLst>
            <a:ext uri="{FF2B5EF4-FFF2-40B4-BE49-F238E27FC236}">
              <a16:creationId xmlns:a16="http://schemas.microsoft.com/office/drawing/2014/main" id="{3EF87E9C-54B5-476F-8D57-1D02A84AF309}"/>
            </a:ext>
          </a:extLst>
        </xdr:cNvPr>
        <xdr:cNvSpPr txBox="1">
          <a:spLocks noChangeArrowheads="1"/>
        </xdr:cNvSpPr>
      </xdr:nvSpPr>
      <xdr:spPr bwMode="auto">
        <a:xfrm>
          <a:off x="3162300" y="1724025"/>
          <a:ext cx="76200" cy="211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19229</xdr:rowOff>
    </xdr:to>
    <xdr:sp macro="" textlink="">
      <xdr:nvSpPr>
        <xdr:cNvPr id="16" name="Text Box 2">
          <a:extLst>
            <a:ext uri="{FF2B5EF4-FFF2-40B4-BE49-F238E27FC236}">
              <a16:creationId xmlns:a16="http://schemas.microsoft.com/office/drawing/2014/main" id="{51D807FB-8070-4D62-8F6A-C4C58B7E8B79}"/>
            </a:ext>
          </a:extLst>
        </xdr:cNvPr>
        <xdr:cNvSpPr txBox="1">
          <a:spLocks noChangeArrowheads="1"/>
        </xdr:cNvSpPr>
      </xdr:nvSpPr>
      <xdr:spPr bwMode="auto">
        <a:xfrm>
          <a:off x="3162300" y="1724025"/>
          <a:ext cx="76200" cy="202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19229</xdr:rowOff>
    </xdr:to>
    <xdr:sp macro="" textlink="">
      <xdr:nvSpPr>
        <xdr:cNvPr id="17" name="Text Box 2">
          <a:extLst>
            <a:ext uri="{FF2B5EF4-FFF2-40B4-BE49-F238E27FC236}">
              <a16:creationId xmlns:a16="http://schemas.microsoft.com/office/drawing/2014/main" id="{1689B27D-117A-456B-ADEB-4140C66A7013}"/>
            </a:ext>
          </a:extLst>
        </xdr:cNvPr>
        <xdr:cNvSpPr txBox="1">
          <a:spLocks noChangeArrowheads="1"/>
        </xdr:cNvSpPr>
      </xdr:nvSpPr>
      <xdr:spPr bwMode="auto">
        <a:xfrm>
          <a:off x="3162300" y="1724025"/>
          <a:ext cx="76200" cy="202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19230</xdr:rowOff>
    </xdr:to>
    <xdr:sp macro="" textlink="">
      <xdr:nvSpPr>
        <xdr:cNvPr id="18" name="Text Box 2">
          <a:extLst>
            <a:ext uri="{FF2B5EF4-FFF2-40B4-BE49-F238E27FC236}">
              <a16:creationId xmlns:a16="http://schemas.microsoft.com/office/drawing/2014/main" id="{7477B5FD-16E1-4BB6-B810-2645F33C7880}"/>
            </a:ext>
          </a:extLst>
        </xdr:cNvPr>
        <xdr:cNvSpPr txBox="1">
          <a:spLocks noChangeArrowheads="1"/>
        </xdr:cNvSpPr>
      </xdr:nvSpPr>
      <xdr:spPr bwMode="auto">
        <a:xfrm>
          <a:off x="3162300" y="1724025"/>
          <a:ext cx="76200" cy="202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57330</xdr:rowOff>
    </xdr:to>
    <xdr:sp macro="" textlink="">
      <xdr:nvSpPr>
        <xdr:cNvPr id="19" name="Text Box 2">
          <a:extLst>
            <a:ext uri="{FF2B5EF4-FFF2-40B4-BE49-F238E27FC236}">
              <a16:creationId xmlns:a16="http://schemas.microsoft.com/office/drawing/2014/main" id="{31298304-D339-40BD-A22C-0EB8A213834E}"/>
            </a:ext>
          </a:extLst>
        </xdr:cNvPr>
        <xdr:cNvSpPr txBox="1">
          <a:spLocks noChangeArrowheads="1"/>
        </xdr:cNvSpPr>
      </xdr:nvSpPr>
      <xdr:spPr bwMode="auto">
        <a:xfrm>
          <a:off x="3162300" y="1724025"/>
          <a:ext cx="76200" cy="240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19230</xdr:rowOff>
    </xdr:to>
    <xdr:sp macro="" textlink="">
      <xdr:nvSpPr>
        <xdr:cNvPr id="20" name="Text Box 2">
          <a:extLst>
            <a:ext uri="{FF2B5EF4-FFF2-40B4-BE49-F238E27FC236}">
              <a16:creationId xmlns:a16="http://schemas.microsoft.com/office/drawing/2014/main" id="{8EAA0EEC-B7F7-460B-9527-DE1608D8ECC7}"/>
            </a:ext>
          </a:extLst>
        </xdr:cNvPr>
        <xdr:cNvSpPr txBox="1">
          <a:spLocks noChangeArrowheads="1"/>
        </xdr:cNvSpPr>
      </xdr:nvSpPr>
      <xdr:spPr bwMode="auto">
        <a:xfrm>
          <a:off x="3162300" y="1724025"/>
          <a:ext cx="76200" cy="202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57330</xdr:rowOff>
    </xdr:to>
    <xdr:sp macro="" textlink="">
      <xdr:nvSpPr>
        <xdr:cNvPr id="21" name="Text Box 2">
          <a:extLst>
            <a:ext uri="{FF2B5EF4-FFF2-40B4-BE49-F238E27FC236}">
              <a16:creationId xmlns:a16="http://schemas.microsoft.com/office/drawing/2014/main" id="{C82B6A1C-1B2C-4A10-B94F-CF5002283B9A}"/>
            </a:ext>
          </a:extLst>
        </xdr:cNvPr>
        <xdr:cNvSpPr txBox="1">
          <a:spLocks noChangeArrowheads="1"/>
        </xdr:cNvSpPr>
      </xdr:nvSpPr>
      <xdr:spPr bwMode="auto">
        <a:xfrm>
          <a:off x="3162300" y="1724025"/>
          <a:ext cx="76200" cy="240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19230</xdr:rowOff>
    </xdr:to>
    <xdr:sp macro="" textlink="">
      <xdr:nvSpPr>
        <xdr:cNvPr id="22" name="Text Box 2">
          <a:extLst>
            <a:ext uri="{FF2B5EF4-FFF2-40B4-BE49-F238E27FC236}">
              <a16:creationId xmlns:a16="http://schemas.microsoft.com/office/drawing/2014/main" id="{4224053D-9EFD-44F9-BAE2-41D968EDD4C6}"/>
            </a:ext>
          </a:extLst>
        </xdr:cNvPr>
        <xdr:cNvSpPr txBox="1">
          <a:spLocks noChangeArrowheads="1"/>
        </xdr:cNvSpPr>
      </xdr:nvSpPr>
      <xdr:spPr bwMode="auto">
        <a:xfrm>
          <a:off x="3162300" y="1724025"/>
          <a:ext cx="76200" cy="202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57330</xdr:rowOff>
    </xdr:to>
    <xdr:sp macro="" textlink="">
      <xdr:nvSpPr>
        <xdr:cNvPr id="23" name="Text Box 2">
          <a:extLst>
            <a:ext uri="{FF2B5EF4-FFF2-40B4-BE49-F238E27FC236}">
              <a16:creationId xmlns:a16="http://schemas.microsoft.com/office/drawing/2014/main" id="{7F671353-4DDE-4EF8-945C-3992D8600A63}"/>
            </a:ext>
          </a:extLst>
        </xdr:cNvPr>
        <xdr:cNvSpPr txBox="1">
          <a:spLocks noChangeArrowheads="1"/>
        </xdr:cNvSpPr>
      </xdr:nvSpPr>
      <xdr:spPr bwMode="auto">
        <a:xfrm>
          <a:off x="3162300" y="1724025"/>
          <a:ext cx="76200" cy="240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28755</xdr:rowOff>
    </xdr:to>
    <xdr:sp macro="" textlink="">
      <xdr:nvSpPr>
        <xdr:cNvPr id="24" name="Text Box 2">
          <a:extLst>
            <a:ext uri="{FF2B5EF4-FFF2-40B4-BE49-F238E27FC236}">
              <a16:creationId xmlns:a16="http://schemas.microsoft.com/office/drawing/2014/main" id="{6B792097-6668-4692-83D9-03AEF9752C86}"/>
            </a:ext>
          </a:extLst>
        </xdr:cNvPr>
        <xdr:cNvSpPr txBox="1">
          <a:spLocks noChangeArrowheads="1"/>
        </xdr:cNvSpPr>
      </xdr:nvSpPr>
      <xdr:spPr bwMode="auto">
        <a:xfrm>
          <a:off x="3162300" y="1724025"/>
          <a:ext cx="76200" cy="211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28755</xdr:rowOff>
    </xdr:to>
    <xdr:sp macro="" textlink="">
      <xdr:nvSpPr>
        <xdr:cNvPr id="25" name="Text Box 2">
          <a:extLst>
            <a:ext uri="{FF2B5EF4-FFF2-40B4-BE49-F238E27FC236}">
              <a16:creationId xmlns:a16="http://schemas.microsoft.com/office/drawing/2014/main" id="{061BB384-B09D-4ECF-8D35-1F33CD0D3DB4}"/>
            </a:ext>
          </a:extLst>
        </xdr:cNvPr>
        <xdr:cNvSpPr txBox="1">
          <a:spLocks noChangeArrowheads="1"/>
        </xdr:cNvSpPr>
      </xdr:nvSpPr>
      <xdr:spPr bwMode="auto">
        <a:xfrm>
          <a:off x="3162300" y="1724025"/>
          <a:ext cx="76200" cy="211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28755</xdr:rowOff>
    </xdr:to>
    <xdr:sp macro="" textlink="">
      <xdr:nvSpPr>
        <xdr:cNvPr id="26" name="Text Box 2">
          <a:extLst>
            <a:ext uri="{FF2B5EF4-FFF2-40B4-BE49-F238E27FC236}">
              <a16:creationId xmlns:a16="http://schemas.microsoft.com/office/drawing/2014/main" id="{C4B05AC9-286C-4544-88B3-615287BA047C}"/>
            </a:ext>
          </a:extLst>
        </xdr:cNvPr>
        <xdr:cNvSpPr txBox="1">
          <a:spLocks noChangeArrowheads="1"/>
        </xdr:cNvSpPr>
      </xdr:nvSpPr>
      <xdr:spPr bwMode="auto">
        <a:xfrm>
          <a:off x="3162300" y="1724025"/>
          <a:ext cx="76200" cy="211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66855</xdr:rowOff>
    </xdr:to>
    <xdr:sp macro="" textlink="">
      <xdr:nvSpPr>
        <xdr:cNvPr id="27" name="Text Box 2">
          <a:extLst>
            <a:ext uri="{FF2B5EF4-FFF2-40B4-BE49-F238E27FC236}">
              <a16:creationId xmlns:a16="http://schemas.microsoft.com/office/drawing/2014/main" id="{93A5CD59-FADC-45DD-93D0-0BFE79694131}"/>
            </a:ext>
          </a:extLst>
        </xdr:cNvPr>
        <xdr:cNvSpPr txBox="1">
          <a:spLocks noChangeArrowheads="1"/>
        </xdr:cNvSpPr>
      </xdr:nvSpPr>
      <xdr:spPr bwMode="auto">
        <a:xfrm>
          <a:off x="3162300" y="1724025"/>
          <a:ext cx="76200" cy="249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66855</xdr:rowOff>
    </xdr:to>
    <xdr:sp macro="" textlink="">
      <xdr:nvSpPr>
        <xdr:cNvPr id="28" name="Text Box 2">
          <a:extLst>
            <a:ext uri="{FF2B5EF4-FFF2-40B4-BE49-F238E27FC236}">
              <a16:creationId xmlns:a16="http://schemas.microsoft.com/office/drawing/2014/main" id="{FC3E092E-2237-4649-A2DF-DBBDDDCA4F6B}"/>
            </a:ext>
          </a:extLst>
        </xdr:cNvPr>
        <xdr:cNvSpPr txBox="1">
          <a:spLocks noChangeArrowheads="1"/>
        </xdr:cNvSpPr>
      </xdr:nvSpPr>
      <xdr:spPr bwMode="auto">
        <a:xfrm>
          <a:off x="3162300" y="1724025"/>
          <a:ext cx="76200" cy="249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28755</xdr:rowOff>
    </xdr:to>
    <xdr:sp macro="" textlink="">
      <xdr:nvSpPr>
        <xdr:cNvPr id="29" name="Text Box 2">
          <a:extLst>
            <a:ext uri="{FF2B5EF4-FFF2-40B4-BE49-F238E27FC236}">
              <a16:creationId xmlns:a16="http://schemas.microsoft.com/office/drawing/2014/main" id="{D79AB7C3-6FFF-41E5-BA27-F522CE9CF605}"/>
            </a:ext>
          </a:extLst>
        </xdr:cNvPr>
        <xdr:cNvSpPr txBox="1">
          <a:spLocks noChangeArrowheads="1"/>
        </xdr:cNvSpPr>
      </xdr:nvSpPr>
      <xdr:spPr bwMode="auto">
        <a:xfrm>
          <a:off x="3162300" y="1724025"/>
          <a:ext cx="76200" cy="211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28755</xdr:rowOff>
    </xdr:to>
    <xdr:sp macro="" textlink="">
      <xdr:nvSpPr>
        <xdr:cNvPr id="30" name="Text Box 2">
          <a:extLst>
            <a:ext uri="{FF2B5EF4-FFF2-40B4-BE49-F238E27FC236}">
              <a16:creationId xmlns:a16="http://schemas.microsoft.com/office/drawing/2014/main" id="{1E6F6FA5-4003-46D6-9999-904BA0C69E11}"/>
            </a:ext>
          </a:extLst>
        </xdr:cNvPr>
        <xdr:cNvSpPr txBox="1">
          <a:spLocks noChangeArrowheads="1"/>
        </xdr:cNvSpPr>
      </xdr:nvSpPr>
      <xdr:spPr bwMode="auto">
        <a:xfrm>
          <a:off x="3162300" y="1724025"/>
          <a:ext cx="76200" cy="211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28755</xdr:rowOff>
    </xdr:to>
    <xdr:sp macro="" textlink="">
      <xdr:nvSpPr>
        <xdr:cNvPr id="31" name="Text Box 2">
          <a:extLst>
            <a:ext uri="{FF2B5EF4-FFF2-40B4-BE49-F238E27FC236}">
              <a16:creationId xmlns:a16="http://schemas.microsoft.com/office/drawing/2014/main" id="{B11A5978-CED3-446E-B1D6-6FCFA88FEBE2}"/>
            </a:ext>
          </a:extLst>
        </xdr:cNvPr>
        <xdr:cNvSpPr txBox="1">
          <a:spLocks noChangeArrowheads="1"/>
        </xdr:cNvSpPr>
      </xdr:nvSpPr>
      <xdr:spPr bwMode="auto">
        <a:xfrm>
          <a:off x="3162300" y="1724025"/>
          <a:ext cx="76200" cy="211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19230</xdr:rowOff>
    </xdr:to>
    <xdr:sp macro="" textlink="">
      <xdr:nvSpPr>
        <xdr:cNvPr id="32" name="Text Box 2">
          <a:extLst>
            <a:ext uri="{FF2B5EF4-FFF2-40B4-BE49-F238E27FC236}">
              <a16:creationId xmlns:a16="http://schemas.microsoft.com/office/drawing/2014/main" id="{99FA727C-50B3-4BBB-BD21-AA4D0D82E105}"/>
            </a:ext>
          </a:extLst>
        </xdr:cNvPr>
        <xdr:cNvSpPr txBox="1">
          <a:spLocks noChangeArrowheads="1"/>
        </xdr:cNvSpPr>
      </xdr:nvSpPr>
      <xdr:spPr bwMode="auto">
        <a:xfrm>
          <a:off x="3162300" y="1724025"/>
          <a:ext cx="76200" cy="202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19230</xdr:rowOff>
    </xdr:to>
    <xdr:sp macro="" textlink="">
      <xdr:nvSpPr>
        <xdr:cNvPr id="33" name="Text Box 2">
          <a:extLst>
            <a:ext uri="{FF2B5EF4-FFF2-40B4-BE49-F238E27FC236}">
              <a16:creationId xmlns:a16="http://schemas.microsoft.com/office/drawing/2014/main" id="{08E9B016-F789-4296-9145-F1E778E112DE}"/>
            </a:ext>
          </a:extLst>
        </xdr:cNvPr>
        <xdr:cNvSpPr txBox="1">
          <a:spLocks noChangeArrowheads="1"/>
        </xdr:cNvSpPr>
      </xdr:nvSpPr>
      <xdr:spPr bwMode="auto">
        <a:xfrm>
          <a:off x="3162300" y="1724025"/>
          <a:ext cx="76200" cy="202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4567</xdr:rowOff>
    </xdr:to>
    <xdr:sp macro="" textlink="">
      <xdr:nvSpPr>
        <xdr:cNvPr id="34" name="Text Box 2">
          <a:extLst>
            <a:ext uri="{FF2B5EF4-FFF2-40B4-BE49-F238E27FC236}">
              <a16:creationId xmlns:a16="http://schemas.microsoft.com/office/drawing/2014/main" id="{DF27322F-AA05-40FF-86C9-02948D6E0971}"/>
            </a:ext>
          </a:extLst>
        </xdr:cNvPr>
        <xdr:cNvSpPr txBox="1">
          <a:spLocks noChangeArrowheads="1"/>
        </xdr:cNvSpPr>
      </xdr:nvSpPr>
      <xdr:spPr bwMode="auto">
        <a:xfrm>
          <a:off x="3162300" y="1724025"/>
          <a:ext cx="76200" cy="187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42667</xdr:rowOff>
    </xdr:to>
    <xdr:sp macro="" textlink="">
      <xdr:nvSpPr>
        <xdr:cNvPr id="35" name="Text Box 2">
          <a:extLst>
            <a:ext uri="{FF2B5EF4-FFF2-40B4-BE49-F238E27FC236}">
              <a16:creationId xmlns:a16="http://schemas.microsoft.com/office/drawing/2014/main" id="{F76F6247-B3C8-45E0-A5A1-8BF017448801}"/>
            </a:ext>
          </a:extLst>
        </xdr:cNvPr>
        <xdr:cNvSpPr txBox="1">
          <a:spLocks noChangeArrowheads="1"/>
        </xdr:cNvSpPr>
      </xdr:nvSpPr>
      <xdr:spPr bwMode="auto">
        <a:xfrm>
          <a:off x="3162300" y="1724025"/>
          <a:ext cx="76200" cy="225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4567</xdr:rowOff>
    </xdr:to>
    <xdr:sp macro="" textlink="">
      <xdr:nvSpPr>
        <xdr:cNvPr id="36" name="Text Box 2">
          <a:extLst>
            <a:ext uri="{FF2B5EF4-FFF2-40B4-BE49-F238E27FC236}">
              <a16:creationId xmlns:a16="http://schemas.microsoft.com/office/drawing/2014/main" id="{EDBEB7A5-B7BD-4DCF-9C65-9329EAC103AF}"/>
            </a:ext>
          </a:extLst>
        </xdr:cNvPr>
        <xdr:cNvSpPr txBox="1">
          <a:spLocks noChangeArrowheads="1"/>
        </xdr:cNvSpPr>
      </xdr:nvSpPr>
      <xdr:spPr bwMode="auto">
        <a:xfrm>
          <a:off x="3162300" y="1724025"/>
          <a:ext cx="76200" cy="187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42667</xdr:rowOff>
    </xdr:to>
    <xdr:sp macro="" textlink="">
      <xdr:nvSpPr>
        <xdr:cNvPr id="37" name="Text Box 2">
          <a:extLst>
            <a:ext uri="{FF2B5EF4-FFF2-40B4-BE49-F238E27FC236}">
              <a16:creationId xmlns:a16="http://schemas.microsoft.com/office/drawing/2014/main" id="{3F06F8F2-A4A4-496F-A264-AD7CEBEA63C8}"/>
            </a:ext>
          </a:extLst>
        </xdr:cNvPr>
        <xdr:cNvSpPr txBox="1">
          <a:spLocks noChangeArrowheads="1"/>
        </xdr:cNvSpPr>
      </xdr:nvSpPr>
      <xdr:spPr bwMode="auto">
        <a:xfrm>
          <a:off x="3162300" y="1724025"/>
          <a:ext cx="76200" cy="225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4567</xdr:rowOff>
    </xdr:to>
    <xdr:sp macro="" textlink="">
      <xdr:nvSpPr>
        <xdr:cNvPr id="38" name="Text Box 2">
          <a:extLst>
            <a:ext uri="{FF2B5EF4-FFF2-40B4-BE49-F238E27FC236}">
              <a16:creationId xmlns:a16="http://schemas.microsoft.com/office/drawing/2014/main" id="{E3391ED3-E87A-407E-B20A-1508C2C82A19}"/>
            </a:ext>
          </a:extLst>
        </xdr:cNvPr>
        <xdr:cNvSpPr txBox="1">
          <a:spLocks noChangeArrowheads="1"/>
        </xdr:cNvSpPr>
      </xdr:nvSpPr>
      <xdr:spPr bwMode="auto">
        <a:xfrm>
          <a:off x="3162300" y="1724025"/>
          <a:ext cx="76200" cy="187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42667</xdr:rowOff>
    </xdr:to>
    <xdr:sp macro="" textlink="">
      <xdr:nvSpPr>
        <xdr:cNvPr id="39" name="Text Box 2">
          <a:extLst>
            <a:ext uri="{FF2B5EF4-FFF2-40B4-BE49-F238E27FC236}">
              <a16:creationId xmlns:a16="http://schemas.microsoft.com/office/drawing/2014/main" id="{F217C8E3-0C79-4D1B-9A68-5A44FB2E37D7}"/>
            </a:ext>
          </a:extLst>
        </xdr:cNvPr>
        <xdr:cNvSpPr txBox="1">
          <a:spLocks noChangeArrowheads="1"/>
        </xdr:cNvSpPr>
      </xdr:nvSpPr>
      <xdr:spPr bwMode="auto">
        <a:xfrm>
          <a:off x="3162300" y="1724025"/>
          <a:ext cx="76200" cy="225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14092</xdr:rowOff>
    </xdr:to>
    <xdr:sp macro="" textlink="">
      <xdr:nvSpPr>
        <xdr:cNvPr id="40" name="Text Box 2">
          <a:extLst>
            <a:ext uri="{FF2B5EF4-FFF2-40B4-BE49-F238E27FC236}">
              <a16:creationId xmlns:a16="http://schemas.microsoft.com/office/drawing/2014/main" id="{A45802CB-766B-4136-836E-A45A3BE22E18}"/>
            </a:ext>
          </a:extLst>
        </xdr:cNvPr>
        <xdr:cNvSpPr txBox="1">
          <a:spLocks noChangeArrowheads="1"/>
        </xdr:cNvSpPr>
      </xdr:nvSpPr>
      <xdr:spPr bwMode="auto">
        <a:xfrm>
          <a:off x="3162300" y="1724025"/>
          <a:ext cx="76200" cy="197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14092</xdr:rowOff>
    </xdr:to>
    <xdr:sp macro="" textlink="">
      <xdr:nvSpPr>
        <xdr:cNvPr id="41" name="Text Box 2">
          <a:extLst>
            <a:ext uri="{FF2B5EF4-FFF2-40B4-BE49-F238E27FC236}">
              <a16:creationId xmlns:a16="http://schemas.microsoft.com/office/drawing/2014/main" id="{D46C8138-761F-4A31-8C50-955E514CC5BA}"/>
            </a:ext>
          </a:extLst>
        </xdr:cNvPr>
        <xdr:cNvSpPr txBox="1">
          <a:spLocks noChangeArrowheads="1"/>
        </xdr:cNvSpPr>
      </xdr:nvSpPr>
      <xdr:spPr bwMode="auto">
        <a:xfrm>
          <a:off x="3162300" y="1724025"/>
          <a:ext cx="76200" cy="197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14092</xdr:rowOff>
    </xdr:to>
    <xdr:sp macro="" textlink="">
      <xdr:nvSpPr>
        <xdr:cNvPr id="42" name="Text Box 2">
          <a:extLst>
            <a:ext uri="{FF2B5EF4-FFF2-40B4-BE49-F238E27FC236}">
              <a16:creationId xmlns:a16="http://schemas.microsoft.com/office/drawing/2014/main" id="{8D3C3901-4E9F-4839-8DFC-96F81576BF4C}"/>
            </a:ext>
          </a:extLst>
        </xdr:cNvPr>
        <xdr:cNvSpPr txBox="1">
          <a:spLocks noChangeArrowheads="1"/>
        </xdr:cNvSpPr>
      </xdr:nvSpPr>
      <xdr:spPr bwMode="auto">
        <a:xfrm>
          <a:off x="3162300" y="1724025"/>
          <a:ext cx="76200" cy="197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52192</xdr:rowOff>
    </xdr:to>
    <xdr:sp macro="" textlink="">
      <xdr:nvSpPr>
        <xdr:cNvPr id="43" name="Text Box 2">
          <a:extLst>
            <a:ext uri="{FF2B5EF4-FFF2-40B4-BE49-F238E27FC236}">
              <a16:creationId xmlns:a16="http://schemas.microsoft.com/office/drawing/2014/main" id="{AA62F51C-A4EE-49CC-8E62-647C5ABE2ED5}"/>
            </a:ext>
          </a:extLst>
        </xdr:cNvPr>
        <xdr:cNvSpPr txBox="1">
          <a:spLocks noChangeArrowheads="1"/>
        </xdr:cNvSpPr>
      </xdr:nvSpPr>
      <xdr:spPr bwMode="auto">
        <a:xfrm>
          <a:off x="3162300" y="1724025"/>
          <a:ext cx="76200" cy="235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52192</xdr:rowOff>
    </xdr:to>
    <xdr:sp macro="" textlink="">
      <xdr:nvSpPr>
        <xdr:cNvPr id="44" name="Text Box 2">
          <a:extLst>
            <a:ext uri="{FF2B5EF4-FFF2-40B4-BE49-F238E27FC236}">
              <a16:creationId xmlns:a16="http://schemas.microsoft.com/office/drawing/2014/main" id="{432577C8-19A9-443B-8CF6-E74FB8191B02}"/>
            </a:ext>
          </a:extLst>
        </xdr:cNvPr>
        <xdr:cNvSpPr txBox="1">
          <a:spLocks noChangeArrowheads="1"/>
        </xdr:cNvSpPr>
      </xdr:nvSpPr>
      <xdr:spPr bwMode="auto">
        <a:xfrm>
          <a:off x="3162300" y="1724025"/>
          <a:ext cx="76200" cy="235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14092</xdr:rowOff>
    </xdr:to>
    <xdr:sp macro="" textlink="">
      <xdr:nvSpPr>
        <xdr:cNvPr id="45" name="Text Box 2">
          <a:extLst>
            <a:ext uri="{FF2B5EF4-FFF2-40B4-BE49-F238E27FC236}">
              <a16:creationId xmlns:a16="http://schemas.microsoft.com/office/drawing/2014/main" id="{E91079DB-985C-41B9-8391-B8D1111E91FD}"/>
            </a:ext>
          </a:extLst>
        </xdr:cNvPr>
        <xdr:cNvSpPr txBox="1">
          <a:spLocks noChangeArrowheads="1"/>
        </xdr:cNvSpPr>
      </xdr:nvSpPr>
      <xdr:spPr bwMode="auto">
        <a:xfrm>
          <a:off x="3162300" y="1724025"/>
          <a:ext cx="76200" cy="197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14092</xdr:rowOff>
    </xdr:to>
    <xdr:sp macro="" textlink="">
      <xdr:nvSpPr>
        <xdr:cNvPr id="46" name="Text Box 2">
          <a:extLst>
            <a:ext uri="{FF2B5EF4-FFF2-40B4-BE49-F238E27FC236}">
              <a16:creationId xmlns:a16="http://schemas.microsoft.com/office/drawing/2014/main" id="{D0EE2274-C55F-49CA-A206-1AB850C8AD4C}"/>
            </a:ext>
          </a:extLst>
        </xdr:cNvPr>
        <xdr:cNvSpPr txBox="1">
          <a:spLocks noChangeArrowheads="1"/>
        </xdr:cNvSpPr>
      </xdr:nvSpPr>
      <xdr:spPr bwMode="auto">
        <a:xfrm>
          <a:off x="3162300" y="1724025"/>
          <a:ext cx="76200" cy="197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14092</xdr:rowOff>
    </xdr:to>
    <xdr:sp macro="" textlink="">
      <xdr:nvSpPr>
        <xdr:cNvPr id="47" name="Text Box 2">
          <a:extLst>
            <a:ext uri="{FF2B5EF4-FFF2-40B4-BE49-F238E27FC236}">
              <a16:creationId xmlns:a16="http://schemas.microsoft.com/office/drawing/2014/main" id="{310ED54C-6D74-4B55-8ECA-54290D6975F9}"/>
            </a:ext>
          </a:extLst>
        </xdr:cNvPr>
        <xdr:cNvSpPr txBox="1">
          <a:spLocks noChangeArrowheads="1"/>
        </xdr:cNvSpPr>
      </xdr:nvSpPr>
      <xdr:spPr bwMode="auto">
        <a:xfrm>
          <a:off x="3162300" y="1724025"/>
          <a:ext cx="76200" cy="197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4567</xdr:rowOff>
    </xdr:to>
    <xdr:sp macro="" textlink="">
      <xdr:nvSpPr>
        <xdr:cNvPr id="48" name="Text Box 2">
          <a:extLst>
            <a:ext uri="{FF2B5EF4-FFF2-40B4-BE49-F238E27FC236}">
              <a16:creationId xmlns:a16="http://schemas.microsoft.com/office/drawing/2014/main" id="{16426BBA-FE50-4602-9631-718197E8C361}"/>
            </a:ext>
          </a:extLst>
        </xdr:cNvPr>
        <xdr:cNvSpPr txBox="1">
          <a:spLocks noChangeArrowheads="1"/>
        </xdr:cNvSpPr>
      </xdr:nvSpPr>
      <xdr:spPr bwMode="auto">
        <a:xfrm>
          <a:off x="3162300" y="1724025"/>
          <a:ext cx="76200" cy="187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4567</xdr:rowOff>
    </xdr:to>
    <xdr:sp macro="" textlink="">
      <xdr:nvSpPr>
        <xdr:cNvPr id="49" name="Text Box 2">
          <a:extLst>
            <a:ext uri="{FF2B5EF4-FFF2-40B4-BE49-F238E27FC236}">
              <a16:creationId xmlns:a16="http://schemas.microsoft.com/office/drawing/2014/main" id="{C272762E-6711-4C24-8548-5270864020AA}"/>
            </a:ext>
          </a:extLst>
        </xdr:cNvPr>
        <xdr:cNvSpPr txBox="1">
          <a:spLocks noChangeArrowheads="1"/>
        </xdr:cNvSpPr>
      </xdr:nvSpPr>
      <xdr:spPr bwMode="auto">
        <a:xfrm>
          <a:off x="3162300" y="1724025"/>
          <a:ext cx="76200" cy="187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25929</xdr:rowOff>
    </xdr:to>
    <xdr:sp macro="" textlink="">
      <xdr:nvSpPr>
        <xdr:cNvPr id="50" name="Text Box 2">
          <a:extLst>
            <a:ext uri="{FF2B5EF4-FFF2-40B4-BE49-F238E27FC236}">
              <a16:creationId xmlns:a16="http://schemas.microsoft.com/office/drawing/2014/main" id="{A9B174C2-F865-4694-95F2-9038D79A2961}"/>
            </a:ext>
          </a:extLst>
        </xdr:cNvPr>
        <xdr:cNvSpPr txBox="1">
          <a:spLocks noChangeArrowheads="1"/>
        </xdr:cNvSpPr>
      </xdr:nvSpPr>
      <xdr:spPr bwMode="auto">
        <a:xfrm>
          <a:off x="2924175" y="1466850"/>
          <a:ext cx="76200" cy="25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64029</xdr:rowOff>
    </xdr:to>
    <xdr:sp macro="" textlink="">
      <xdr:nvSpPr>
        <xdr:cNvPr id="51" name="Text Box 2">
          <a:extLst>
            <a:ext uri="{FF2B5EF4-FFF2-40B4-BE49-F238E27FC236}">
              <a16:creationId xmlns:a16="http://schemas.microsoft.com/office/drawing/2014/main" id="{6485E60E-F5EE-4BCD-8700-8D09044D35B7}"/>
            </a:ext>
          </a:extLst>
        </xdr:cNvPr>
        <xdr:cNvSpPr txBox="1">
          <a:spLocks noChangeArrowheads="1"/>
        </xdr:cNvSpPr>
      </xdr:nvSpPr>
      <xdr:spPr bwMode="auto">
        <a:xfrm>
          <a:off x="2924175" y="1466850"/>
          <a:ext cx="76200" cy="64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25929</xdr:rowOff>
    </xdr:to>
    <xdr:sp macro="" textlink="">
      <xdr:nvSpPr>
        <xdr:cNvPr id="52" name="Text Box 2">
          <a:extLst>
            <a:ext uri="{FF2B5EF4-FFF2-40B4-BE49-F238E27FC236}">
              <a16:creationId xmlns:a16="http://schemas.microsoft.com/office/drawing/2014/main" id="{0681C3C5-A11E-4A1D-BB44-E9F744E0BD59}"/>
            </a:ext>
          </a:extLst>
        </xdr:cNvPr>
        <xdr:cNvSpPr txBox="1">
          <a:spLocks noChangeArrowheads="1"/>
        </xdr:cNvSpPr>
      </xdr:nvSpPr>
      <xdr:spPr bwMode="auto">
        <a:xfrm>
          <a:off x="2924175" y="1466850"/>
          <a:ext cx="76200" cy="25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64029</xdr:rowOff>
    </xdr:to>
    <xdr:sp macro="" textlink="">
      <xdr:nvSpPr>
        <xdr:cNvPr id="53" name="Text Box 2">
          <a:extLst>
            <a:ext uri="{FF2B5EF4-FFF2-40B4-BE49-F238E27FC236}">
              <a16:creationId xmlns:a16="http://schemas.microsoft.com/office/drawing/2014/main" id="{4CFAC0E9-DC8D-4005-BE36-F37674CB70B1}"/>
            </a:ext>
          </a:extLst>
        </xdr:cNvPr>
        <xdr:cNvSpPr txBox="1">
          <a:spLocks noChangeArrowheads="1"/>
        </xdr:cNvSpPr>
      </xdr:nvSpPr>
      <xdr:spPr bwMode="auto">
        <a:xfrm>
          <a:off x="2924175" y="1466850"/>
          <a:ext cx="76200" cy="64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25929</xdr:rowOff>
    </xdr:to>
    <xdr:sp macro="" textlink="">
      <xdr:nvSpPr>
        <xdr:cNvPr id="54" name="Text Box 2">
          <a:extLst>
            <a:ext uri="{FF2B5EF4-FFF2-40B4-BE49-F238E27FC236}">
              <a16:creationId xmlns:a16="http://schemas.microsoft.com/office/drawing/2014/main" id="{DF230FF7-4C5E-4032-B9D6-C25E7FF5BA44}"/>
            </a:ext>
          </a:extLst>
        </xdr:cNvPr>
        <xdr:cNvSpPr txBox="1">
          <a:spLocks noChangeArrowheads="1"/>
        </xdr:cNvSpPr>
      </xdr:nvSpPr>
      <xdr:spPr bwMode="auto">
        <a:xfrm>
          <a:off x="2924175" y="1466850"/>
          <a:ext cx="76200" cy="25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64029</xdr:rowOff>
    </xdr:to>
    <xdr:sp macro="" textlink="">
      <xdr:nvSpPr>
        <xdr:cNvPr id="55" name="Text Box 2">
          <a:extLst>
            <a:ext uri="{FF2B5EF4-FFF2-40B4-BE49-F238E27FC236}">
              <a16:creationId xmlns:a16="http://schemas.microsoft.com/office/drawing/2014/main" id="{84394AE7-520E-4D2F-BBF3-58DD5AA48653}"/>
            </a:ext>
          </a:extLst>
        </xdr:cNvPr>
        <xdr:cNvSpPr txBox="1">
          <a:spLocks noChangeArrowheads="1"/>
        </xdr:cNvSpPr>
      </xdr:nvSpPr>
      <xdr:spPr bwMode="auto">
        <a:xfrm>
          <a:off x="2924175" y="1466850"/>
          <a:ext cx="76200" cy="64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35454</xdr:rowOff>
    </xdr:to>
    <xdr:sp macro="" textlink="">
      <xdr:nvSpPr>
        <xdr:cNvPr id="56" name="Text Box 2">
          <a:extLst>
            <a:ext uri="{FF2B5EF4-FFF2-40B4-BE49-F238E27FC236}">
              <a16:creationId xmlns:a16="http://schemas.microsoft.com/office/drawing/2014/main" id="{7AB4809A-D58B-42A9-9362-AF089301667D}"/>
            </a:ext>
          </a:extLst>
        </xdr:cNvPr>
        <xdr:cNvSpPr txBox="1">
          <a:spLocks noChangeArrowheads="1"/>
        </xdr:cNvSpPr>
      </xdr:nvSpPr>
      <xdr:spPr bwMode="auto">
        <a:xfrm>
          <a:off x="2924175" y="1466850"/>
          <a:ext cx="76200" cy="35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35454</xdr:rowOff>
    </xdr:to>
    <xdr:sp macro="" textlink="">
      <xdr:nvSpPr>
        <xdr:cNvPr id="57" name="Text Box 2">
          <a:extLst>
            <a:ext uri="{FF2B5EF4-FFF2-40B4-BE49-F238E27FC236}">
              <a16:creationId xmlns:a16="http://schemas.microsoft.com/office/drawing/2014/main" id="{ECA825B9-098F-4D70-B56C-FCE9A92CFD2B}"/>
            </a:ext>
          </a:extLst>
        </xdr:cNvPr>
        <xdr:cNvSpPr txBox="1">
          <a:spLocks noChangeArrowheads="1"/>
        </xdr:cNvSpPr>
      </xdr:nvSpPr>
      <xdr:spPr bwMode="auto">
        <a:xfrm>
          <a:off x="2924175" y="1466850"/>
          <a:ext cx="76200" cy="35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35454</xdr:rowOff>
    </xdr:to>
    <xdr:sp macro="" textlink="">
      <xdr:nvSpPr>
        <xdr:cNvPr id="58" name="Text Box 2">
          <a:extLst>
            <a:ext uri="{FF2B5EF4-FFF2-40B4-BE49-F238E27FC236}">
              <a16:creationId xmlns:a16="http://schemas.microsoft.com/office/drawing/2014/main" id="{0EB4EB9B-287B-44A6-8E02-3484F34DCBAE}"/>
            </a:ext>
          </a:extLst>
        </xdr:cNvPr>
        <xdr:cNvSpPr txBox="1">
          <a:spLocks noChangeArrowheads="1"/>
        </xdr:cNvSpPr>
      </xdr:nvSpPr>
      <xdr:spPr bwMode="auto">
        <a:xfrm>
          <a:off x="2924175" y="1466850"/>
          <a:ext cx="76200" cy="35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73554</xdr:rowOff>
    </xdr:to>
    <xdr:sp macro="" textlink="">
      <xdr:nvSpPr>
        <xdr:cNvPr id="59" name="Text Box 2">
          <a:extLst>
            <a:ext uri="{FF2B5EF4-FFF2-40B4-BE49-F238E27FC236}">
              <a16:creationId xmlns:a16="http://schemas.microsoft.com/office/drawing/2014/main" id="{50D3A200-074A-44C1-9C91-66C4F14C53B8}"/>
            </a:ext>
          </a:extLst>
        </xdr:cNvPr>
        <xdr:cNvSpPr txBox="1">
          <a:spLocks noChangeArrowheads="1"/>
        </xdr:cNvSpPr>
      </xdr:nvSpPr>
      <xdr:spPr bwMode="auto">
        <a:xfrm>
          <a:off x="2924175" y="1466850"/>
          <a:ext cx="76200" cy="73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73554</xdr:rowOff>
    </xdr:to>
    <xdr:sp macro="" textlink="">
      <xdr:nvSpPr>
        <xdr:cNvPr id="60" name="Text Box 2">
          <a:extLst>
            <a:ext uri="{FF2B5EF4-FFF2-40B4-BE49-F238E27FC236}">
              <a16:creationId xmlns:a16="http://schemas.microsoft.com/office/drawing/2014/main" id="{EA9D8AD5-3332-4D9C-9D30-AC03C75FF9A7}"/>
            </a:ext>
          </a:extLst>
        </xdr:cNvPr>
        <xdr:cNvSpPr txBox="1">
          <a:spLocks noChangeArrowheads="1"/>
        </xdr:cNvSpPr>
      </xdr:nvSpPr>
      <xdr:spPr bwMode="auto">
        <a:xfrm>
          <a:off x="2924175" y="1466850"/>
          <a:ext cx="76200" cy="73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35454</xdr:rowOff>
    </xdr:to>
    <xdr:sp macro="" textlink="">
      <xdr:nvSpPr>
        <xdr:cNvPr id="61" name="Text Box 2">
          <a:extLst>
            <a:ext uri="{FF2B5EF4-FFF2-40B4-BE49-F238E27FC236}">
              <a16:creationId xmlns:a16="http://schemas.microsoft.com/office/drawing/2014/main" id="{F4CF6F2C-84B8-458F-8A42-ADB1C0FB6C88}"/>
            </a:ext>
          </a:extLst>
        </xdr:cNvPr>
        <xdr:cNvSpPr txBox="1">
          <a:spLocks noChangeArrowheads="1"/>
        </xdr:cNvSpPr>
      </xdr:nvSpPr>
      <xdr:spPr bwMode="auto">
        <a:xfrm>
          <a:off x="2924175" y="1466850"/>
          <a:ext cx="76200" cy="35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35454</xdr:rowOff>
    </xdr:to>
    <xdr:sp macro="" textlink="">
      <xdr:nvSpPr>
        <xdr:cNvPr id="62" name="Text Box 2">
          <a:extLst>
            <a:ext uri="{FF2B5EF4-FFF2-40B4-BE49-F238E27FC236}">
              <a16:creationId xmlns:a16="http://schemas.microsoft.com/office/drawing/2014/main" id="{088AF604-04D6-4883-AA46-621F40E36728}"/>
            </a:ext>
          </a:extLst>
        </xdr:cNvPr>
        <xdr:cNvSpPr txBox="1">
          <a:spLocks noChangeArrowheads="1"/>
        </xdr:cNvSpPr>
      </xdr:nvSpPr>
      <xdr:spPr bwMode="auto">
        <a:xfrm>
          <a:off x="2924175" y="1466850"/>
          <a:ext cx="76200" cy="35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35454</xdr:rowOff>
    </xdr:to>
    <xdr:sp macro="" textlink="">
      <xdr:nvSpPr>
        <xdr:cNvPr id="63" name="Text Box 2">
          <a:extLst>
            <a:ext uri="{FF2B5EF4-FFF2-40B4-BE49-F238E27FC236}">
              <a16:creationId xmlns:a16="http://schemas.microsoft.com/office/drawing/2014/main" id="{FEC0F30A-965B-4CCF-B462-E1F205ED0A49}"/>
            </a:ext>
          </a:extLst>
        </xdr:cNvPr>
        <xdr:cNvSpPr txBox="1">
          <a:spLocks noChangeArrowheads="1"/>
        </xdr:cNvSpPr>
      </xdr:nvSpPr>
      <xdr:spPr bwMode="auto">
        <a:xfrm>
          <a:off x="2924175" y="1466850"/>
          <a:ext cx="76200" cy="35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25929</xdr:rowOff>
    </xdr:to>
    <xdr:sp macro="" textlink="">
      <xdr:nvSpPr>
        <xdr:cNvPr id="64" name="Text Box 2">
          <a:extLst>
            <a:ext uri="{FF2B5EF4-FFF2-40B4-BE49-F238E27FC236}">
              <a16:creationId xmlns:a16="http://schemas.microsoft.com/office/drawing/2014/main" id="{289768BD-5602-4579-A4D1-9647F54A8BC4}"/>
            </a:ext>
          </a:extLst>
        </xdr:cNvPr>
        <xdr:cNvSpPr txBox="1">
          <a:spLocks noChangeArrowheads="1"/>
        </xdr:cNvSpPr>
      </xdr:nvSpPr>
      <xdr:spPr bwMode="auto">
        <a:xfrm>
          <a:off x="2924175" y="1466850"/>
          <a:ext cx="76200" cy="25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5</xdr:row>
      <xdr:rowOff>25929</xdr:rowOff>
    </xdr:to>
    <xdr:sp macro="" textlink="">
      <xdr:nvSpPr>
        <xdr:cNvPr id="65" name="Text Box 2">
          <a:extLst>
            <a:ext uri="{FF2B5EF4-FFF2-40B4-BE49-F238E27FC236}">
              <a16:creationId xmlns:a16="http://schemas.microsoft.com/office/drawing/2014/main" id="{58BAEDE7-BEA9-46BA-A126-84F3A9E0B1CB}"/>
            </a:ext>
          </a:extLst>
        </xdr:cNvPr>
        <xdr:cNvSpPr txBox="1">
          <a:spLocks noChangeArrowheads="1"/>
        </xdr:cNvSpPr>
      </xdr:nvSpPr>
      <xdr:spPr bwMode="auto">
        <a:xfrm>
          <a:off x="2924175" y="1466850"/>
          <a:ext cx="76200" cy="25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131862</xdr:rowOff>
    </xdr:to>
    <xdr:sp macro="" textlink="">
      <xdr:nvSpPr>
        <xdr:cNvPr id="66" name="Text Box 2">
          <a:extLst>
            <a:ext uri="{FF2B5EF4-FFF2-40B4-BE49-F238E27FC236}">
              <a16:creationId xmlns:a16="http://schemas.microsoft.com/office/drawing/2014/main" id="{8E57892E-762F-47E2-910D-E6843A1AA2A2}"/>
            </a:ext>
          </a:extLst>
        </xdr:cNvPr>
        <xdr:cNvSpPr txBox="1">
          <a:spLocks noChangeArrowheads="1"/>
        </xdr:cNvSpPr>
      </xdr:nvSpPr>
      <xdr:spPr bwMode="auto">
        <a:xfrm>
          <a:off x="2924175" y="1466850"/>
          <a:ext cx="76200" cy="415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122337</xdr:rowOff>
    </xdr:to>
    <xdr:sp macro="" textlink="">
      <xdr:nvSpPr>
        <xdr:cNvPr id="67" name="Text Box 2">
          <a:extLst>
            <a:ext uri="{FF2B5EF4-FFF2-40B4-BE49-F238E27FC236}">
              <a16:creationId xmlns:a16="http://schemas.microsoft.com/office/drawing/2014/main" id="{90EAB07C-3BF8-4626-AEF7-50A8FC577AEC}"/>
            </a:ext>
          </a:extLst>
        </xdr:cNvPr>
        <xdr:cNvSpPr txBox="1">
          <a:spLocks noChangeArrowheads="1"/>
        </xdr:cNvSpPr>
      </xdr:nvSpPr>
      <xdr:spPr bwMode="auto">
        <a:xfrm>
          <a:off x="2924175" y="1466850"/>
          <a:ext cx="76200" cy="406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160437</xdr:rowOff>
    </xdr:to>
    <xdr:sp macro="" textlink="">
      <xdr:nvSpPr>
        <xdr:cNvPr id="68" name="Text Box 2">
          <a:extLst>
            <a:ext uri="{FF2B5EF4-FFF2-40B4-BE49-F238E27FC236}">
              <a16:creationId xmlns:a16="http://schemas.microsoft.com/office/drawing/2014/main" id="{4629C922-7979-471E-A32C-F845E85B7AD4}"/>
            </a:ext>
          </a:extLst>
        </xdr:cNvPr>
        <xdr:cNvSpPr txBox="1">
          <a:spLocks noChangeArrowheads="1"/>
        </xdr:cNvSpPr>
      </xdr:nvSpPr>
      <xdr:spPr bwMode="auto">
        <a:xfrm>
          <a:off x="2924175" y="1466850"/>
          <a:ext cx="76200" cy="4444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122337</xdr:rowOff>
    </xdr:to>
    <xdr:sp macro="" textlink="">
      <xdr:nvSpPr>
        <xdr:cNvPr id="69" name="Text Box 2">
          <a:extLst>
            <a:ext uri="{FF2B5EF4-FFF2-40B4-BE49-F238E27FC236}">
              <a16:creationId xmlns:a16="http://schemas.microsoft.com/office/drawing/2014/main" id="{06AA1156-6268-46F7-87EC-21C96EA09155}"/>
            </a:ext>
          </a:extLst>
        </xdr:cNvPr>
        <xdr:cNvSpPr txBox="1">
          <a:spLocks noChangeArrowheads="1"/>
        </xdr:cNvSpPr>
      </xdr:nvSpPr>
      <xdr:spPr bwMode="auto">
        <a:xfrm>
          <a:off x="2924175" y="1466850"/>
          <a:ext cx="76200" cy="406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160437</xdr:rowOff>
    </xdr:to>
    <xdr:sp macro="" textlink="">
      <xdr:nvSpPr>
        <xdr:cNvPr id="70" name="Text Box 2">
          <a:extLst>
            <a:ext uri="{FF2B5EF4-FFF2-40B4-BE49-F238E27FC236}">
              <a16:creationId xmlns:a16="http://schemas.microsoft.com/office/drawing/2014/main" id="{FEFBBE1A-1BCA-4E98-B8FD-8FAEF290B4A8}"/>
            </a:ext>
          </a:extLst>
        </xdr:cNvPr>
        <xdr:cNvSpPr txBox="1">
          <a:spLocks noChangeArrowheads="1"/>
        </xdr:cNvSpPr>
      </xdr:nvSpPr>
      <xdr:spPr bwMode="auto">
        <a:xfrm>
          <a:off x="2924175" y="1466850"/>
          <a:ext cx="76200" cy="4444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122337</xdr:rowOff>
    </xdr:to>
    <xdr:sp macro="" textlink="">
      <xdr:nvSpPr>
        <xdr:cNvPr id="71" name="Text Box 2">
          <a:extLst>
            <a:ext uri="{FF2B5EF4-FFF2-40B4-BE49-F238E27FC236}">
              <a16:creationId xmlns:a16="http://schemas.microsoft.com/office/drawing/2014/main" id="{2D2CBF9F-B9F0-4B60-9DAA-B2E783584AFB}"/>
            </a:ext>
          </a:extLst>
        </xdr:cNvPr>
        <xdr:cNvSpPr txBox="1">
          <a:spLocks noChangeArrowheads="1"/>
        </xdr:cNvSpPr>
      </xdr:nvSpPr>
      <xdr:spPr bwMode="auto">
        <a:xfrm>
          <a:off x="2924175" y="1466850"/>
          <a:ext cx="76200" cy="406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160437</xdr:rowOff>
    </xdr:to>
    <xdr:sp macro="" textlink="">
      <xdr:nvSpPr>
        <xdr:cNvPr id="72" name="Text Box 2">
          <a:extLst>
            <a:ext uri="{FF2B5EF4-FFF2-40B4-BE49-F238E27FC236}">
              <a16:creationId xmlns:a16="http://schemas.microsoft.com/office/drawing/2014/main" id="{20FDAD45-402E-472A-B00F-ED19242EC792}"/>
            </a:ext>
          </a:extLst>
        </xdr:cNvPr>
        <xdr:cNvSpPr txBox="1">
          <a:spLocks noChangeArrowheads="1"/>
        </xdr:cNvSpPr>
      </xdr:nvSpPr>
      <xdr:spPr bwMode="auto">
        <a:xfrm>
          <a:off x="2924175" y="1466850"/>
          <a:ext cx="76200" cy="4444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131862</xdr:rowOff>
    </xdr:to>
    <xdr:sp macro="" textlink="">
      <xdr:nvSpPr>
        <xdr:cNvPr id="73" name="Text Box 2">
          <a:extLst>
            <a:ext uri="{FF2B5EF4-FFF2-40B4-BE49-F238E27FC236}">
              <a16:creationId xmlns:a16="http://schemas.microsoft.com/office/drawing/2014/main" id="{0F0F1817-FFC8-4129-96B6-327A5D0EB379}"/>
            </a:ext>
          </a:extLst>
        </xdr:cNvPr>
        <xdr:cNvSpPr txBox="1">
          <a:spLocks noChangeArrowheads="1"/>
        </xdr:cNvSpPr>
      </xdr:nvSpPr>
      <xdr:spPr bwMode="auto">
        <a:xfrm>
          <a:off x="2924175" y="1466850"/>
          <a:ext cx="76200" cy="415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131862</xdr:rowOff>
    </xdr:to>
    <xdr:sp macro="" textlink="">
      <xdr:nvSpPr>
        <xdr:cNvPr id="74" name="Text Box 2">
          <a:extLst>
            <a:ext uri="{FF2B5EF4-FFF2-40B4-BE49-F238E27FC236}">
              <a16:creationId xmlns:a16="http://schemas.microsoft.com/office/drawing/2014/main" id="{1CF1D80B-068E-41FC-91FC-DDDD9A30E862}"/>
            </a:ext>
          </a:extLst>
        </xdr:cNvPr>
        <xdr:cNvSpPr txBox="1">
          <a:spLocks noChangeArrowheads="1"/>
        </xdr:cNvSpPr>
      </xdr:nvSpPr>
      <xdr:spPr bwMode="auto">
        <a:xfrm>
          <a:off x="2924175" y="1466850"/>
          <a:ext cx="76200" cy="415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131862</xdr:rowOff>
    </xdr:to>
    <xdr:sp macro="" textlink="">
      <xdr:nvSpPr>
        <xdr:cNvPr id="75" name="Text Box 2">
          <a:extLst>
            <a:ext uri="{FF2B5EF4-FFF2-40B4-BE49-F238E27FC236}">
              <a16:creationId xmlns:a16="http://schemas.microsoft.com/office/drawing/2014/main" id="{AACF5717-0F5D-4C4F-BAEF-9ADF91FBBC6F}"/>
            </a:ext>
          </a:extLst>
        </xdr:cNvPr>
        <xdr:cNvSpPr txBox="1">
          <a:spLocks noChangeArrowheads="1"/>
        </xdr:cNvSpPr>
      </xdr:nvSpPr>
      <xdr:spPr bwMode="auto">
        <a:xfrm>
          <a:off x="2924175" y="1466850"/>
          <a:ext cx="76200" cy="415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169962</xdr:rowOff>
    </xdr:to>
    <xdr:sp macro="" textlink="">
      <xdr:nvSpPr>
        <xdr:cNvPr id="76" name="Text Box 2">
          <a:extLst>
            <a:ext uri="{FF2B5EF4-FFF2-40B4-BE49-F238E27FC236}">
              <a16:creationId xmlns:a16="http://schemas.microsoft.com/office/drawing/2014/main" id="{76EA4325-34D3-4F87-B06C-F51889B8A57B}"/>
            </a:ext>
          </a:extLst>
        </xdr:cNvPr>
        <xdr:cNvSpPr txBox="1">
          <a:spLocks noChangeArrowheads="1"/>
        </xdr:cNvSpPr>
      </xdr:nvSpPr>
      <xdr:spPr bwMode="auto">
        <a:xfrm>
          <a:off x="2924175" y="1466850"/>
          <a:ext cx="76200" cy="45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169962</xdr:rowOff>
    </xdr:to>
    <xdr:sp macro="" textlink="">
      <xdr:nvSpPr>
        <xdr:cNvPr id="77" name="Text Box 2">
          <a:extLst>
            <a:ext uri="{FF2B5EF4-FFF2-40B4-BE49-F238E27FC236}">
              <a16:creationId xmlns:a16="http://schemas.microsoft.com/office/drawing/2014/main" id="{01AD1FC1-3BED-4B42-864E-A1102CD1E89E}"/>
            </a:ext>
          </a:extLst>
        </xdr:cNvPr>
        <xdr:cNvSpPr txBox="1">
          <a:spLocks noChangeArrowheads="1"/>
        </xdr:cNvSpPr>
      </xdr:nvSpPr>
      <xdr:spPr bwMode="auto">
        <a:xfrm>
          <a:off x="2924175" y="1466850"/>
          <a:ext cx="76200" cy="453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131862</xdr:rowOff>
    </xdr:to>
    <xdr:sp macro="" textlink="">
      <xdr:nvSpPr>
        <xdr:cNvPr id="78" name="Text Box 2">
          <a:extLst>
            <a:ext uri="{FF2B5EF4-FFF2-40B4-BE49-F238E27FC236}">
              <a16:creationId xmlns:a16="http://schemas.microsoft.com/office/drawing/2014/main" id="{D5AD88C2-2D86-4C6E-B285-0CEA453E01C1}"/>
            </a:ext>
          </a:extLst>
        </xdr:cNvPr>
        <xdr:cNvSpPr txBox="1">
          <a:spLocks noChangeArrowheads="1"/>
        </xdr:cNvSpPr>
      </xdr:nvSpPr>
      <xdr:spPr bwMode="auto">
        <a:xfrm>
          <a:off x="2924175" y="1466850"/>
          <a:ext cx="76200" cy="415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131862</xdr:rowOff>
    </xdr:to>
    <xdr:sp macro="" textlink="">
      <xdr:nvSpPr>
        <xdr:cNvPr id="79" name="Text Box 2">
          <a:extLst>
            <a:ext uri="{FF2B5EF4-FFF2-40B4-BE49-F238E27FC236}">
              <a16:creationId xmlns:a16="http://schemas.microsoft.com/office/drawing/2014/main" id="{B5D2D600-6EBB-434A-87C4-70102A1F9196}"/>
            </a:ext>
          </a:extLst>
        </xdr:cNvPr>
        <xdr:cNvSpPr txBox="1">
          <a:spLocks noChangeArrowheads="1"/>
        </xdr:cNvSpPr>
      </xdr:nvSpPr>
      <xdr:spPr bwMode="auto">
        <a:xfrm>
          <a:off x="2924175" y="1466850"/>
          <a:ext cx="76200" cy="415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131862</xdr:rowOff>
    </xdr:to>
    <xdr:sp macro="" textlink="">
      <xdr:nvSpPr>
        <xdr:cNvPr id="80" name="Text Box 2">
          <a:extLst>
            <a:ext uri="{FF2B5EF4-FFF2-40B4-BE49-F238E27FC236}">
              <a16:creationId xmlns:a16="http://schemas.microsoft.com/office/drawing/2014/main" id="{2AF6928F-8335-4CCA-9BDD-45AACB5EBBEE}"/>
            </a:ext>
          </a:extLst>
        </xdr:cNvPr>
        <xdr:cNvSpPr txBox="1">
          <a:spLocks noChangeArrowheads="1"/>
        </xdr:cNvSpPr>
      </xdr:nvSpPr>
      <xdr:spPr bwMode="auto">
        <a:xfrm>
          <a:off x="2924175" y="1466850"/>
          <a:ext cx="76200" cy="415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122337</xdr:rowOff>
    </xdr:to>
    <xdr:sp macro="" textlink="">
      <xdr:nvSpPr>
        <xdr:cNvPr id="81" name="Text Box 2">
          <a:extLst>
            <a:ext uri="{FF2B5EF4-FFF2-40B4-BE49-F238E27FC236}">
              <a16:creationId xmlns:a16="http://schemas.microsoft.com/office/drawing/2014/main" id="{17816519-1299-4866-918F-844E52098296}"/>
            </a:ext>
          </a:extLst>
        </xdr:cNvPr>
        <xdr:cNvSpPr txBox="1">
          <a:spLocks noChangeArrowheads="1"/>
        </xdr:cNvSpPr>
      </xdr:nvSpPr>
      <xdr:spPr bwMode="auto">
        <a:xfrm>
          <a:off x="2924175" y="1466850"/>
          <a:ext cx="76200" cy="406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122337</xdr:rowOff>
    </xdr:to>
    <xdr:sp macro="" textlink="">
      <xdr:nvSpPr>
        <xdr:cNvPr id="82" name="Text Box 2">
          <a:extLst>
            <a:ext uri="{FF2B5EF4-FFF2-40B4-BE49-F238E27FC236}">
              <a16:creationId xmlns:a16="http://schemas.microsoft.com/office/drawing/2014/main" id="{F5F98D2D-E7D8-48B3-9714-7F02C1E1ECBD}"/>
            </a:ext>
          </a:extLst>
        </xdr:cNvPr>
        <xdr:cNvSpPr txBox="1">
          <a:spLocks noChangeArrowheads="1"/>
        </xdr:cNvSpPr>
      </xdr:nvSpPr>
      <xdr:spPr bwMode="auto">
        <a:xfrm>
          <a:off x="2924175" y="1466850"/>
          <a:ext cx="76200" cy="406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93762</xdr:rowOff>
    </xdr:to>
    <xdr:sp macro="" textlink="">
      <xdr:nvSpPr>
        <xdr:cNvPr id="83" name="Text Box 2">
          <a:extLst>
            <a:ext uri="{FF2B5EF4-FFF2-40B4-BE49-F238E27FC236}">
              <a16:creationId xmlns:a16="http://schemas.microsoft.com/office/drawing/2014/main" id="{37B08A6D-BEA6-4C05-9CCC-84F78290BB0E}"/>
            </a:ext>
          </a:extLst>
        </xdr:cNvPr>
        <xdr:cNvSpPr txBox="1">
          <a:spLocks noChangeArrowheads="1"/>
        </xdr:cNvSpPr>
      </xdr:nvSpPr>
      <xdr:spPr bwMode="auto">
        <a:xfrm>
          <a:off x="2924175" y="1466850"/>
          <a:ext cx="76200" cy="377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131862</xdr:rowOff>
    </xdr:to>
    <xdr:sp macro="" textlink="">
      <xdr:nvSpPr>
        <xdr:cNvPr id="84" name="Text Box 2">
          <a:extLst>
            <a:ext uri="{FF2B5EF4-FFF2-40B4-BE49-F238E27FC236}">
              <a16:creationId xmlns:a16="http://schemas.microsoft.com/office/drawing/2014/main" id="{39745E7A-FC79-4FAB-9D1A-A5008C2B6B3C}"/>
            </a:ext>
          </a:extLst>
        </xdr:cNvPr>
        <xdr:cNvSpPr txBox="1">
          <a:spLocks noChangeArrowheads="1"/>
        </xdr:cNvSpPr>
      </xdr:nvSpPr>
      <xdr:spPr bwMode="auto">
        <a:xfrm>
          <a:off x="2924175" y="1466850"/>
          <a:ext cx="76200" cy="415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93762</xdr:rowOff>
    </xdr:to>
    <xdr:sp macro="" textlink="">
      <xdr:nvSpPr>
        <xdr:cNvPr id="85" name="Text Box 2">
          <a:extLst>
            <a:ext uri="{FF2B5EF4-FFF2-40B4-BE49-F238E27FC236}">
              <a16:creationId xmlns:a16="http://schemas.microsoft.com/office/drawing/2014/main" id="{EFAF0369-9727-4167-AC75-70855AD77C10}"/>
            </a:ext>
          </a:extLst>
        </xdr:cNvPr>
        <xdr:cNvSpPr txBox="1">
          <a:spLocks noChangeArrowheads="1"/>
        </xdr:cNvSpPr>
      </xdr:nvSpPr>
      <xdr:spPr bwMode="auto">
        <a:xfrm>
          <a:off x="2924175" y="1466850"/>
          <a:ext cx="76200" cy="377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131862</xdr:rowOff>
    </xdr:to>
    <xdr:sp macro="" textlink="">
      <xdr:nvSpPr>
        <xdr:cNvPr id="86" name="Text Box 2">
          <a:extLst>
            <a:ext uri="{FF2B5EF4-FFF2-40B4-BE49-F238E27FC236}">
              <a16:creationId xmlns:a16="http://schemas.microsoft.com/office/drawing/2014/main" id="{E4F80B1B-57C3-4374-8C5E-0232AAF8EE83}"/>
            </a:ext>
          </a:extLst>
        </xdr:cNvPr>
        <xdr:cNvSpPr txBox="1">
          <a:spLocks noChangeArrowheads="1"/>
        </xdr:cNvSpPr>
      </xdr:nvSpPr>
      <xdr:spPr bwMode="auto">
        <a:xfrm>
          <a:off x="2924175" y="1466850"/>
          <a:ext cx="76200" cy="415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93762</xdr:rowOff>
    </xdr:to>
    <xdr:sp macro="" textlink="">
      <xdr:nvSpPr>
        <xdr:cNvPr id="87" name="Text Box 2">
          <a:extLst>
            <a:ext uri="{FF2B5EF4-FFF2-40B4-BE49-F238E27FC236}">
              <a16:creationId xmlns:a16="http://schemas.microsoft.com/office/drawing/2014/main" id="{26737833-487E-4686-8604-9A9A27C5A8A6}"/>
            </a:ext>
          </a:extLst>
        </xdr:cNvPr>
        <xdr:cNvSpPr txBox="1">
          <a:spLocks noChangeArrowheads="1"/>
        </xdr:cNvSpPr>
      </xdr:nvSpPr>
      <xdr:spPr bwMode="auto">
        <a:xfrm>
          <a:off x="2924175" y="1466850"/>
          <a:ext cx="76200" cy="377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131862</xdr:rowOff>
    </xdr:to>
    <xdr:sp macro="" textlink="">
      <xdr:nvSpPr>
        <xdr:cNvPr id="88" name="Text Box 2">
          <a:extLst>
            <a:ext uri="{FF2B5EF4-FFF2-40B4-BE49-F238E27FC236}">
              <a16:creationId xmlns:a16="http://schemas.microsoft.com/office/drawing/2014/main" id="{0C1ED90C-EDD0-4349-ADC1-6776BCF4378E}"/>
            </a:ext>
          </a:extLst>
        </xdr:cNvPr>
        <xdr:cNvSpPr txBox="1">
          <a:spLocks noChangeArrowheads="1"/>
        </xdr:cNvSpPr>
      </xdr:nvSpPr>
      <xdr:spPr bwMode="auto">
        <a:xfrm>
          <a:off x="2924175" y="1466850"/>
          <a:ext cx="76200" cy="415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103287</xdr:rowOff>
    </xdr:to>
    <xdr:sp macro="" textlink="">
      <xdr:nvSpPr>
        <xdr:cNvPr id="89" name="Text Box 2">
          <a:extLst>
            <a:ext uri="{FF2B5EF4-FFF2-40B4-BE49-F238E27FC236}">
              <a16:creationId xmlns:a16="http://schemas.microsoft.com/office/drawing/2014/main" id="{468A5934-7DC7-49BE-B93D-D504BEF12D1E}"/>
            </a:ext>
          </a:extLst>
        </xdr:cNvPr>
        <xdr:cNvSpPr txBox="1">
          <a:spLocks noChangeArrowheads="1"/>
        </xdr:cNvSpPr>
      </xdr:nvSpPr>
      <xdr:spPr bwMode="auto">
        <a:xfrm>
          <a:off x="2924175" y="1466850"/>
          <a:ext cx="76200" cy="387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103287</xdr:rowOff>
    </xdr:to>
    <xdr:sp macro="" textlink="">
      <xdr:nvSpPr>
        <xdr:cNvPr id="90" name="Text Box 2">
          <a:extLst>
            <a:ext uri="{FF2B5EF4-FFF2-40B4-BE49-F238E27FC236}">
              <a16:creationId xmlns:a16="http://schemas.microsoft.com/office/drawing/2014/main" id="{FE184756-C45E-4504-AB1D-184F70780432}"/>
            </a:ext>
          </a:extLst>
        </xdr:cNvPr>
        <xdr:cNvSpPr txBox="1">
          <a:spLocks noChangeArrowheads="1"/>
        </xdr:cNvSpPr>
      </xdr:nvSpPr>
      <xdr:spPr bwMode="auto">
        <a:xfrm>
          <a:off x="2924175" y="1466850"/>
          <a:ext cx="76200" cy="387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103287</xdr:rowOff>
    </xdr:to>
    <xdr:sp macro="" textlink="">
      <xdr:nvSpPr>
        <xdr:cNvPr id="91" name="Text Box 2">
          <a:extLst>
            <a:ext uri="{FF2B5EF4-FFF2-40B4-BE49-F238E27FC236}">
              <a16:creationId xmlns:a16="http://schemas.microsoft.com/office/drawing/2014/main" id="{617C1979-CAC6-4C5A-BE2A-6636E00AAFC5}"/>
            </a:ext>
          </a:extLst>
        </xdr:cNvPr>
        <xdr:cNvSpPr txBox="1">
          <a:spLocks noChangeArrowheads="1"/>
        </xdr:cNvSpPr>
      </xdr:nvSpPr>
      <xdr:spPr bwMode="auto">
        <a:xfrm>
          <a:off x="2924175" y="1466850"/>
          <a:ext cx="76200" cy="387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141387</xdr:rowOff>
    </xdr:to>
    <xdr:sp macro="" textlink="">
      <xdr:nvSpPr>
        <xdr:cNvPr id="92" name="Text Box 2">
          <a:extLst>
            <a:ext uri="{FF2B5EF4-FFF2-40B4-BE49-F238E27FC236}">
              <a16:creationId xmlns:a16="http://schemas.microsoft.com/office/drawing/2014/main" id="{FDCC6B99-22BD-4F11-B622-53ECD1D80F24}"/>
            </a:ext>
          </a:extLst>
        </xdr:cNvPr>
        <xdr:cNvSpPr txBox="1">
          <a:spLocks noChangeArrowheads="1"/>
        </xdr:cNvSpPr>
      </xdr:nvSpPr>
      <xdr:spPr bwMode="auto">
        <a:xfrm>
          <a:off x="2924175" y="1466850"/>
          <a:ext cx="76200" cy="425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141387</xdr:rowOff>
    </xdr:to>
    <xdr:sp macro="" textlink="">
      <xdr:nvSpPr>
        <xdr:cNvPr id="93" name="Text Box 2">
          <a:extLst>
            <a:ext uri="{FF2B5EF4-FFF2-40B4-BE49-F238E27FC236}">
              <a16:creationId xmlns:a16="http://schemas.microsoft.com/office/drawing/2014/main" id="{D01D1CA9-96E7-4DBF-9A4D-794F305D9EBA}"/>
            </a:ext>
          </a:extLst>
        </xdr:cNvPr>
        <xdr:cNvSpPr txBox="1">
          <a:spLocks noChangeArrowheads="1"/>
        </xdr:cNvSpPr>
      </xdr:nvSpPr>
      <xdr:spPr bwMode="auto">
        <a:xfrm>
          <a:off x="2924175" y="1466850"/>
          <a:ext cx="76200" cy="425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103287</xdr:rowOff>
    </xdr:to>
    <xdr:sp macro="" textlink="">
      <xdr:nvSpPr>
        <xdr:cNvPr id="94" name="Text Box 2">
          <a:extLst>
            <a:ext uri="{FF2B5EF4-FFF2-40B4-BE49-F238E27FC236}">
              <a16:creationId xmlns:a16="http://schemas.microsoft.com/office/drawing/2014/main" id="{DD6C62BD-67E0-4C95-8403-1525EAA08F60}"/>
            </a:ext>
          </a:extLst>
        </xdr:cNvPr>
        <xdr:cNvSpPr txBox="1">
          <a:spLocks noChangeArrowheads="1"/>
        </xdr:cNvSpPr>
      </xdr:nvSpPr>
      <xdr:spPr bwMode="auto">
        <a:xfrm>
          <a:off x="2924175" y="1466850"/>
          <a:ext cx="76200" cy="387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103287</xdr:rowOff>
    </xdr:to>
    <xdr:sp macro="" textlink="">
      <xdr:nvSpPr>
        <xdr:cNvPr id="95" name="Text Box 2">
          <a:extLst>
            <a:ext uri="{FF2B5EF4-FFF2-40B4-BE49-F238E27FC236}">
              <a16:creationId xmlns:a16="http://schemas.microsoft.com/office/drawing/2014/main" id="{A973739D-6001-48A6-BB91-AEE5965F9CE6}"/>
            </a:ext>
          </a:extLst>
        </xdr:cNvPr>
        <xdr:cNvSpPr txBox="1">
          <a:spLocks noChangeArrowheads="1"/>
        </xdr:cNvSpPr>
      </xdr:nvSpPr>
      <xdr:spPr bwMode="auto">
        <a:xfrm>
          <a:off x="2924175" y="1466850"/>
          <a:ext cx="76200" cy="387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103287</xdr:rowOff>
    </xdr:to>
    <xdr:sp macro="" textlink="">
      <xdr:nvSpPr>
        <xdr:cNvPr id="96" name="Text Box 2">
          <a:extLst>
            <a:ext uri="{FF2B5EF4-FFF2-40B4-BE49-F238E27FC236}">
              <a16:creationId xmlns:a16="http://schemas.microsoft.com/office/drawing/2014/main" id="{424F3023-1DEB-44C8-9B56-92A2700560DE}"/>
            </a:ext>
          </a:extLst>
        </xdr:cNvPr>
        <xdr:cNvSpPr txBox="1">
          <a:spLocks noChangeArrowheads="1"/>
        </xdr:cNvSpPr>
      </xdr:nvSpPr>
      <xdr:spPr bwMode="auto">
        <a:xfrm>
          <a:off x="2924175" y="1466850"/>
          <a:ext cx="76200" cy="387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93762</xdr:rowOff>
    </xdr:to>
    <xdr:sp macro="" textlink="">
      <xdr:nvSpPr>
        <xdr:cNvPr id="97" name="Text Box 2">
          <a:extLst>
            <a:ext uri="{FF2B5EF4-FFF2-40B4-BE49-F238E27FC236}">
              <a16:creationId xmlns:a16="http://schemas.microsoft.com/office/drawing/2014/main" id="{5E8E3951-55BD-439D-92A8-2B7CCC11A69B}"/>
            </a:ext>
          </a:extLst>
        </xdr:cNvPr>
        <xdr:cNvSpPr txBox="1">
          <a:spLocks noChangeArrowheads="1"/>
        </xdr:cNvSpPr>
      </xdr:nvSpPr>
      <xdr:spPr bwMode="auto">
        <a:xfrm>
          <a:off x="2924175" y="1466850"/>
          <a:ext cx="76200" cy="377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93762</xdr:rowOff>
    </xdr:to>
    <xdr:sp macro="" textlink="">
      <xdr:nvSpPr>
        <xdr:cNvPr id="98" name="Text Box 2">
          <a:extLst>
            <a:ext uri="{FF2B5EF4-FFF2-40B4-BE49-F238E27FC236}">
              <a16:creationId xmlns:a16="http://schemas.microsoft.com/office/drawing/2014/main" id="{D348C4B1-2C1E-4F96-9F98-2211C758AC0B}"/>
            </a:ext>
          </a:extLst>
        </xdr:cNvPr>
        <xdr:cNvSpPr txBox="1">
          <a:spLocks noChangeArrowheads="1"/>
        </xdr:cNvSpPr>
      </xdr:nvSpPr>
      <xdr:spPr bwMode="auto">
        <a:xfrm>
          <a:off x="2924175" y="1466850"/>
          <a:ext cx="76200" cy="377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93764</xdr:rowOff>
    </xdr:to>
    <xdr:sp macro="" textlink="">
      <xdr:nvSpPr>
        <xdr:cNvPr id="99" name="Text Box 2">
          <a:extLst>
            <a:ext uri="{FF2B5EF4-FFF2-40B4-BE49-F238E27FC236}">
              <a16:creationId xmlns:a16="http://schemas.microsoft.com/office/drawing/2014/main" id="{13319DEF-9BEE-43B3-AB97-E084E7F02D62}"/>
            </a:ext>
          </a:extLst>
        </xdr:cNvPr>
        <xdr:cNvSpPr txBox="1">
          <a:spLocks noChangeArrowheads="1"/>
        </xdr:cNvSpPr>
      </xdr:nvSpPr>
      <xdr:spPr bwMode="auto">
        <a:xfrm>
          <a:off x="2924175" y="1466850"/>
          <a:ext cx="76200" cy="37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131864</xdr:rowOff>
    </xdr:to>
    <xdr:sp macro="" textlink="">
      <xdr:nvSpPr>
        <xdr:cNvPr id="100" name="Text Box 2">
          <a:extLst>
            <a:ext uri="{FF2B5EF4-FFF2-40B4-BE49-F238E27FC236}">
              <a16:creationId xmlns:a16="http://schemas.microsoft.com/office/drawing/2014/main" id="{6CA08754-6475-4A70-AC2A-4FA322747C66}"/>
            </a:ext>
          </a:extLst>
        </xdr:cNvPr>
        <xdr:cNvSpPr txBox="1">
          <a:spLocks noChangeArrowheads="1"/>
        </xdr:cNvSpPr>
      </xdr:nvSpPr>
      <xdr:spPr bwMode="auto">
        <a:xfrm>
          <a:off x="2924175" y="1466850"/>
          <a:ext cx="76200" cy="41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93764</xdr:rowOff>
    </xdr:to>
    <xdr:sp macro="" textlink="">
      <xdr:nvSpPr>
        <xdr:cNvPr id="101" name="Text Box 2">
          <a:extLst>
            <a:ext uri="{FF2B5EF4-FFF2-40B4-BE49-F238E27FC236}">
              <a16:creationId xmlns:a16="http://schemas.microsoft.com/office/drawing/2014/main" id="{F0B0CB9F-D2BB-4E03-A5CD-A0E7613441F4}"/>
            </a:ext>
          </a:extLst>
        </xdr:cNvPr>
        <xdr:cNvSpPr txBox="1">
          <a:spLocks noChangeArrowheads="1"/>
        </xdr:cNvSpPr>
      </xdr:nvSpPr>
      <xdr:spPr bwMode="auto">
        <a:xfrm>
          <a:off x="2924175" y="1466850"/>
          <a:ext cx="76200" cy="37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131864</xdr:rowOff>
    </xdr:to>
    <xdr:sp macro="" textlink="">
      <xdr:nvSpPr>
        <xdr:cNvPr id="102" name="Text Box 2">
          <a:extLst>
            <a:ext uri="{FF2B5EF4-FFF2-40B4-BE49-F238E27FC236}">
              <a16:creationId xmlns:a16="http://schemas.microsoft.com/office/drawing/2014/main" id="{08F6889D-4AB2-47FE-AF34-5FB788AA3EB8}"/>
            </a:ext>
          </a:extLst>
        </xdr:cNvPr>
        <xdr:cNvSpPr txBox="1">
          <a:spLocks noChangeArrowheads="1"/>
        </xdr:cNvSpPr>
      </xdr:nvSpPr>
      <xdr:spPr bwMode="auto">
        <a:xfrm>
          <a:off x="2924175" y="1466850"/>
          <a:ext cx="76200" cy="41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93764</xdr:rowOff>
    </xdr:to>
    <xdr:sp macro="" textlink="">
      <xdr:nvSpPr>
        <xdr:cNvPr id="103" name="Text Box 2">
          <a:extLst>
            <a:ext uri="{FF2B5EF4-FFF2-40B4-BE49-F238E27FC236}">
              <a16:creationId xmlns:a16="http://schemas.microsoft.com/office/drawing/2014/main" id="{95FAC2D5-6CB9-4B19-9A04-509798C8840C}"/>
            </a:ext>
          </a:extLst>
        </xdr:cNvPr>
        <xdr:cNvSpPr txBox="1">
          <a:spLocks noChangeArrowheads="1"/>
        </xdr:cNvSpPr>
      </xdr:nvSpPr>
      <xdr:spPr bwMode="auto">
        <a:xfrm>
          <a:off x="2924175" y="1466850"/>
          <a:ext cx="76200" cy="37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131864</xdr:rowOff>
    </xdr:to>
    <xdr:sp macro="" textlink="">
      <xdr:nvSpPr>
        <xdr:cNvPr id="104" name="Text Box 2">
          <a:extLst>
            <a:ext uri="{FF2B5EF4-FFF2-40B4-BE49-F238E27FC236}">
              <a16:creationId xmlns:a16="http://schemas.microsoft.com/office/drawing/2014/main" id="{FE0E6683-9F0B-46FA-A3F9-F73111F1E4E8}"/>
            </a:ext>
          </a:extLst>
        </xdr:cNvPr>
        <xdr:cNvSpPr txBox="1">
          <a:spLocks noChangeArrowheads="1"/>
        </xdr:cNvSpPr>
      </xdr:nvSpPr>
      <xdr:spPr bwMode="auto">
        <a:xfrm>
          <a:off x="2924175" y="1466850"/>
          <a:ext cx="76200" cy="41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103289</xdr:rowOff>
    </xdr:to>
    <xdr:sp macro="" textlink="">
      <xdr:nvSpPr>
        <xdr:cNvPr id="105" name="Text Box 2">
          <a:extLst>
            <a:ext uri="{FF2B5EF4-FFF2-40B4-BE49-F238E27FC236}">
              <a16:creationId xmlns:a16="http://schemas.microsoft.com/office/drawing/2014/main" id="{461FFD56-E1BF-4A6C-A721-E5D8D2865024}"/>
            </a:ext>
          </a:extLst>
        </xdr:cNvPr>
        <xdr:cNvSpPr txBox="1">
          <a:spLocks noChangeArrowheads="1"/>
        </xdr:cNvSpPr>
      </xdr:nvSpPr>
      <xdr:spPr bwMode="auto">
        <a:xfrm>
          <a:off x="2924175" y="1466850"/>
          <a:ext cx="76200" cy="38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103289</xdr:rowOff>
    </xdr:to>
    <xdr:sp macro="" textlink="">
      <xdr:nvSpPr>
        <xdr:cNvPr id="106" name="Text Box 2">
          <a:extLst>
            <a:ext uri="{FF2B5EF4-FFF2-40B4-BE49-F238E27FC236}">
              <a16:creationId xmlns:a16="http://schemas.microsoft.com/office/drawing/2014/main" id="{D997FE25-C97D-466B-A176-7815BDDE12D0}"/>
            </a:ext>
          </a:extLst>
        </xdr:cNvPr>
        <xdr:cNvSpPr txBox="1">
          <a:spLocks noChangeArrowheads="1"/>
        </xdr:cNvSpPr>
      </xdr:nvSpPr>
      <xdr:spPr bwMode="auto">
        <a:xfrm>
          <a:off x="2924175" y="1466850"/>
          <a:ext cx="76200" cy="38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103289</xdr:rowOff>
    </xdr:to>
    <xdr:sp macro="" textlink="">
      <xdr:nvSpPr>
        <xdr:cNvPr id="107" name="Text Box 2">
          <a:extLst>
            <a:ext uri="{FF2B5EF4-FFF2-40B4-BE49-F238E27FC236}">
              <a16:creationId xmlns:a16="http://schemas.microsoft.com/office/drawing/2014/main" id="{5D2CA374-5179-4114-9DDF-18C9D496295E}"/>
            </a:ext>
          </a:extLst>
        </xdr:cNvPr>
        <xdr:cNvSpPr txBox="1">
          <a:spLocks noChangeArrowheads="1"/>
        </xdr:cNvSpPr>
      </xdr:nvSpPr>
      <xdr:spPr bwMode="auto">
        <a:xfrm>
          <a:off x="2924175" y="1466850"/>
          <a:ext cx="76200" cy="38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141389</xdr:rowOff>
    </xdr:to>
    <xdr:sp macro="" textlink="">
      <xdr:nvSpPr>
        <xdr:cNvPr id="108" name="Text Box 2">
          <a:extLst>
            <a:ext uri="{FF2B5EF4-FFF2-40B4-BE49-F238E27FC236}">
              <a16:creationId xmlns:a16="http://schemas.microsoft.com/office/drawing/2014/main" id="{4AB10027-270B-4F5D-A549-F2D9BB6CC195}"/>
            </a:ext>
          </a:extLst>
        </xdr:cNvPr>
        <xdr:cNvSpPr txBox="1">
          <a:spLocks noChangeArrowheads="1"/>
        </xdr:cNvSpPr>
      </xdr:nvSpPr>
      <xdr:spPr bwMode="auto">
        <a:xfrm>
          <a:off x="2924175" y="1466850"/>
          <a:ext cx="76200" cy="42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141389</xdr:rowOff>
    </xdr:to>
    <xdr:sp macro="" textlink="">
      <xdr:nvSpPr>
        <xdr:cNvPr id="109" name="Text Box 2">
          <a:extLst>
            <a:ext uri="{FF2B5EF4-FFF2-40B4-BE49-F238E27FC236}">
              <a16:creationId xmlns:a16="http://schemas.microsoft.com/office/drawing/2014/main" id="{415BD82A-BF23-4087-A2A3-493769D46DC9}"/>
            </a:ext>
          </a:extLst>
        </xdr:cNvPr>
        <xdr:cNvSpPr txBox="1">
          <a:spLocks noChangeArrowheads="1"/>
        </xdr:cNvSpPr>
      </xdr:nvSpPr>
      <xdr:spPr bwMode="auto">
        <a:xfrm>
          <a:off x="2924175" y="1466850"/>
          <a:ext cx="76200" cy="42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103289</xdr:rowOff>
    </xdr:to>
    <xdr:sp macro="" textlink="">
      <xdr:nvSpPr>
        <xdr:cNvPr id="110" name="Text Box 2">
          <a:extLst>
            <a:ext uri="{FF2B5EF4-FFF2-40B4-BE49-F238E27FC236}">
              <a16:creationId xmlns:a16="http://schemas.microsoft.com/office/drawing/2014/main" id="{1599778A-0A30-4EE7-8BB2-5D509252BAEE}"/>
            </a:ext>
          </a:extLst>
        </xdr:cNvPr>
        <xdr:cNvSpPr txBox="1">
          <a:spLocks noChangeArrowheads="1"/>
        </xdr:cNvSpPr>
      </xdr:nvSpPr>
      <xdr:spPr bwMode="auto">
        <a:xfrm>
          <a:off x="2924175" y="1466850"/>
          <a:ext cx="76200" cy="38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103289</xdr:rowOff>
    </xdr:to>
    <xdr:sp macro="" textlink="">
      <xdr:nvSpPr>
        <xdr:cNvPr id="111" name="Text Box 2">
          <a:extLst>
            <a:ext uri="{FF2B5EF4-FFF2-40B4-BE49-F238E27FC236}">
              <a16:creationId xmlns:a16="http://schemas.microsoft.com/office/drawing/2014/main" id="{76F29D65-9F68-4484-8FF2-0460FF7EAAB0}"/>
            </a:ext>
          </a:extLst>
        </xdr:cNvPr>
        <xdr:cNvSpPr txBox="1">
          <a:spLocks noChangeArrowheads="1"/>
        </xdr:cNvSpPr>
      </xdr:nvSpPr>
      <xdr:spPr bwMode="auto">
        <a:xfrm>
          <a:off x="2924175" y="1466850"/>
          <a:ext cx="76200" cy="38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103289</xdr:rowOff>
    </xdr:to>
    <xdr:sp macro="" textlink="">
      <xdr:nvSpPr>
        <xdr:cNvPr id="112" name="Text Box 2">
          <a:extLst>
            <a:ext uri="{FF2B5EF4-FFF2-40B4-BE49-F238E27FC236}">
              <a16:creationId xmlns:a16="http://schemas.microsoft.com/office/drawing/2014/main" id="{ACA0A8FE-E791-49A4-B23B-A550B9BB61DC}"/>
            </a:ext>
          </a:extLst>
        </xdr:cNvPr>
        <xdr:cNvSpPr txBox="1">
          <a:spLocks noChangeArrowheads="1"/>
        </xdr:cNvSpPr>
      </xdr:nvSpPr>
      <xdr:spPr bwMode="auto">
        <a:xfrm>
          <a:off x="2924175" y="1466850"/>
          <a:ext cx="76200" cy="38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93764</xdr:rowOff>
    </xdr:to>
    <xdr:sp macro="" textlink="">
      <xdr:nvSpPr>
        <xdr:cNvPr id="113" name="Text Box 2">
          <a:extLst>
            <a:ext uri="{FF2B5EF4-FFF2-40B4-BE49-F238E27FC236}">
              <a16:creationId xmlns:a16="http://schemas.microsoft.com/office/drawing/2014/main" id="{D15B2B49-63E0-4A57-A9D3-A2F4C54A9C9E}"/>
            </a:ext>
          </a:extLst>
        </xdr:cNvPr>
        <xdr:cNvSpPr txBox="1">
          <a:spLocks noChangeArrowheads="1"/>
        </xdr:cNvSpPr>
      </xdr:nvSpPr>
      <xdr:spPr bwMode="auto">
        <a:xfrm>
          <a:off x="2924175" y="1466850"/>
          <a:ext cx="76200" cy="37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93764</xdr:rowOff>
    </xdr:to>
    <xdr:sp macro="" textlink="">
      <xdr:nvSpPr>
        <xdr:cNvPr id="114" name="Text Box 2">
          <a:extLst>
            <a:ext uri="{FF2B5EF4-FFF2-40B4-BE49-F238E27FC236}">
              <a16:creationId xmlns:a16="http://schemas.microsoft.com/office/drawing/2014/main" id="{857520C5-65E7-4041-A882-1F1A0BFF1A26}"/>
            </a:ext>
          </a:extLst>
        </xdr:cNvPr>
        <xdr:cNvSpPr txBox="1">
          <a:spLocks noChangeArrowheads="1"/>
        </xdr:cNvSpPr>
      </xdr:nvSpPr>
      <xdr:spPr bwMode="auto">
        <a:xfrm>
          <a:off x="2924175" y="1466850"/>
          <a:ext cx="76200" cy="37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93765</xdr:rowOff>
    </xdr:to>
    <xdr:sp macro="" textlink="">
      <xdr:nvSpPr>
        <xdr:cNvPr id="115" name="Text Box 2">
          <a:extLst>
            <a:ext uri="{FF2B5EF4-FFF2-40B4-BE49-F238E27FC236}">
              <a16:creationId xmlns:a16="http://schemas.microsoft.com/office/drawing/2014/main" id="{93DCCE16-B465-41BE-94D9-9EB90824DD47}"/>
            </a:ext>
          </a:extLst>
        </xdr:cNvPr>
        <xdr:cNvSpPr txBox="1">
          <a:spLocks noChangeArrowheads="1"/>
        </xdr:cNvSpPr>
      </xdr:nvSpPr>
      <xdr:spPr bwMode="auto">
        <a:xfrm>
          <a:off x="2924175" y="1466850"/>
          <a:ext cx="76200" cy="377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131865</xdr:rowOff>
    </xdr:to>
    <xdr:sp macro="" textlink="">
      <xdr:nvSpPr>
        <xdr:cNvPr id="116" name="Text Box 2">
          <a:extLst>
            <a:ext uri="{FF2B5EF4-FFF2-40B4-BE49-F238E27FC236}">
              <a16:creationId xmlns:a16="http://schemas.microsoft.com/office/drawing/2014/main" id="{69C15A56-9B95-4C6D-9E5D-CC05A0A6B6B0}"/>
            </a:ext>
          </a:extLst>
        </xdr:cNvPr>
        <xdr:cNvSpPr txBox="1">
          <a:spLocks noChangeArrowheads="1"/>
        </xdr:cNvSpPr>
      </xdr:nvSpPr>
      <xdr:spPr bwMode="auto">
        <a:xfrm>
          <a:off x="2924175" y="1466850"/>
          <a:ext cx="76200" cy="415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93765</xdr:rowOff>
    </xdr:to>
    <xdr:sp macro="" textlink="">
      <xdr:nvSpPr>
        <xdr:cNvPr id="117" name="Text Box 2">
          <a:extLst>
            <a:ext uri="{FF2B5EF4-FFF2-40B4-BE49-F238E27FC236}">
              <a16:creationId xmlns:a16="http://schemas.microsoft.com/office/drawing/2014/main" id="{BF42F178-FEB3-489B-9E21-DE01A3D91626}"/>
            </a:ext>
          </a:extLst>
        </xdr:cNvPr>
        <xdr:cNvSpPr txBox="1">
          <a:spLocks noChangeArrowheads="1"/>
        </xdr:cNvSpPr>
      </xdr:nvSpPr>
      <xdr:spPr bwMode="auto">
        <a:xfrm>
          <a:off x="2924175" y="1466850"/>
          <a:ext cx="76200" cy="377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131865</xdr:rowOff>
    </xdr:to>
    <xdr:sp macro="" textlink="">
      <xdr:nvSpPr>
        <xdr:cNvPr id="118" name="Text Box 2">
          <a:extLst>
            <a:ext uri="{FF2B5EF4-FFF2-40B4-BE49-F238E27FC236}">
              <a16:creationId xmlns:a16="http://schemas.microsoft.com/office/drawing/2014/main" id="{2237003C-E8BE-4F8B-812F-746AF2114DA9}"/>
            </a:ext>
          </a:extLst>
        </xdr:cNvPr>
        <xdr:cNvSpPr txBox="1">
          <a:spLocks noChangeArrowheads="1"/>
        </xdr:cNvSpPr>
      </xdr:nvSpPr>
      <xdr:spPr bwMode="auto">
        <a:xfrm>
          <a:off x="2924175" y="1466850"/>
          <a:ext cx="76200" cy="415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93765</xdr:rowOff>
    </xdr:to>
    <xdr:sp macro="" textlink="">
      <xdr:nvSpPr>
        <xdr:cNvPr id="119" name="Text Box 2">
          <a:extLst>
            <a:ext uri="{FF2B5EF4-FFF2-40B4-BE49-F238E27FC236}">
              <a16:creationId xmlns:a16="http://schemas.microsoft.com/office/drawing/2014/main" id="{B3B162D7-DC76-47DD-B4B8-DC9DE28710D6}"/>
            </a:ext>
          </a:extLst>
        </xdr:cNvPr>
        <xdr:cNvSpPr txBox="1">
          <a:spLocks noChangeArrowheads="1"/>
        </xdr:cNvSpPr>
      </xdr:nvSpPr>
      <xdr:spPr bwMode="auto">
        <a:xfrm>
          <a:off x="2924175" y="1466850"/>
          <a:ext cx="76200" cy="377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131865</xdr:rowOff>
    </xdr:to>
    <xdr:sp macro="" textlink="">
      <xdr:nvSpPr>
        <xdr:cNvPr id="120" name="Text Box 2">
          <a:extLst>
            <a:ext uri="{FF2B5EF4-FFF2-40B4-BE49-F238E27FC236}">
              <a16:creationId xmlns:a16="http://schemas.microsoft.com/office/drawing/2014/main" id="{2FBAB6D3-C275-46ED-9737-0DF180037242}"/>
            </a:ext>
          </a:extLst>
        </xdr:cNvPr>
        <xdr:cNvSpPr txBox="1">
          <a:spLocks noChangeArrowheads="1"/>
        </xdr:cNvSpPr>
      </xdr:nvSpPr>
      <xdr:spPr bwMode="auto">
        <a:xfrm>
          <a:off x="2924175" y="1466850"/>
          <a:ext cx="76200" cy="415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103290</xdr:rowOff>
    </xdr:to>
    <xdr:sp macro="" textlink="">
      <xdr:nvSpPr>
        <xdr:cNvPr id="121" name="Text Box 2">
          <a:extLst>
            <a:ext uri="{FF2B5EF4-FFF2-40B4-BE49-F238E27FC236}">
              <a16:creationId xmlns:a16="http://schemas.microsoft.com/office/drawing/2014/main" id="{88DA5662-A786-4103-A927-2591F148D1D8}"/>
            </a:ext>
          </a:extLst>
        </xdr:cNvPr>
        <xdr:cNvSpPr txBox="1">
          <a:spLocks noChangeArrowheads="1"/>
        </xdr:cNvSpPr>
      </xdr:nvSpPr>
      <xdr:spPr bwMode="auto">
        <a:xfrm>
          <a:off x="2924175" y="1466850"/>
          <a:ext cx="76200" cy="387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103290</xdr:rowOff>
    </xdr:to>
    <xdr:sp macro="" textlink="">
      <xdr:nvSpPr>
        <xdr:cNvPr id="122" name="Text Box 2">
          <a:extLst>
            <a:ext uri="{FF2B5EF4-FFF2-40B4-BE49-F238E27FC236}">
              <a16:creationId xmlns:a16="http://schemas.microsoft.com/office/drawing/2014/main" id="{65865883-9028-49CF-B755-0C5ADA22D11A}"/>
            </a:ext>
          </a:extLst>
        </xdr:cNvPr>
        <xdr:cNvSpPr txBox="1">
          <a:spLocks noChangeArrowheads="1"/>
        </xdr:cNvSpPr>
      </xdr:nvSpPr>
      <xdr:spPr bwMode="auto">
        <a:xfrm>
          <a:off x="2924175" y="1466850"/>
          <a:ext cx="76200" cy="387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103290</xdr:rowOff>
    </xdr:to>
    <xdr:sp macro="" textlink="">
      <xdr:nvSpPr>
        <xdr:cNvPr id="123" name="Text Box 2">
          <a:extLst>
            <a:ext uri="{FF2B5EF4-FFF2-40B4-BE49-F238E27FC236}">
              <a16:creationId xmlns:a16="http://schemas.microsoft.com/office/drawing/2014/main" id="{EEF152FC-D1BA-4486-88E0-BAAB4FBB401E}"/>
            </a:ext>
          </a:extLst>
        </xdr:cNvPr>
        <xdr:cNvSpPr txBox="1">
          <a:spLocks noChangeArrowheads="1"/>
        </xdr:cNvSpPr>
      </xdr:nvSpPr>
      <xdr:spPr bwMode="auto">
        <a:xfrm>
          <a:off x="2924175" y="1466850"/>
          <a:ext cx="76200" cy="387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141390</xdr:rowOff>
    </xdr:to>
    <xdr:sp macro="" textlink="">
      <xdr:nvSpPr>
        <xdr:cNvPr id="124" name="Text Box 2">
          <a:extLst>
            <a:ext uri="{FF2B5EF4-FFF2-40B4-BE49-F238E27FC236}">
              <a16:creationId xmlns:a16="http://schemas.microsoft.com/office/drawing/2014/main" id="{7A7736FB-D1EA-48D8-8D44-25257F33BE6E}"/>
            </a:ext>
          </a:extLst>
        </xdr:cNvPr>
        <xdr:cNvSpPr txBox="1">
          <a:spLocks noChangeArrowheads="1"/>
        </xdr:cNvSpPr>
      </xdr:nvSpPr>
      <xdr:spPr bwMode="auto">
        <a:xfrm>
          <a:off x="2924175" y="1466850"/>
          <a:ext cx="76200" cy="425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141390</xdr:rowOff>
    </xdr:to>
    <xdr:sp macro="" textlink="">
      <xdr:nvSpPr>
        <xdr:cNvPr id="125" name="Text Box 2">
          <a:extLst>
            <a:ext uri="{FF2B5EF4-FFF2-40B4-BE49-F238E27FC236}">
              <a16:creationId xmlns:a16="http://schemas.microsoft.com/office/drawing/2014/main" id="{B2F4D544-161D-42CB-87F1-A849E26381BB}"/>
            </a:ext>
          </a:extLst>
        </xdr:cNvPr>
        <xdr:cNvSpPr txBox="1">
          <a:spLocks noChangeArrowheads="1"/>
        </xdr:cNvSpPr>
      </xdr:nvSpPr>
      <xdr:spPr bwMode="auto">
        <a:xfrm>
          <a:off x="2924175" y="1466850"/>
          <a:ext cx="76200" cy="425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103290</xdr:rowOff>
    </xdr:to>
    <xdr:sp macro="" textlink="">
      <xdr:nvSpPr>
        <xdr:cNvPr id="126" name="Text Box 2">
          <a:extLst>
            <a:ext uri="{FF2B5EF4-FFF2-40B4-BE49-F238E27FC236}">
              <a16:creationId xmlns:a16="http://schemas.microsoft.com/office/drawing/2014/main" id="{0CBCDAB5-2515-4974-A58E-91E47394E99B}"/>
            </a:ext>
          </a:extLst>
        </xdr:cNvPr>
        <xdr:cNvSpPr txBox="1">
          <a:spLocks noChangeArrowheads="1"/>
        </xdr:cNvSpPr>
      </xdr:nvSpPr>
      <xdr:spPr bwMode="auto">
        <a:xfrm>
          <a:off x="2924175" y="1466850"/>
          <a:ext cx="76200" cy="387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103290</xdr:rowOff>
    </xdr:to>
    <xdr:sp macro="" textlink="">
      <xdr:nvSpPr>
        <xdr:cNvPr id="127" name="Text Box 2">
          <a:extLst>
            <a:ext uri="{FF2B5EF4-FFF2-40B4-BE49-F238E27FC236}">
              <a16:creationId xmlns:a16="http://schemas.microsoft.com/office/drawing/2014/main" id="{D3A145F8-DFB7-4FAA-8AB0-5D6806161EF3}"/>
            </a:ext>
          </a:extLst>
        </xdr:cNvPr>
        <xdr:cNvSpPr txBox="1">
          <a:spLocks noChangeArrowheads="1"/>
        </xdr:cNvSpPr>
      </xdr:nvSpPr>
      <xdr:spPr bwMode="auto">
        <a:xfrm>
          <a:off x="2924175" y="1466850"/>
          <a:ext cx="76200" cy="387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103290</xdr:rowOff>
    </xdr:to>
    <xdr:sp macro="" textlink="">
      <xdr:nvSpPr>
        <xdr:cNvPr id="128" name="Text Box 2">
          <a:extLst>
            <a:ext uri="{FF2B5EF4-FFF2-40B4-BE49-F238E27FC236}">
              <a16:creationId xmlns:a16="http://schemas.microsoft.com/office/drawing/2014/main" id="{90291C0F-350F-41DA-83BF-508AB5D4A1B0}"/>
            </a:ext>
          </a:extLst>
        </xdr:cNvPr>
        <xdr:cNvSpPr txBox="1">
          <a:spLocks noChangeArrowheads="1"/>
        </xdr:cNvSpPr>
      </xdr:nvSpPr>
      <xdr:spPr bwMode="auto">
        <a:xfrm>
          <a:off x="2924175" y="1466850"/>
          <a:ext cx="76200" cy="387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93765</xdr:rowOff>
    </xdr:to>
    <xdr:sp macro="" textlink="">
      <xdr:nvSpPr>
        <xdr:cNvPr id="129" name="Text Box 2">
          <a:extLst>
            <a:ext uri="{FF2B5EF4-FFF2-40B4-BE49-F238E27FC236}">
              <a16:creationId xmlns:a16="http://schemas.microsoft.com/office/drawing/2014/main" id="{D3A1B5D0-3012-4AFD-90B2-2D2B734FE407}"/>
            </a:ext>
          </a:extLst>
        </xdr:cNvPr>
        <xdr:cNvSpPr txBox="1">
          <a:spLocks noChangeArrowheads="1"/>
        </xdr:cNvSpPr>
      </xdr:nvSpPr>
      <xdr:spPr bwMode="auto">
        <a:xfrm>
          <a:off x="2924175" y="1466850"/>
          <a:ext cx="76200" cy="377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93765</xdr:rowOff>
    </xdr:to>
    <xdr:sp macro="" textlink="">
      <xdr:nvSpPr>
        <xdr:cNvPr id="130" name="Text Box 2">
          <a:extLst>
            <a:ext uri="{FF2B5EF4-FFF2-40B4-BE49-F238E27FC236}">
              <a16:creationId xmlns:a16="http://schemas.microsoft.com/office/drawing/2014/main" id="{E7D33A95-554A-43E1-9095-7EDB58581853}"/>
            </a:ext>
          </a:extLst>
        </xdr:cNvPr>
        <xdr:cNvSpPr txBox="1">
          <a:spLocks noChangeArrowheads="1"/>
        </xdr:cNvSpPr>
      </xdr:nvSpPr>
      <xdr:spPr bwMode="auto">
        <a:xfrm>
          <a:off x="2924175" y="1466850"/>
          <a:ext cx="76200" cy="377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77878</xdr:rowOff>
    </xdr:to>
    <xdr:sp macro="" textlink="">
      <xdr:nvSpPr>
        <xdr:cNvPr id="131" name="Text Box 2">
          <a:extLst>
            <a:ext uri="{FF2B5EF4-FFF2-40B4-BE49-F238E27FC236}">
              <a16:creationId xmlns:a16="http://schemas.microsoft.com/office/drawing/2014/main" id="{5BF0D1CD-1C0F-4701-87AC-893A8F8BDAD7}"/>
            </a:ext>
          </a:extLst>
        </xdr:cNvPr>
        <xdr:cNvSpPr txBox="1">
          <a:spLocks noChangeArrowheads="1"/>
        </xdr:cNvSpPr>
      </xdr:nvSpPr>
      <xdr:spPr bwMode="auto">
        <a:xfrm>
          <a:off x="2924175" y="1466850"/>
          <a:ext cx="76200" cy="364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119496</xdr:rowOff>
    </xdr:to>
    <xdr:sp macro="" textlink="">
      <xdr:nvSpPr>
        <xdr:cNvPr id="132" name="Text Box 2">
          <a:extLst>
            <a:ext uri="{FF2B5EF4-FFF2-40B4-BE49-F238E27FC236}">
              <a16:creationId xmlns:a16="http://schemas.microsoft.com/office/drawing/2014/main" id="{3C1AED54-D3F7-456F-8A9F-9D3552151492}"/>
            </a:ext>
          </a:extLst>
        </xdr:cNvPr>
        <xdr:cNvSpPr txBox="1">
          <a:spLocks noChangeArrowheads="1"/>
        </xdr:cNvSpPr>
      </xdr:nvSpPr>
      <xdr:spPr bwMode="auto">
        <a:xfrm>
          <a:off x="2924175" y="1466850"/>
          <a:ext cx="76200" cy="403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77878</xdr:rowOff>
    </xdr:to>
    <xdr:sp macro="" textlink="">
      <xdr:nvSpPr>
        <xdr:cNvPr id="133" name="Text Box 2">
          <a:extLst>
            <a:ext uri="{FF2B5EF4-FFF2-40B4-BE49-F238E27FC236}">
              <a16:creationId xmlns:a16="http://schemas.microsoft.com/office/drawing/2014/main" id="{0AF4A976-1F11-407F-9374-481C3791EDA6}"/>
            </a:ext>
          </a:extLst>
        </xdr:cNvPr>
        <xdr:cNvSpPr txBox="1">
          <a:spLocks noChangeArrowheads="1"/>
        </xdr:cNvSpPr>
      </xdr:nvSpPr>
      <xdr:spPr bwMode="auto">
        <a:xfrm>
          <a:off x="2924175" y="1466850"/>
          <a:ext cx="76200" cy="364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119496</xdr:rowOff>
    </xdr:to>
    <xdr:sp macro="" textlink="">
      <xdr:nvSpPr>
        <xdr:cNvPr id="134" name="Text Box 2">
          <a:extLst>
            <a:ext uri="{FF2B5EF4-FFF2-40B4-BE49-F238E27FC236}">
              <a16:creationId xmlns:a16="http://schemas.microsoft.com/office/drawing/2014/main" id="{2259A8D3-32FF-4B22-97DA-1BB1F4EC65A5}"/>
            </a:ext>
          </a:extLst>
        </xdr:cNvPr>
        <xdr:cNvSpPr txBox="1">
          <a:spLocks noChangeArrowheads="1"/>
        </xdr:cNvSpPr>
      </xdr:nvSpPr>
      <xdr:spPr bwMode="auto">
        <a:xfrm>
          <a:off x="2924175" y="1466850"/>
          <a:ext cx="76200" cy="403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77878</xdr:rowOff>
    </xdr:to>
    <xdr:sp macro="" textlink="">
      <xdr:nvSpPr>
        <xdr:cNvPr id="135" name="Text Box 2">
          <a:extLst>
            <a:ext uri="{FF2B5EF4-FFF2-40B4-BE49-F238E27FC236}">
              <a16:creationId xmlns:a16="http://schemas.microsoft.com/office/drawing/2014/main" id="{0B292542-3DE3-4C63-B491-BD17AB3DF7B1}"/>
            </a:ext>
          </a:extLst>
        </xdr:cNvPr>
        <xdr:cNvSpPr txBox="1">
          <a:spLocks noChangeArrowheads="1"/>
        </xdr:cNvSpPr>
      </xdr:nvSpPr>
      <xdr:spPr bwMode="auto">
        <a:xfrm>
          <a:off x="2924175" y="1466850"/>
          <a:ext cx="76200" cy="364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119496</xdr:rowOff>
    </xdr:to>
    <xdr:sp macro="" textlink="">
      <xdr:nvSpPr>
        <xdr:cNvPr id="136" name="Text Box 2">
          <a:extLst>
            <a:ext uri="{FF2B5EF4-FFF2-40B4-BE49-F238E27FC236}">
              <a16:creationId xmlns:a16="http://schemas.microsoft.com/office/drawing/2014/main" id="{0E4512F7-1181-4EE9-8BEC-1A5B177DE67B}"/>
            </a:ext>
          </a:extLst>
        </xdr:cNvPr>
        <xdr:cNvSpPr txBox="1">
          <a:spLocks noChangeArrowheads="1"/>
        </xdr:cNvSpPr>
      </xdr:nvSpPr>
      <xdr:spPr bwMode="auto">
        <a:xfrm>
          <a:off x="2924175" y="1466850"/>
          <a:ext cx="76200" cy="403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90921</xdr:rowOff>
    </xdr:to>
    <xdr:sp macro="" textlink="">
      <xdr:nvSpPr>
        <xdr:cNvPr id="137" name="Text Box 2">
          <a:extLst>
            <a:ext uri="{FF2B5EF4-FFF2-40B4-BE49-F238E27FC236}">
              <a16:creationId xmlns:a16="http://schemas.microsoft.com/office/drawing/2014/main" id="{3CFA4A4B-51D4-4E04-87EC-2186F2DAEA0E}"/>
            </a:ext>
          </a:extLst>
        </xdr:cNvPr>
        <xdr:cNvSpPr txBox="1">
          <a:spLocks noChangeArrowheads="1"/>
        </xdr:cNvSpPr>
      </xdr:nvSpPr>
      <xdr:spPr bwMode="auto">
        <a:xfrm>
          <a:off x="2924175" y="1466850"/>
          <a:ext cx="76200" cy="374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90921</xdr:rowOff>
    </xdr:to>
    <xdr:sp macro="" textlink="">
      <xdr:nvSpPr>
        <xdr:cNvPr id="138" name="Text Box 2">
          <a:extLst>
            <a:ext uri="{FF2B5EF4-FFF2-40B4-BE49-F238E27FC236}">
              <a16:creationId xmlns:a16="http://schemas.microsoft.com/office/drawing/2014/main" id="{99F0E4A4-F78B-44BC-A98B-A39AFCA01DF4}"/>
            </a:ext>
          </a:extLst>
        </xdr:cNvPr>
        <xdr:cNvSpPr txBox="1">
          <a:spLocks noChangeArrowheads="1"/>
        </xdr:cNvSpPr>
      </xdr:nvSpPr>
      <xdr:spPr bwMode="auto">
        <a:xfrm>
          <a:off x="2924175" y="1466850"/>
          <a:ext cx="76200" cy="374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90921</xdr:rowOff>
    </xdr:to>
    <xdr:sp macro="" textlink="">
      <xdr:nvSpPr>
        <xdr:cNvPr id="139" name="Text Box 2">
          <a:extLst>
            <a:ext uri="{FF2B5EF4-FFF2-40B4-BE49-F238E27FC236}">
              <a16:creationId xmlns:a16="http://schemas.microsoft.com/office/drawing/2014/main" id="{64CBD676-F3D9-420D-B791-66DE36D73E19}"/>
            </a:ext>
          </a:extLst>
        </xdr:cNvPr>
        <xdr:cNvSpPr txBox="1">
          <a:spLocks noChangeArrowheads="1"/>
        </xdr:cNvSpPr>
      </xdr:nvSpPr>
      <xdr:spPr bwMode="auto">
        <a:xfrm>
          <a:off x="2924175" y="1466850"/>
          <a:ext cx="76200" cy="374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129021</xdr:rowOff>
    </xdr:to>
    <xdr:sp macro="" textlink="">
      <xdr:nvSpPr>
        <xdr:cNvPr id="140" name="Text Box 2">
          <a:extLst>
            <a:ext uri="{FF2B5EF4-FFF2-40B4-BE49-F238E27FC236}">
              <a16:creationId xmlns:a16="http://schemas.microsoft.com/office/drawing/2014/main" id="{67F46465-1112-448E-B821-F2F1BA48CA0A}"/>
            </a:ext>
          </a:extLst>
        </xdr:cNvPr>
        <xdr:cNvSpPr txBox="1">
          <a:spLocks noChangeArrowheads="1"/>
        </xdr:cNvSpPr>
      </xdr:nvSpPr>
      <xdr:spPr bwMode="auto">
        <a:xfrm>
          <a:off x="2924175" y="1466850"/>
          <a:ext cx="76200" cy="413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129021</xdr:rowOff>
    </xdr:to>
    <xdr:sp macro="" textlink="">
      <xdr:nvSpPr>
        <xdr:cNvPr id="141" name="Text Box 2">
          <a:extLst>
            <a:ext uri="{FF2B5EF4-FFF2-40B4-BE49-F238E27FC236}">
              <a16:creationId xmlns:a16="http://schemas.microsoft.com/office/drawing/2014/main" id="{26676FAE-669C-4580-8AF9-9B4141C884BA}"/>
            </a:ext>
          </a:extLst>
        </xdr:cNvPr>
        <xdr:cNvSpPr txBox="1">
          <a:spLocks noChangeArrowheads="1"/>
        </xdr:cNvSpPr>
      </xdr:nvSpPr>
      <xdr:spPr bwMode="auto">
        <a:xfrm>
          <a:off x="2924175" y="1466850"/>
          <a:ext cx="76200" cy="413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90921</xdr:rowOff>
    </xdr:to>
    <xdr:sp macro="" textlink="">
      <xdr:nvSpPr>
        <xdr:cNvPr id="142" name="Text Box 2">
          <a:extLst>
            <a:ext uri="{FF2B5EF4-FFF2-40B4-BE49-F238E27FC236}">
              <a16:creationId xmlns:a16="http://schemas.microsoft.com/office/drawing/2014/main" id="{2AF58720-F5DB-47DF-80F7-989A0C9DA91E}"/>
            </a:ext>
          </a:extLst>
        </xdr:cNvPr>
        <xdr:cNvSpPr txBox="1">
          <a:spLocks noChangeArrowheads="1"/>
        </xdr:cNvSpPr>
      </xdr:nvSpPr>
      <xdr:spPr bwMode="auto">
        <a:xfrm>
          <a:off x="2924175" y="1466850"/>
          <a:ext cx="76200" cy="374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90921</xdr:rowOff>
    </xdr:to>
    <xdr:sp macro="" textlink="">
      <xdr:nvSpPr>
        <xdr:cNvPr id="143" name="Text Box 2">
          <a:extLst>
            <a:ext uri="{FF2B5EF4-FFF2-40B4-BE49-F238E27FC236}">
              <a16:creationId xmlns:a16="http://schemas.microsoft.com/office/drawing/2014/main" id="{F7E72E66-0924-4FC7-86E8-48275D5F27F0}"/>
            </a:ext>
          </a:extLst>
        </xdr:cNvPr>
        <xdr:cNvSpPr txBox="1">
          <a:spLocks noChangeArrowheads="1"/>
        </xdr:cNvSpPr>
      </xdr:nvSpPr>
      <xdr:spPr bwMode="auto">
        <a:xfrm>
          <a:off x="2924175" y="1466850"/>
          <a:ext cx="76200" cy="374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90921</xdr:rowOff>
    </xdr:to>
    <xdr:sp macro="" textlink="">
      <xdr:nvSpPr>
        <xdr:cNvPr id="144" name="Text Box 2">
          <a:extLst>
            <a:ext uri="{FF2B5EF4-FFF2-40B4-BE49-F238E27FC236}">
              <a16:creationId xmlns:a16="http://schemas.microsoft.com/office/drawing/2014/main" id="{5AABFE94-2528-4B35-A481-FB123FC307AF}"/>
            </a:ext>
          </a:extLst>
        </xdr:cNvPr>
        <xdr:cNvSpPr txBox="1">
          <a:spLocks noChangeArrowheads="1"/>
        </xdr:cNvSpPr>
      </xdr:nvSpPr>
      <xdr:spPr bwMode="auto">
        <a:xfrm>
          <a:off x="2924175" y="1466850"/>
          <a:ext cx="76200" cy="374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77878</xdr:rowOff>
    </xdr:to>
    <xdr:sp macro="" textlink="">
      <xdr:nvSpPr>
        <xdr:cNvPr id="145" name="Text Box 2">
          <a:extLst>
            <a:ext uri="{FF2B5EF4-FFF2-40B4-BE49-F238E27FC236}">
              <a16:creationId xmlns:a16="http://schemas.microsoft.com/office/drawing/2014/main" id="{49EF81C9-3C68-4597-837E-0993A2ACBADC}"/>
            </a:ext>
          </a:extLst>
        </xdr:cNvPr>
        <xdr:cNvSpPr txBox="1">
          <a:spLocks noChangeArrowheads="1"/>
        </xdr:cNvSpPr>
      </xdr:nvSpPr>
      <xdr:spPr bwMode="auto">
        <a:xfrm>
          <a:off x="2924175" y="1466850"/>
          <a:ext cx="76200" cy="364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77878</xdr:rowOff>
    </xdr:to>
    <xdr:sp macro="" textlink="">
      <xdr:nvSpPr>
        <xdr:cNvPr id="146" name="Text Box 2">
          <a:extLst>
            <a:ext uri="{FF2B5EF4-FFF2-40B4-BE49-F238E27FC236}">
              <a16:creationId xmlns:a16="http://schemas.microsoft.com/office/drawing/2014/main" id="{BBE2D75B-85B8-4CC8-8BA2-654CF159ABAA}"/>
            </a:ext>
          </a:extLst>
        </xdr:cNvPr>
        <xdr:cNvSpPr txBox="1">
          <a:spLocks noChangeArrowheads="1"/>
        </xdr:cNvSpPr>
      </xdr:nvSpPr>
      <xdr:spPr bwMode="auto">
        <a:xfrm>
          <a:off x="2924175" y="1466850"/>
          <a:ext cx="76200" cy="364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73631</xdr:rowOff>
    </xdr:to>
    <xdr:sp macro="" textlink="">
      <xdr:nvSpPr>
        <xdr:cNvPr id="147" name="Text Box 2">
          <a:extLst>
            <a:ext uri="{FF2B5EF4-FFF2-40B4-BE49-F238E27FC236}">
              <a16:creationId xmlns:a16="http://schemas.microsoft.com/office/drawing/2014/main" id="{3A5F127C-91CD-48F0-B9CD-2A3906D539CF}"/>
            </a:ext>
          </a:extLst>
        </xdr:cNvPr>
        <xdr:cNvSpPr txBox="1">
          <a:spLocks noChangeArrowheads="1"/>
        </xdr:cNvSpPr>
      </xdr:nvSpPr>
      <xdr:spPr bwMode="auto">
        <a:xfrm>
          <a:off x="2924175" y="1466850"/>
          <a:ext cx="76200" cy="359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114082</xdr:rowOff>
    </xdr:to>
    <xdr:sp macro="" textlink="">
      <xdr:nvSpPr>
        <xdr:cNvPr id="148" name="Text Box 2">
          <a:extLst>
            <a:ext uri="{FF2B5EF4-FFF2-40B4-BE49-F238E27FC236}">
              <a16:creationId xmlns:a16="http://schemas.microsoft.com/office/drawing/2014/main" id="{3CD5A2D7-3CEF-4769-B7CB-8B31EE9E30B9}"/>
            </a:ext>
          </a:extLst>
        </xdr:cNvPr>
        <xdr:cNvSpPr txBox="1">
          <a:spLocks noChangeArrowheads="1"/>
        </xdr:cNvSpPr>
      </xdr:nvSpPr>
      <xdr:spPr bwMode="auto">
        <a:xfrm>
          <a:off x="2924175" y="1466850"/>
          <a:ext cx="76200" cy="398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73631</xdr:rowOff>
    </xdr:to>
    <xdr:sp macro="" textlink="">
      <xdr:nvSpPr>
        <xdr:cNvPr id="149" name="Text Box 2">
          <a:extLst>
            <a:ext uri="{FF2B5EF4-FFF2-40B4-BE49-F238E27FC236}">
              <a16:creationId xmlns:a16="http://schemas.microsoft.com/office/drawing/2014/main" id="{23DB9E6F-BFA5-4BA4-B9D5-73CF6BF13742}"/>
            </a:ext>
          </a:extLst>
        </xdr:cNvPr>
        <xdr:cNvSpPr txBox="1">
          <a:spLocks noChangeArrowheads="1"/>
        </xdr:cNvSpPr>
      </xdr:nvSpPr>
      <xdr:spPr bwMode="auto">
        <a:xfrm>
          <a:off x="2924175" y="1466850"/>
          <a:ext cx="76200" cy="359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114082</xdr:rowOff>
    </xdr:to>
    <xdr:sp macro="" textlink="">
      <xdr:nvSpPr>
        <xdr:cNvPr id="150" name="Text Box 2">
          <a:extLst>
            <a:ext uri="{FF2B5EF4-FFF2-40B4-BE49-F238E27FC236}">
              <a16:creationId xmlns:a16="http://schemas.microsoft.com/office/drawing/2014/main" id="{A44C167F-DF4E-4644-8779-8F6F5B706DCA}"/>
            </a:ext>
          </a:extLst>
        </xdr:cNvPr>
        <xdr:cNvSpPr txBox="1">
          <a:spLocks noChangeArrowheads="1"/>
        </xdr:cNvSpPr>
      </xdr:nvSpPr>
      <xdr:spPr bwMode="auto">
        <a:xfrm>
          <a:off x="2924175" y="1466850"/>
          <a:ext cx="76200" cy="398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73631</xdr:rowOff>
    </xdr:to>
    <xdr:sp macro="" textlink="">
      <xdr:nvSpPr>
        <xdr:cNvPr id="151" name="Text Box 2">
          <a:extLst>
            <a:ext uri="{FF2B5EF4-FFF2-40B4-BE49-F238E27FC236}">
              <a16:creationId xmlns:a16="http://schemas.microsoft.com/office/drawing/2014/main" id="{F89A5C50-AD46-44B0-B4E7-390E10A6138C}"/>
            </a:ext>
          </a:extLst>
        </xdr:cNvPr>
        <xdr:cNvSpPr txBox="1">
          <a:spLocks noChangeArrowheads="1"/>
        </xdr:cNvSpPr>
      </xdr:nvSpPr>
      <xdr:spPr bwMode="auto">
        <a:xfrm>
          <a:off x="2924175" y="1466850"/>
          <a:ext cx="76200" cy="359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114082</xdr:rowOff>
    </xdr:to>
    <xdr:sp macro="" textlink="">
      <xdr:nvSpPr>
        <xdr:cNvPr id="152" name="Text Box 2">
          <a:extLst>
            <a:ext uri="{FF2B5EF4-FFF2-40B4-BE49-F238E27FC236}">
              <a16:creationId xmlns:a16="http://schemas.microsoft.com/office/drawing/2014/main" id="{96DE717A-0AE8-46BE-BC98-B4E2563EC90F}"/>
            </a:ext>
          </a:extLst>
        </xdr:cNvPr>
        <xdr:cNvSpPr txBox="1">
          <a:spLocks noChangeArrowheads="1"/>
        </xdr:cNvSpPr>
      </xdr:nvSpPr>
      <xdr:spPr bwMode="auto">
        <a:xfrm>
          <a:off x="2924175" y="1466850"/>
          <a:ext cx="76200" cy="398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85507</xdr:rowOff>
    </xdr:to>
    <xdr:sp macro="" textlink="">
      <xdr:nvSpPr>
        <xdr:cNvPr id="153" name="Text Box 2">
          <a:extLst>
            <a:ext uri="{FF2B5EF4-FFF2-40B4-BE49-F238E27FC236}">
              <a16:creationId xmlns:a16="http://schemas.microsoft.com/office/drawing/2014/main" id="{82A03587-481E-43AE-9E3E-93C76EFAB77E}"/>
            </a:ext>
          </a:extLst>
        </xdr:cNvPr>
        <xdr:cNvSpPr txBox="1">
          <a:spLocks noChangeArrowheads="1"/>
        </xdr:cNvSpPr>
      </xdr:nvSpPr>
      <xdr:spPr bwMode="auto">
        <a:xfrm>
          <a:off x="2924175" y="1466850"/>
          <a:ext cx="76200" cy="369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85507</xdr:rowOff>
    </xdr:to>
    <xdr:sp macro="" textlink="">
      <xdr:nvSpPr>
        <xdr:cNvPr id="154" name="Text Box 2">
          <a:extLst>
            <a:ext uri="{FF2B5EF4-FFF2-40B4-BE49-F238E27FC236}">
              <a16:creationId xmlns:a16="http://schemas.microsoft.com/office/drawing/2014/main" id="{1A0F4C7A-AC99-44CF-BFB5-37B1A804345E}"/>
            </a:ext>
          </a:extLst>
        </xdr:cNvPr>
        <xdr:cNvSpPr txBox="1">
          <a:spLocks noChangeArrowheads="1"/>
        </xdr:cNvSpPr>
      </xdr:nvSpPr>
      <xdr:spPr bwMode="auto">
        <a:xfrm>
          <a:off x="2924175" y="1466850"/>
          <a:ext cx="76200" cy="369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85507</xdr:rowOff>
    </xdr:to>
    <xdr:sp macro="" textlink="">
      <xdr:nvSpPr>
        <xdr:cNvPr id="155" name="Text Box 2">
          <a:extLst>
            <a:ext uri="{FF2B5EF4-FFF2-40B4-BE49-F238E27FC236}">
              <a16:creationId xmlns:a16="http://schemas.microsoft.com/office/drawing/2014/main" id="{5215CC2C-3014-4D12-A203-CE10FB6808AA}"/>
            </a:ext>
          </a:extLst>
        </xdr:cNvPr>
        <xdr:cNvSpPr txBox="1">
          <a:spLocks noChangeArrowheads="1"/>
        </xdr:cNvSpPr>
      </xdr:nvSpPr>
      <xdr:spPr bwMode="auto">
        <a:xfrm>
          <a:off x="2924175" y="1466850"/>
          <a:ext cx="76200" cy="369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123607</xdr:rowOff>
    </xdr:to>
    <xdr:sp macro="" textlink="">
      <xdr:nvSpPr>
        <xdr:cNvPr id="156" name="Text Box 2">
          <a:extLst>
            <a:ext uri="{FF2B5EF4-FFF2-40B4-BE49-F238E27FC236}">
              <a16:creationId xmlns:a16="http://schemas.microsoft.com/office/drawing/2014/main" id="{A807704D-B2E9-44FD-8C1C-DB4F503E4686}"/>
            </a:ext>
          </a:extLst>
        </xdr:cNvPr>
        <xdr:cNvSpPr txBox="1">
          <a:spLocks noChangeArrowheads="1"/>
        </xdr:cNvSpPr>
      </xdr:nvSpPr>
      <xdr:spPr bwMode="auto">
        <a:xfrm>
          <a:off x="2924175" y="1466850"/>
          <a:ext cx="76200" cy="407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123607</xdr:rowOff>
    </xdr:to>
    <xdr:sp macro="" textlink="">
      <xdr:nvSpPr>
        <xdr:cNvPr id="157" name="Text Box 2">
          <a:extLst>
            <a:ext uri="{FF2B5EF4-FFF2-40B4-BE49-F238E27FC236}">
              <a16:creationId xmlns:a16="http://schemas.microsoft.com/office/drawing/2014/main" id="{DD89C532-8D57-4C6D-8B74-9AD0DB3DFB20}"/>
            </a:ext>
          </a:extLst>
        </xdr:cNvPr>
        <xdr:cNvSpPr txBox="1">
          <a:spLocks noChangeArrowheads="1"/>
        </xdr:cNvSpPr>
      </xdr:nvSpPr>
      <xdr:spPr bwMode="auto">
        <a:xfrm>
          <a:off x="2924175" y="1466850"/>
          <a:ext cx="76200" cy="407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85507</xdr:rowOff>
    </xdr:to>
    <xdr:sp macro="" textlink="">
      <xdr:nvSpPr>
        <xdr:cNvPr id="158" name="Text Box 2">
          <a:extLst>
            <a:ext uri="{FF2B5EF4-FFF2-40B4-BE49-F238E27FC236}">
              <a16:creationId xmlns:a16="http://schemas.microsoft.com/office/drawing/2014/main" id="{506EEA11-8872-4E20-89CC-0492110055A6}"/>
            </a:ext>
          </a:extLst>
        </xdr:cNvPr>
        <xdr:cNvSpPr txBox="1">
          <a:spLocks noChangeArrowheads="1"/>
        </xdr:cNvSpPr>
      </xdr:nvSpPr>
      <xdr:spPr bwMode="auto">
        <a:xfrm>
          <a:off x="2924175" y="1466850"/>
          <a:ext cx="76200" cy="369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85507</xdr:rowOff>
    </xdr:to>
    <xdr:sp macro="" textlink="">
      <xdr:nvSpPr>
        <xdr:cNvPr id="159" name="Text Box 2">
          <a:extLst>
            <a:ext uri="{FF2B5EF4-FFF2-40B4-BE49-F238E27FC236}">
              <a16:creationId xmlns:a16="http://schemas.microsoft.com/office/drawing/2014/main" id="{82A8BDF8-0A1E-462B-BFFB-C70D0C0076A0}"/>
            </a:ext>
          </a:extLst>
        </xdr:cNvPr>
        <xdr:cNvSpPr txBox="1">
          <a:spLocks noChangeArrowheads="1"/>
        </xdr:cNvSpPr>
      </xdr:nvSpPr>
      <xdr:spPr bwMode="auto">
        <a:xfrm>
          <a:off x="2924175" y="1466850"/>
          <a:ext cx="76200" cy="369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85507</xdr:rowOff>
    </xdr:to>
    <xdr:sp macro="" textlink="">
      <xdr:nvSpPr>
        <xdr:cNvPr id="160" name="Text Box 2">
          <a:extLst>
            <a:ext uri="{FF2B5EF4-FFF2-40B4-BE49-F238E27FC236}">
              <a16:creationId xmlns:a16="http://schemas.microsoft.com/office/drawing/2014/main" id="{B1790469-D1B3-4B3A-8CA4-0A2C98BB3B4D}"/>
            </a:ext>
          </a:extLst>
        </xdr:cNvPr>
        <xdr:cNvSpPr txBox="1">
          <a:spLocks noChangeArrowheads="1"/>
        </xdr:cNvSpPr>
      </xdr:nvSpPr>
      <xdr:spPr bwMode="auto">
        <a:xfrm>
          <a:off x="2924175" y="1466850"/>
          <a:ext cx="76200" cy="369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73631</xdr:rowOff>
    </xdr:to>
    <xdr:sp macro="" textlink="">
      <xdr:nvSpPr>
        <xdr:cNvPr id="161" name="Text Box 2">
          <a:extLst>
            <a:ext uri="{FF2B5EF4-FFF2-40B4-BE49-F238E27FC236}">
              <a16:creationId xmlns:a16="http://schemas.microsoft.com/office/drawing/2014/main" id="{7D2D9F63-497B-44F7-A291-583BBBF0DDD6}"/>
            </a:ext>
          </a:extLst>
        </xdr:cNvPr>
        <xdr:cNvSpPr txBox="1">
          <a:spLocks noChangeArrowheads="1"/>
        </xdr:cNvSpPr>
      </xdr:nvSpPr>
      <xdr:spPr bwMode="auto">
        <a:xfrm>
          <a:off x="2924175" y="1466850"/>
          <a:ext cx="76200" cy="359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73631</xdr:rowOff>
    </xdr:to>
    <xdr:sp macro="" textlink="">
      <xdr:nvSpPr>
        <xdr:cNvPr id="162" name="Text Box 2">
          <a:extLst>
            <a:ext uri="{FF2B5EF4-FFF2-40B4-BE49-F238E27FC236}">
              <a16:creationId xmlns:a16="http://schemas.microsoft.com/office/drawing/2014/main" id="{16F5D548-AA97-4723-BFC6-F7E068848A9E}"/>
            </a:ext>
          </a:extLst>
        </xdr:cNvPr>
        <xdr:cNvSpPr txBox="1">
          <a:spLocks noChangeArrowheads="1"/>
        </xdr:cNvSpPr>
      </xdr:nvSpPr>
      <xdr:spPr bwMode="auto">
        <a:xfrm>
          <a:off x="2924175" y="1466850"/>
          <a:ext cx="76200" cy="359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twoCellAnchor>
  <xdr:twoCellAnchor editAs="oneCell">
    <xdr:from>
      <xdr:col>3</xdr:col>
      <xdr:colOff>104775</xdr:colOff>
      <xdr:row>5</xdr:row>
      <xdr:rowOff>0</xdr:rowOff>
    </xdr:from>
    <xdr:to>
      <xdr:col>3</xdr:col>
      <xdr:colOff>180975</xdr:colOff>
      <xdr:row>7</xdr:row>
      <xdr:rowOff>64110</xdr:rowOff>
    </xdr:to>
    <xdr:sp macro="" textlink="">
      <xdr:nvSpPr>
        <xdr:cNvPr id="163" name="Text Box 2">
          <a:extLst>
            <a:ext uri="{FF2B5EF4-FFF2-40B4-BE49-F238E27FC236}">
              <a16:creationId xmlns:a16="http://schemas.microsoft.com/office/drawing/2014/main" id="{35EAFB4C-7F78-4304-9293-8991CBF13F5D}"/>
            </a:ext>
          </a:extLst>
        </xdr:cNvPr>
        <xdr:cNvSpPr txBox="1">
          <a:spLocks noChangeArrowheads="1"/>
        </xdr:cNvSpPr>
      </xdr:nvSpPr>
      <xdr:spPr bwMode="auto">
        <a:xfrm>
          <a:off x="2924175" y="1466850"/>
          <a:ext cx="76200" cy="35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104561</xdr:rowOff>
    </xdr:to>
    <xdr:sp macro="" textlink="">
      <xdr:nvSpPr>
        <xdr:cNvPr id="164" name="Text Box 2">
          <a:extLst>
            <a:ext uri="{FF2B5EF4-FFF2-40B4-BE49-F238E27FC236}">
              <a16:creationId xmlns:a16="http://schemas.microsoft.com/office/drawing/2014/main" id="{F755526E-0259-4EAD-AF0D-53CEB7ECD2A1}"/>
            </a:ext>
          </a:extLst>
        </xdr:cNvPr>
        <xdr:cNvSpPr txBox="1">
          <a:spLocks noChangeArrowheads="1"/>
        </xdr:cNvSpPr>
      </xdr:nvSpPr>
      <xdr:spPr bwMode="auto">
        <a:xfrm>
          <a:off x="2924175" y="1466850"/>
          <a:ext cx="76200" cy="388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64110</xdr:rowOff>
    </xdr:to>
    <xdr:sp macro="" textlink="">
      <xdr:nvSpPr>
        <xdr:cNvPr id="165" name="Text Box 2">
          <a:extLst>
            <a:ext uri="{FF2B5EF4-FFF2-40B4-BE49-F238E27FC236}">
              <a16:creationId xmlns:a16="http://schemas.microsoft.com/office/drawing/2014/main" id="{A523FFAB-19BF-4571-8F8F-A04DB282248E}"/>
            </a:ext>
          </a:extLst>
        </xdr:cNvPr>
        <xdr:cNvSpPr txBox="1">
          <a:spLocks noChangeArrowheads="1"/>
        </xdr:cNvSpPr>
      </xdr:nvSpPr>
      <xdr:spPr bwMode="auto">
        <a:xfrm>
          <a:off x="2924175" y="1466850"/>
          <a:ext cx="76200" cy="35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104561</xdr:rowOff>
    </xdr:to>
    <xdr:sp macro="" textlink="">
      <xdr:nvSpPr>
        <xdr:cNvPr id="166" name="Text Box 2">
          <a:extLst>
            <a:ext uri="{FF2B5EF4-FFF2-40B4-BE49-F238E27FC236}">
              <a16:creationId xmlns:a16="http://schemas.microsoft.com/office/drawing/2014/main" id="{738A90FD-DD21-4DB7-A8E2-E6855B653C44}"/>
            </a:ext>
          </a:extLst>
        </xdr:cNvPr>
        <xdr:cNvSpPr txBox="1">
          <a:spLocks noChangeArrowheads="1"/>
        </xdr:cNvSpPr>
      </xdr:nvSpPr>
      <xdr:spPr bwMode="auto">
        <a:xfrm>
          <a:off x="2924175" y="1466850"/>
          <a:ext cx="76200" cy="388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64110</xdr:rowOff>
    </xdr:to>
    <xdr:sp macro="" textlink="">
      <xdr:nvSpPr>
        <xdr:cNvPr id="167" name="Text Box 2">
          <a:extLst>
            <a:ext uri="{FF2B5EF4-FFF2-40B4-BE49-F238E27FC236}">
              <a16:creationId xmlns:a16="http://schemas.microsoft.com/office/drawing/2014/main" id="{87E333EB-9D79-4E8B-866B-A088FC53DCA3}"/>
            </a:ext>
          </a:extLst>
        </xdr:cNvPr>
        <xdr:cNvSpPr txBox="1">
          <a:spLocks noChangeArrowheads="1"/>
        </xdr:cNvSpPr>
      </xdr:nvSpPr>
      <xdr:spPr bwMode="auto">
        <a:xfrm>
          <a:off x="2924175" y="1466850"/>
          <a:ext cx="76200" cy="35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104561</xdr:rowOff>
    </xdr:to>
    <xdr:sp macro="" textlink="">
      <xdr:nvSpPr>
        <xdr:cNvPr id="168" name="Text Box 2">
          <a:extLst>
            <a:ext uri="{FF2B5EF4-FFF2-40B4-BE49-F238E27FC236}">
              <a16:creationId xmlns:a16="http://schemas.microsoft.com/office/drawing/2014/main" id="{2DEDBB6D-AC82-4BD5-AF3C-A4E6821F1D6D}"/>
            </a:ext>
          </a:extLst>
        </xdr:cNvPr>
        <xdr:cNvSpPr txBox="1">
          <a:spLocks noChangeArrowheads="1"/>
        </xdr:cNvSpPr>
      </xdr:nvSpPr>
      <xdr:spPr bwMode="auto">
        <a:xfrm>
          <a:off x="2924175" y="1466850"/>
          <a:ext cx="76200" cy="388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73635</xdr:rowOff>
    </xdr:to>
    <xdr:sp macro="" textlink="">
      <xdr:nvSpPr>
        <xdr:cNvPr id="169" name="Text Box 2">
          <a:extLst>
            <a:ext uri="{FF2B5EF4-FFF2-40B4-BE49-F238E27FC236}">
              <a16:creationId xmlns:a16="http://schemas.microsoft.com/office/drawing/2014/main" id="{6CC11125-C775-47BF-B731-88B08D875631}"/>
            </a:ext>
          </a:extLst>
        </xdr:cNvPr>
        <xdr:cNvSpPr txBox="1">
          <a:spLocks noChangeArrowheads="1"/>
        </xdr:cNvSpPr>
      </xdr:nvSpPr>
      <xdr:spPr bwMode="auto">
        <a:xfrm>
          <a:off x="2924175" y="1466850"/>
          <a:ext cx="76200" cy="359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73635</xdr:rowOff>
    </xdr:to>
    <xdr:sp macro="" textlink="">
      <xdr:nvSpPr>
        <xdr:cNvPr id="170" name="Text Box 2">
          <a:extLst>
            <a:ext uri="{FF2B5EF4-FFF2-40B4-BE49-F238E27FC236}">
              <a16:creationId xmlns:a16="http://schemas.microsoft.com/office/drawing/2014/main" id="{017A9CFA-46FE-46B9-9CE4-9ED171B036BE}"/>
            </a:ext>
          </a:extLst>
        </xdr:cNvPr>
        <xdr:cNvSpPr txBox="1">
          <a:spLocks noChangeArrowheads="1"/>
        </xdr:cNvSpPr>
      </xdr:nvSpPr>
      <xdr:spPr bwMode="auto">
        <a:xfrm>
          <a:off x="2924175" y="1466850"/>
          <a:ext cx="76200" cy="359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73635</xdr:rowOff>
    </xdr:to>
    <xdr:sp macro="" textlink="">
      <xdr:nvSpPr>
        <xdr:cNvPr id="171" name="Text Box 2">
          <a:extLst>
            <a:ext uri="{FF2B5EF4-FFF2-40B4-BE49-F238E27FC236}">
              <a16:creationId xmlns:a16="http://schemas.microsoft.com/office/drawing/2014/main" id="{EDC06ED3-04DD-460B-BF5F-3ECED32694D6}"/>
            </a:ext>
          </a:extLst>
        </xdr:cNvPr>
        <xdr:cNvSpPr txBox="1">
          <a:spLocks noChangeArrowheads="1"/>
        </xdr:cNvSpPr>
      </xdr:nvSpPr>
      <xdr:spPr bwMode="auto">
        <a:xfrm>
          <a:off x="2924175" y="1466850"/>
          <a:ext cx="76200" cy="359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114086</xdr:rowOff>
    </xdr:to>
    <xdr:sp macro="" textlink="">
      <xdr:nvSpPr>
        <xdr:cNvPr id="172" name="Text Box 2">
          <a:extLst>
            <a:ext uri="{FF2B5EF4-FFF2-40B4-BE49-F238E27FC236}">
              <a16:creationId xmlns:a16="http://schemas.microsoft.com/office/drawing/2014/main" id="{FB72DA6C-3828-4A72-A8BE-A455BB1B5C28}"/>
            </a:ext>
          </a:extLst>
        </xdr:cNvPr>
        <xdr:cNvSpPr txBox="1">
          <a:spLocks noChangeArrowheads="1"/>
        </xdr:cNvSpPr>
      </xdr:nvSpPr>
      <xdr:spPr bwMode="auto">
        <a:xfrm>
          <a:off x="2924175" y="1466850"/>
          <a:ext cx="76200" cy="398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114086</xdr:rowOff>
    </xdr:to>
    <xdr:sp macro="" textlink="">
      <xdr:nvSpPr>
        <xdr:cNvPr id="173" name="Text Box 2">
          <a:extLst>
            <a:ext uri="{FF2B5EF4-FFF2-40B4-BE49-F238E27FC236}">
              <a16:creationId xmlns:a16="http://schemas.microsoft.com/office/drawing/2014/main" id="{BB1EFC5B-03E2-4FD8-85D0-38C0A04E6A93}"/>
            </a:ext>
          </a:extLst>
        </xdr:cNvPr>
        <xdr:cNvSpPr txBox="1">
          <a:spLocks noChangeArrowheads="1"/>
        </xdr:cNvSpPr>
      </xdr:nvSpPr>
      <xdr:spPr bwMode="auto">
        <a:xfrm>
          <a:off x="2924175" y="1466850"/>
          <a:ext cx="76200" cy="398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73635</xdr:rowOff>
    </xdr:to>
    <xdr:sp macro="" textlink="">
      <xdr:nvSpPr>
        <xdr:cNvPr id="174" name="Text Box 2">
          <a:extLst>
            <a:ext uri="{FF2B5EF4-FFF2-40B4-BE49-F238E27FC236}">
              <a16:creationId xmlns:a16="http://schemas.microsoft.com/office/drawing/2014/main" id="{A3A585D1-D96C-42F6-A6EA-BAEC05244E44}"/>
            </a:ext>
          </a:extLst>
        </xdr:cNvPr>
        <xdr:cNvSpPr txBox="1">
          <a:spLocks noChangeArrowheads="1"/>
        </xdr:cNvSpPr>
      </xdr:nvSpPr>
      <xdr:spPr bwMode="auto">
        <a:xfrm>
          <a:off x="2924175" y="1466850"/>
          <a:ext cx="76200" cy="359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73635</xdr:rowOff>
    </xdr:to>
    <xdr:sp macro="" textlink="">
      <xdr:nvSpPr>
        <xdr:cNvPr id="175" name="Text Box 2">
          <a:extLst>
            <a:ext uri="{FF2B5EF4-FFF2-40B4-BE49-F238E27FC236}">
              <a16:creationId xmlns:a16="http://schemas.microsoft.com/office/drawing/2014/main" id="{499383F6-5576-4FE9-81A0-C43DB48FB463}"/>
            </a:ext>
          </a:extLst>
        </xdr:cNvPr>
        <xdr:cNvSpPr txBox="1">
          <a:spLocks noChangeArrowheads="1"/>
        </xdr:cNvSpPr>
      </xdr:nvSpPr>
      <xdr:spPr bwMode="auto">
        <a:xfrm>
          <a:off x="2924175" y="1466850"/>
          <a:ext cx="76200" cy="359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73635</xdr:rowOff>
    </xdr:to>
    <xdr:sp macro="" textlink="">
      <xdr:nvSpPr>
        <xdr:cNvPr id="176" name="Text Box 2">
          <a:extLst>
            <a:ext uri="{FF2B5EF4-FFF2-40B4-BE49-F238E27FC236}">
              <a16:creationId xmlns:a16="http://schemas.microsoft.com/office/drawing/2014/main" id="{67B0A849-7E9C-4992-857D-FC564749F43C}"/>
            </a:ext>
          </a:extLst>
        </xdr:cNvPr>
        <xdr:cNvSpPr txBox="1">
          <a:spLocks noChangeArrowheads="1"/>
        </xdr:cNvSpPr>
      </xdr:nvSpPr>
      <xdr:spPr bwMode="auto">
        <a:xfrm>
          <a:off x="2924175" y="1466850"/>
          <a:ext cx="76200" cy="359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64110</xdr:rowOff>
    </xdr:to>
    <xdr:sp macro="" textlink="">
      <xdr:nvSpPr>
        <xdr:cNvPr id="177" name="Text Box 2">
          <a:extLst>
            <a:ext uri="{FF2B5EF4-FFF2-40B4-BE49-F238E27FC236}">
              <a16:creationId xmlns:a16="http://schemas.microsoft.com/office/drawing/2014/main" id="{3B6A39D3-B8B4-461B-890C-C0DEDA2601D7}"/>
            </a:ext>
          </a:extLst>
        </xdr:cNvPr>
        <xdr:cNvSpPr txBox="1">
          <a:spLocks noChangeArrowheads="1"/>
        </xdr:cNvSpPr>
      </xdr:nvSpPr>
      <xdr:spPr bwMode="auto">
        <a:xfrm>
          <a:off x="2924175" y="1466850"/>
          <a:ext cx="76200" cy="35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64110</xdr:rowOff>
    </xdr:to>
    <xdr:sp macro="" textlink="">
      <xdr:nvSpPr>
        <xdr:cNvPr id="178" name="Text Box 2">
          <a:extLst>
            <a:ext uri="{FF2B5EF4-FFF2-40B4-BE49-F238E27FC236}">
              <a16:creationId xmlns:a16="http://schemas.microsoft.com/office/drawing/2014/main" id="{79074D3B-1008-41AC-8FDC-F4918C9CACB0}"/>
            </a:ext>
          </a:extLst>
        </xdr:cNvPr>
        <xdr:cNvSpPr txBox="1">
          <a:spLocks noChangeArrowheads="1"/>
        </xdr:cNvSpPr>
      </xdr:nvSpPr>
      <xdr:spPr bwMode="auto">
        <a:xfrm>
          <a:off x="2924175" y="1466850"/>
          <a:ext cx="76200" cy="35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63250</xdr:rowOff>
    </xdr:to>
    <xdr:sp macro="" textlink="">
      <xdr:nvSpPr>
        <xdr:cNvPr id="179" name="Text Box 2">
          <a:extLst>
            <a:ext uri="{FF2B5EF4-FFF2-40B4-BE49-F238E27FC236}">
              <a16:creationId xmlns:a16="http://schemas.microsoft.com/office/drawing/2014/main" id="{330FD6C0-8624-4E56-A23F-99F461ED9AC2}"/>
            </a:ext>
          </a:extLst>
        </xdr:cNvPr>
        <xdr:cNvSpPr txBox="1">
          <a:spLocks noChangeArrowheads="1"/>
        </xdr:cNvSpPr>
      </xdr:nvSpPr>
      <xdr:spPr bwMode="auto">
        <a:xfrm>
          <a:off x="2924175" y="1466850"/>
          <a:ext cx="76200" cy="349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103701</xdr:rowOff>
    </xdr:to>
    <xdr:sp macro="" textlink="">
      <xdr:nvSpPr>
        <xdr:cNvPr id="180" name="Text Box 2">
          <a:extLst>
            <a:ext uri="{FF2B5EF4-FFF2-40B4-BE49-F238E27FC236}">
              <a16:creationId xmlns:a16="http://schemas.microsoft.com/office/drawing/2014/main" id="{7E5E3380-A930-4C5A-9F67-F98797D47E13}"/>
            </a:ext>
          </a:extLst>
        </xdr:cNvPr>
        <xdr:cNvSpPr txBox="1">
          <a:spLocks noChangeArrowheads="1"/>
        </xdr:cNvSpPr>
      </xdr:nvSpPr>
      <xdr:spPr bwMode="auto">
        <a:xfrm>
          <a:off x="2924175" y="1466850"/>
          <a:ext cx="76200" cy="387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63250</xdr:rowOff>
    </xdr:to>
    <xdr:sp macro="" textlink="">
      <xdr:nvSpPr>
        <xdr:cNvPr id="181" name="Text Box 2">
          <a:extLst>
            <a:ext uri="{FF2B5EF4-FFF2-40B4-BE49-F238E27FC236}">
              <a16:creationId xmlns:a16="http://schemas.microsoft.com/office/drawing/2014/main" id="{2E66D28B-B502-4EEE-95A6-0956EC5A947D}"/>
            </a:ext>
          </a:extLst>
        </xdr:cNvPr>
        <xdr:cNvSpPr txBox="1">
          <a:spLocks noChangeArrowheads="1"/>
        </xdr:cNvSpPr>
      </xdr:nvSpPr>
      <xdr:spPr bwMode="auto">
        <a:xfrm>
          <a:off x="2924175" y="1466850"/>
          <a:ext cx="76200" cy="349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103701</xdr:rowOff>
    </xdr:to>
    <xdr:sp macro="" textlink="">
      <xdr:nvSpPr>
        <xdr:cNvPr id="182" name="Text Box 2">
          <a:extLst>
            <a:ext uri="{FF2B5EF4-FFF2-40B4-BE49-F238E27FC236}">
              <a16:creationId xmlns:a16="http://schemas.microsoft.com/office/drawing/2014/main" id="{3AE4EDE1-3DD1-4473-A3A2-781170BB852E}"/>
            </a:ext>
          </a:extLst>
        </xdr:cNvPr>
        <xdr:cNvSpPr txBox="1">
          <a:spLocks noChangeArrowheads="1"/>
        </xdr:cNvSpPr>
      </xdr:nvSpPr>
      <xdr:spPr bwMode="auto">
        <a:xfrm>
          <a:off x="2924175" y="1466850"/>
          <a:ext cx="76200" cy="387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63250</xdr:rowOff>
    </xdr:to>
    <xdr:sp macro="" textlink="">
      <xdr:nvSpPr>
        <xdr:cNvPr id="183" name="Text Box 2">
          <a:extLst>
            <a:ext uri="{FF2B5EF4-FFF2-40B4-BE49-F238E27FC236}">
              <a16:creationId xmlns:a16="http://schemas.microsoft.com/office/drawing/2014/main" id="{C1412544-E471-497D-A26C-1E5061B0521D}"/>
            </a:ext>
          </a:extLst>
        </xdr:cNvPr>
        <xdr:cNvSpPr txBox="1">
          <a:spLocks noChangeArrowheads="1"/>
        </xdr:cNvSpPr>
      </xdr:nvSpPr>
      <xdr:spPr bwMode="auto">
        <a:xfrm>
          <a:off x="2924175" y="1466850"/>
          <a:ext cx="76200" cy="349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103701</xdr:rowOff>
    </xdr:to>
    <xdr:sp macro="" textlink="">
      <xdr:nvSpPr>
        <xdr:cNvPr id="184" name="Text Box 2">
          <a:extLst>
            <a:ext uri="{FF2B5EF4-FFF2-40B4-BE49-F238E27FC236}">
              <a16:creationId xmlns:a16="http://schemas.microsoft.com/office/drawing/2014/main" id="{DE0BA19D-657F-4A36-B015-CDA5FEA8015D}"/>
            </a:ext>
          </a:extLst>
        </xdr:cNvPr>
        <xdr:cNvSpPr txBox="1">
          <a:spLocks noChangeArrowheads="1"/>
        </xdr:cNvSpPr>
      </xdr:nvSpPr>
      <xdr:spPr bwMode="auto">
        <a:xfrm>
          <a:off x="2924175" y="1466850"/>
          <a:ext cx="76200" cy="387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72775</xdr:rowOff>
    </xdr:to>
    <xdr:sp macro="" textlink="">
      <xdr:nvSpPr>
        <xdr:cNvPr id="185" name="Text Box 2">
          <a:extLst>
            <a:ext uri="{FF2B5EF4-FFF2-40B4-BE49-F238E27FC236}">
              <a16:creationId xmlns:a16="http://schemas.microsoft.com/office/drawing/2014/main" id="{A582BA10-8A10-48B0-BF26-0426B0676B98}"/>
            </a:ext>
          </a:extLst>
        </xdr:cNvPr>
        <xdr:cNvSpPr txBox="1">
          <a:spLocks noChangeArrowheads="1"/>
        </xdr:cNvSpPr>
      </xdr:nvSpPr>
      <xdr:spPr bwMode="auto">
        <a:xfrm>
          <a:off x="2924175" y="1466850"/>
          <a:ext cx="76200" cy="359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72775</xdr:rowOff>
    </xdr:to>
    <xdr:sp macro="" textlink="">
      <xdr:nvSpPr>
        <xdr:cNvPr id="186" name="Text Box 2">
          <a:extLst>
            <a:ext uri="{FF2B5EF4-FFF2-40B4-BE49-F238E27FC236}">
              <a16:creationId xmlns:a16="http://schemas.microsoft.com/office/drawing/2014/main" id="{713D16D6-8765-4ED0-A258-DA49404D83B8}"/>
            </a:ext>
          </a:extLst>
        </xdr:cNvPr>
        <xdr:cNvSpPr txBox="1">
          <a:spLocks noChangeArrowheads="1"/>
        </xdr:cNvSpPr>
      </xdr:nvSpPr>
      <xdr:spPr bwMode="auto">
        <a:xfrm>
          <a:off x="2924175" y="1466850"/>
          <a:ext cx="76200" cy="359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72775</xdr:rowOff>
    </xdr:to>
    <xdr:sp macro="" textlink="">
      <xdr:nvSpPr>
        <xdr:cNvPr id="187" name="Text Box 2">
          <a:extLst>
            <a:ext uri="{FF2B5EF4-FFF2-40B4-BE49-F238E27FC236}">
              <a16:creationId xmlns:a16="http://schemas.microsoft.com/office/drawing/2014/main" id="{53FE53D6-E084-4AF0-85A9-1BAA5BD14EAB}"/>
            </a:ext>
          </a:extLst>
        </xdr:cNvPr>
        <xdr:cNvSpPr txBox="1">
          <a:spLocks noChangeArrowheads="1"/>
        </xdr:cNvSpPr>
      </xdr:nvSpPr>
      <xdr:spPr bwMode="auto">
        <a:xfrm>
          <a:off x="2924175" y="1466850"/>
          <a:ext cx="76200" cy="359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113226</xdr:rowOff>
    </xdr:to>
    <xdr:sp macro="" textlink="">
      <xdr:nvSpPr>
        <xdr:cNvPr id="188" name="Text Box 2">
          <a:extLst>
            <a:ext uri="{FF2B5EF4-FFF2-40B4-BE49-F238E27FC236}">
              <a16:creationId xmlns:a16="http://schemas.microsoft.com/office/drawing/2014/main" id="{56957640-04CA-4E7B-AA68-FBA8BC66BBC8}"/>
            </a:ext>
          </a:extLst>
        </xdr:cNvPr>
        <xdr:cNvSpPr txBox="1">
          <a:spLocks noChangeArrowheads="1"/>
        </xdr:cNvSpPr>
      </xdr:nvSpPr>
      <xdr:spPr bwMode="auto">
        <a:xfrm>
          <a:off x="2924175" y="1466850"/>
          <a:ext cx="76200" cy="397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113226</xdr:rowOff>
    </xdr:to>
    <xdr:sp macro="" textlink="">
      <xdr:nvSpPr>
        <xdr:cNvPr id="189" name="Text Box 2">
          <a:extLst>
            <a:ext uri="{FF2B5EF4-FFF2-40B4-BE49-F238E27FC236}">
              <a16:creationId xmlns:a16="http://schemas.microsoft.com/office/drawing/2014/main" id="{A24CD122-160A-431B-8EC9-F9D563E2E109}"/>
            </a:ext>
          </a:extLst>
        </xdr:cNvPr>
        <xdr:cNvSpPr txBox="1">
          <a:spLocks noChangeArrowheads="1"/>
        </xdr:cNvSpPr>
      </xdr:nvSpPr>
      <xdr:spPr bwMode="auto">
        <a:xfrm>
          <a:off x="2924175" y="1466850"/>
          <a:ext cx="76200" cy="397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72775</xdr:rowOff>
    </xdr:to>
    <xdr:sp macro="" textlink="">
      <xdr:nvSpPr>
        <xdr:cNvPr id="190" name="Text Box 2">
          <a:extLst>
            <a:ext uri="{FF2B5EF4-FFF2-40B4-BE49-F238E27FC236}">
              <a16:creationId xmlns:a16="http://schemas.microsoft.com/office/drawing/2014/main" id="{88D724BB-0106-4550-8188-10D67972EF15}"/>
            </a:ext>
          </a:extLst>
        </xdr:cNvPr>
        <xdr:cNvSpPr txBox="1">
          <a:spLocks noChangeArrowheads="1"/>
        </xdr:cNvSpPr>
      </xdr:nvSpPr>
      <xdr:spPr bwMode="auto">
        <a:xfrm>
          <a:off x="2924175" y="1466850"/>
          <a:ext cx="76200" cy="359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72775</xdr:rowOff>
    </xdr:to>
    <xdr:sp macro="" textlink="">
      <xdr:nvSpPr>
        <xdr:cNvPr id="191" name="Text Box 2">
          <a:extLst>
            <a:ext uri="{FF2B5EF4-FFF2-40B4-BE49-F238E27FC236}">
              <a16:creationId xmlns:a16="http://schemas.microsoft.com/office/drawing/2014/main" id="{331858EE-4819-44A5-9F7F-77523580F7BC}"/>
            </a:ext>
          </a:extLst>
        </xdr:cNvPr>
        <xdr:cNvSpPr txBox="1">
          <a:spLocks noChangeArrowheads="1"/>
        </xdr:cNvSpPr>
      </xdr:nvSpPr>
      <xdr:spPr bwMode="auto">
        <a:xfrm>
          <a:off x="2924175" y="1466850"/>
          <a:ext cx="76200" cy="359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72775</xdr:rowOff>
    </xdr:to>
    <xdr:sp macro="" textlink="">
      <xdr:nvSpPr>
        <xdr:cNvPr id="192" name="Text Box 2">
          <a:extLst>
            <a:ext uri="{FF2B5EF4-FFF2-40B4-BE49-F238E27FC236}">
              <a16:creationId xmlns:a16="http://schemas.microsoft.com/office/drawing/2014/main" id="{34234AD3-06EC-4ED3-969A-5112F7839D71}"/>
            </a:ext>
          </a:extLst>
        </xdr:cNvPr>
        <xdr:cNvSpPr txBox="1">
          <a:spLocks noChangeArrowheads="1"/>
        </xdr:cNvSpPr>
      </xdr:nvSpPr>
      <xdr:spPr bwMode="auto">
        <a:xfrm>
          <a:off x="2924175" y="1466850"/>
          <a:ext cx="76200" cy="359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63250</xdr:rowOff>
    </xdr:to>
    <xdr:sp macro="" textlink="">
      <xdr:nvSpPr>
        <xdr:cNvPr id="193" name="Text Box 2">
          <a:extLst>
            <a:ext uri="{FF2B5EF4-FFF2-40B4-BE49-F238E27FC236}">
              <a16:creationId xmlns:a16="http://schemas.microsoft.com/office/drawing/2014/main" id="{6BD6DCFB-74A1-40CF-9DCA-77083D03818E}"/>
            </a:ext>
          </a:extLst>
        </xdr:cNvPr>
        <xdr:cNvSpPr txBox="1">
          <a:spLocks noChangeArrowheads="1"/>
        </xdr:cNvSpPr>
      </xdr:nvSpPr>
      <xdr:spPr bwMode="auto">
        <a:xfrm>
          <a:off x="2924175" y="1466850"/>
          <a:ext cx="76200" cy="349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63250</xdr:rowOff>
    </xdr:to>
    <xdr:sp macro="" textlink="">
      <xdr:nvSpPr>
        <xdr:cNvPr id="194" name="Text Box 2">
          <a:extLst>
            <a:ext uri="{FF2B5EF4-FFF2-40B4-BE49-F238E27FC236}">
              <a16:creationId xmlns:a16="http://schemas.microsoft.com/office/drawing/2014/main" id="{7F18831F-9C49-40C4-B541-1C5449FD9709}"/>
            </a:ext>
          </a:extLst>
        </xdr:cNvPr>
        <xdr:cNvSpPr txBox="1">
          <a:spLocks noChangeArrowheads="1"/>
        </xdr:cNvSpPr>
      </xdr:nvSpPr>
      <xdr:spPr bwMode="auto">
        <a:xfrm>
          <a:off x="2924175" y="1466850"/>
          <a:ext cx="76200" cy="349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63250</xdr:rowOff>
    </xdr:to>
    <xdr:sp macro="" textlink="">
      <xdr:nvSpPr>
        <xdr:cNvPr id="195" name="Text Box 2">
          <a:extLst>
            <a:ext uri="{FF2B5EF4-FFF2-40B4-BE49-F238E27FC236}">
              <a16:creationId xmlns:a16="http://schemas.microsoft.com/office/drawing/2014/main" id="{7F37AF9A-34CE-4EF0-BF40-9CC233202434}"/>
            </a:ext>
          </a:extLst>
        </xdr:cNvPr>
        <xdr:cNvSpPr txBox="1">
          <a:spLocks noChangeArrowheads="1"/>
        </xdr:cNvSpPr>
      </xdr:nvSpPr>
      <xdr:spPr bwMode="auto">
        <a:xfrm>
          <a:off x="2924175" y="1466850"/>
          <a:ext cx="76200" cy="349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103701</xdr:rowOff>
    </xdr:to>
    <xdr:sp macro="" textlink="">
      <xdr:nvSpPr>
        <xdr:cNvPr id="196" name="Text Box 2">
          <a:extLst>
            <a:ext uri="{FF2B5EF4-FFF2-40B4-BE49-F238E27FC236}">
              <a16:creationId xmlns:a16="http://schemas.microsoft.com/office/drawing/2014/main" id="{D05B05F7-B35B-4B97-A9AA-2616FC0CB1E7}"/>
            </a:ext>
          </a:extLst>
        </xdr:cNvPr>
        <xdr:cNvSpPr txBox="1">
          <a:spLocks noChangeArrowheads="1"/>
        </xdr:cNvSpPr>
      </xdr:nvSpPr>
      <xdr:spPr bwMode="auto">
        <a:xfrm>
          <a:off x="2924175" y="1466850"/>
          <a:ext cx="76200" cy="387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63250</xdr:rowOff>
    </xdr:to>
    <xdr:sp macro="" textlink="">
      <xdr:nvSpPr>
        <xdr:cNvPr id="197" name="Text Box 2">
          <a:extLst>
            <a:ext uri="{FF2B5EF4-FFF2-40B4-BE49-F238E27FC236}">
              <a16:creationId xmlns:a16="http://schemas.microsoft.com/office/drawing/2014/main" id="{C6A73222-65C2-4CDB-BB5D-0D19DE84AF81}"/>
            </a:ext>
          </a:extLst>
        </xdr:cNvPr>
        <xdr:cNvSpPr txBox="1">
          <a:spLocks noChangeArrowheads="1"/>
        </xdr:cNvSpPr>
      </xdr:nvSpPr>
      <xdr:spPr bwMode="auto">
        <a:xfrm>
          <a:off x="2924175" y="1466850"/>
          <a:ext cx="76200" cy="349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103701</xdr:rowOff>
    </xdr:to>
    <xdr:sp macro="" textlink="">
      <xdr:nvSpPr>
        <xdr:cNvPr id="198" name="Text Box 2">
          <a:extLst>
            <a:ext uri="{FF2B5EF4-FFF2-40B4-BE49-F238E27FC236}">
              <a16:creationId xmlns:a16="http://schemas.microsoft.com/office/drawing/2014/main" id="{72B1D99F-6704-44CE-8AED-77563164A7D7}"/>
            </a:ext>
          </a:extLst>
        </xdr:cNvPr>
        <xdr:cNvSpPr txBox="1">
          <a:spLocks noChangeArrowheads="1"/>
        </xdr:cNvSpPr>
      </xdr:nvSpPr>
      <xdr:spPr bwMode="auto">
        <a:xfrm>
          <a:off x="2924175" y="1466850"/>
          <a:ext cx="76200" cy="387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63250</xdr:rowOff>
    </xdr:to>
    <xdr:sp macro="" textlink="">
      <xdr:nvSpPr>
        <xdr:cNvPr id="199" name="Text Box 2">
          <a:extLst>
            <a:ext uri="{FF2B5EF4-FFF2-40B4-BE49-F238E27FC236}">
              <a16:creationId xmlns:a16="http://schemas.microsoft.com/office/drawing/2014/main" id="{34E6448C-8FA2-4937-8D39-D2491DFB7857}"/>
            </a:ext>
          </a:extLst>
        </xdr:cNvPr>
        <xdr:cNvSpPr txBox="1">
          <a:spLocks noChangeArrowheads="1"/>
        </xdr:cNvSpPr>
      </xdr:nvSpPr>
      <xdr:spPr bwMode="auto">
        <a:xfrm>
          <a:off x="2924175" y="1466850"/>
          <a:ext cx="76200" cy="349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103701</xdr:rowOff>
    </xdr:to>
    <xdr:sp macro="" textlink="">
      <xdr:nvSpPr>
        <xdr:cNvPr id="200" name="Text Box 2">
          <a:extLst>
            <a:ext uri="{FF2B5EF4-FFF2-40B4-BE49-F238E27FC236}">
              <a16:creationId xmlns:a16="http://schemas.microsoft.com/office/drawing/2014/main" id="{7BE8C85F-518F-4D22-923A-E356438EB76F}"/>
            </a:ext>
          </a:extLst>
        </xdr:cNvPr>
        <xdr:cNvSpPr txBox="1">
          <a:spLocks noChangeArrowheads="1"/>
        </xdr:cNvSpPr>
      </xdr:nvSpPr>
      <xdr:spPr bwMode="auto">
        <a:xfrm>
          <a:off x="2924175" y="1466850"/>
          <a:ext cx="76200" cy="387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72775</xdr:rowOff>
    </xdr:to>
    <xdr:sp macro="" textlink="">
      <xdr:nvSpPr>
        <xdr:cNvPr id="201" name="Text Box 2">
          <a:extLst>
            <a:ext uri="{FF2B5EF4-FFF2-40B4-BE49-F238E27FC236}">
              <a16:creationId xmlns:a16="http://schemas.microsoft.com/office/drawing/2014/main" id="{8FC0CCF1-87F4-4536-8984-0095F2E02487}"/>
            </a:ext>
          </a:extLst>
        </xdr:cNvPr>
        <xdr:cNvSpPr txBox="1">
          <a:spLocks noChangeArrowheads="1"/>
        </xdr:cNvSpPr>
      </xdr:nvSpPr>
      <xdr:spPr bwMode="auto">
        <a:xfrm>
          <a:off x="2924175" y="1466850"/>
          <a:ext cx="76200" cy="359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72775</xdr:rowOff>
    </xdr:to>
    <xdr:sp macro="" textlink="">
      <xdr:nvSpPr>
        <xdr:cNvPr id="202" name="Text Box 2">
          <a:extLst>
            <a:ext uri="{FF2B5EF4-FFF2-40B4-BE49-F238E27FC236}">
              <a16:creationId xmlns:a16="http://schemas.microsoft.com/office/drawing/2014/main" id="{7A4D2612-C818-4F2C-99E0-FE89F4C4C23F}"/>
            </a:ext>
          </a:extLst>
        </xdr:cNvPr>
        <xdr:cNvSpPr txBox="1">
          <a:spLocks noChangeArrowheads="1"/>
        </xdr:cNvSpPr>
      </xdr:nvSpPr>
      <xdr:spPr bwMode="auto">
        <a:xfrm>
          <a:off x="2924175" y="1466850"/>
          <a:ext cx="76200" cy="359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72775</xdr:rowOff>
    </xdr:to>
    <xdr:sp macro="" textlink="">
      <xdr:nvSpPr>
        <xdr:cNvPr id="203" name="Text Box 2">
          <a:extLst>
            <a:ext uri="{FF2B5EF4-FFF2-40B4-BE49-F238E27FC236}">
              <a16:creationId xmlns:a16="http://schemas.microsoft.com/office/drawing/2014/main" id="{AC1DDEBA-5E17-41AE-A379-C8D3ADA09219}"/>
            </a:ext>
          </a:extLst>
        </xdr:cNvPr>
        <xdr:cNvSpPr txBox="1">
          <a:spLocks noChangeArrowheads="1"/>
        </xdr:cNvSpPr>
      </xdr:nvSpPr>
      <xdr:spPr bwMode="auto">
        <a:xfrm>
          <a:off x="2924175" y="1466850"/>
          <a:ext cx="76200" cy="359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113226</xdr:rowOff>
    </xdr:to>
    <xdr:sp macro="" textlink="">
      <xdr:nvSpPr>
        <xdr:cNvPr id="204" name="Text Box 2">
          <a:extLst>
            <a:ext uri="{FF2B5EF4-FFF2-40B4-BE49-F238E27FC236}">
              <a16:creationId xmlns:a16="http://schemas.microsoft.com/office/drawing/2014/main" id="{4001F291-C3DF-4636-85CA-79DC46F2A08A}"/>
            </a:ext>
          </a:extLst>
        </xdr:cNvPr>
        <xdr:cNvSpPr txBox="1">
          <a:spLocks noChangeArrowheads="1"/>
        </xdr:cNvSpPr>
      </xdr:nvSpPr>
      <xdr:spPr bwMode="auto">
        <a:xfrm>
          <a:off x="2924175" y="1466850"/>
          <a:ext cx="76200" cy="397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113226</xdr:rowOff>
    </xdr:to>
    <xdr:sp macro="" textlink="">
      <xdr:nvSpPr>
        <xdr:cNvPr id="205" name="Text Box 2">
          <a:extLst>
            <a:ext uri="{FF2B5EF4-FFF2-40B4-BE49-F238E27FC236}">
              <a16:creationId xmlns:a16="http://schemas.microsoft.com/office/drawing/2014/main" id="{92F53A86-A0CA-4C2D-BCCC-D3A6AD61D1DA}"/>
            </a:ext>
          </a:extLst>
        </xdr:cNvPr>
        <xdr:cNvSpPr txBox="1">
          <a:spLocks noChangeArrowheads="1"/>
        </xdr:cNvSpPr>
      </xdr:nvSpPr>
      <xdr:spPr bwMode="auto">
        <a:xfrm>
          <a:off x="2924175" y="1466850"/>
          <a:ext cx="76200" cy="397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72775</xdr:rowOff>
    </xdr:to>
    <xdr:sp macro="" textlink="">
      <xdr:nvSpPr>
        <xdr:cNvPr id="206" name="Text Box 2">
          <a:extLst>
            <a:ext uri="{FF2B5EF4-FFF2-40B4-BE49-F238E27FC236}">
              <a16:creationId xmlns:a16="http://schemas.microsoft.com/office/drawing/2014/main" id="{59A3F223-AD7C-4D86-9FBF-D2E398273482}"/>
            </a:ext>
          </a:extLst>
        </xdr:cNvPr>
        <xdr:cNvSpPr txBox="1">
          <a:spLocks noChangeArrowheads="1"/>
        </xdr:cNvSpPr>
      </xdr:nvSpPr>
      <xdr:spPr bwMode="auto">
        <a:xfrm>
          <a:off x="2924175" y="1466850"/>
          <a:ext cx="76200" cy="359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72775</xdr:rowOff>
    </xdr:to>
    <xdr:sp macro="" textlink="">
      <xdr:nvSpPr>
        <xdr:cNvPr id="207" name="Text Box 2">
          <a:extLst>
            <a:ext uri="{FF2B5EF4-FFF2-40B4-BE49-F238E27FC236}">
              <a16:creationId xmlns:a16="http://schemas.microsoft.com/office/drawing/2014/main" id="{6CD3252D-6804-4E54-8F16-DDD237EDEB11}"/>
            </a:ext>
          </a:extLst>
        </xdr:cNvPr>
        <xdr:cNvSpPr txBox="1">
          <a:spLocks noChangeArrowheads="1"/>
        </xdr:cNvSpPr>
      </xdr:nvSpPr>
      <xdr:spPr bwMode="auto">
        <a:xfrm>
          <a:off x="2924175" y="1466850"/>
          <a:ext cx="76200" cy="359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72775</xdr:rowOff>
    </xdr:to>
    <xdr:sp macro="" textlink="">
      <xdr:nvSpPr>
        <xdr:cNvPr id="208" name="Text Box 2">
          <a:extLst>
            <a:ext uri="{FF2B5EF4-FFF2-40B4-BE49-F238E27FC236}">
              <a16:creationId xmlns:a16="http://schemas.microsoft.com/office/drawing/2014/main" id="{A83A11B9-46F2-4042-BA9B-849F26E6C6B7}"/>
            </a:ext>
          </a:extLst>
        </xdr:cNvPr>
        <xdr:cNvSpPr txBox="1">
          <a:spLocks noChangeArrowheads="1"/>
        </xdr:cNvSpPr>
      </xdr:nvSpPr>
      <xdr:spPr bwMode="auto">
        <a:xfrm>
          <a:off x="2924175" y="1466850"/>
          <a:ext cx="76200" cy="359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63250</xdr:rowOff>
    </xdr:to>
    <xdr:sp macro="" textlink="">
      <xdr:nvSpPr>
        <xdr:cNvPr id="209" name="Text Box 2">
          <a:extLst>
            <a:ext uri="{FF2B5EF4-FFF2-40B4-BE49-F238E27FC236}">
              <a16:creationId xmlns:a16="http://schemas.microsoft.com/office/drawing/2014/main" id="{9CB5FDDB-AB79-48B5-874B-F90F554D3952}"/>
            </a:ext>
          </a:extLst>
        </xdr:cNvPr>
        <xdr:cNvSpPr txBox="1">
          <a:spLocks noChangeArrowheads="1"/>
        </xdr:cNvSpPr>
      </xdr:nvSpPr>
      <xdr:spPr bwMode="auto">
        <a:xfrm>
          <a:off x="2924175" y="1466850"/>
          <a:ext cx="76200" cy="349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209</xdr:row>
      <xdr:rowOff>0</xdr:rowOff>
    </xdr:from>
    <xdr:to>
      <xdr:col>3</xdr:col>
      <xdr:colOff>180975</xdr:colOff>
      <xdr:row>210</xdr:row>
      <xdr:rowOff>29881</xdr:rowOff>
    </xdr:to>
    <xdr:sp macro="" textlink="">
      <xdr:nvSpPr>
        <xdr:cNvPr id="211" name="Text Box 2">
          <a:extLst>
            <a:ext uri="{FF2B5EF4-FFF2-40B4-BE49-F238E27FC236}">
              <a16:creationId xmlns:a16="http://schemas.microsoft.com/office/drawing/2014/main" id="{85A3D254-6BBB-4016-946E-6AB76C303DEF}"/>
            </a:ext>
          </a:extLst>
        </xdr:cNvPr>
        <xdr:cNvSpPr txBox="1">
          <a:spLocks noChangeArrowheads="1"/>
        </xdr:cNvSpPr>
      </xdr:nvSpPr>
      <xdr:spPr bwMode="auto">
        <a:xfrm>
          <a:off x="3038475" y="4123944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209</xdr:row>
      <xdr:rowOff>0</xdr:rowOff>
    </xdr:from>
    <xdr:to>
      <xdr:col>3</xdr:col>
      <xdr:colOff>180975</xdr:colOff>
      <xdr:row>210</xdr:row>
      <xdr:rowOff>29881</xdr:rowOff>
    </xdr:to>
    <xdr:sp macro="" textlink="">
      <xdr:nvSpPr>
        <xdr:cNvPr id="212" name="Text Box 2">
          <a:extLst>
            <a:ext uri="{FF2B5EF4-FFF2-40B4-BE49-F238E27FC236}">
              <a16:creationId xmlns:a16="http://schemas.microsoft.com/office/drawing/2014/main" id="{ECCF2304-46E6-40FE-B49B-E71D89893C03}"/>
            </a:ext>
          </a:extLst>
        </xdr:cNvPr>
        <xdr:cNvSpPr txBox="1">
          <a:spLocks noChangeArrowheads="1"/>
        </xdr:cNvSpPr>
      </xdr:nvSpPr>
      <xdr:spPr bwMode="auto">
        <a:xfrm>
          <a:off x="3038475" y="4123944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209</xdr:row>
      <xdr:rowOff>0</xdr:rowOff>
    </xdr:from>
    <xdr:to>
      <xdr:col>3</xdr:col>
      <xdr:colOff>180975</xdr:colOff>
      <xdr:row>210</xdr:row>
      <xdr:rowOff>29881</xdr:rowOff>
    </xdr:to>
    <xdr:sp macro="" textlink="">
      <xdr:nvSpPr>
        <xdr:cNvPr id="213" name="Text Box 2">
          <a:extLst>
            <a:ext uri="{FF2B5EF4-FFF2-40B4-BE49-F238E27FC236}">
              <a16:creationId xmlns:a16="http://schemas.microsoft.com/office/drawing/2014/main" id="{9B4CE888-0DED-4E6D-8BD6-2D5FB2D97371}"/>
            </a:ext>
          </a:extLst>
        </xdr:cNvPr>
        <xdr:cNvSpPr txBox="1">
          <a:spLocks noChangeArrowheads="1"/>
        </xdr:cNvSpPr>
      </xdr:nvSpPr>
      <xdr:spPr bwMode="auto">
        <a:xfrm>
          <a:off x="3038475" y="4123944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209</xdr:row>
      <xdr:rowOff>0</xdr:rowOff>
    </xdr:from>
    <xdr:to>
      <xdr:col>3</xdr:col>
      <xdr:colOff>180975</xdr:colOff>
      <xdr:row>210</xdr:row>
      <xdr:rowOff>29881</xdr:rowOff>
    </xdr:to>
    <xdr:sp macro="" textlink="">
      <xdr:nvSpPr>
        <xdr:cNvPr id="214" name="Text Box 2">
          <a:extLst>
            <a:ext uri="{FF2B5EF4-FFF2-40B4-BE49-F238E27FC236}">
              <a16:creationId xmlns:a16="http://schemas.microsoft.com/office/drawing/2014/main" id="{D23830B2-EFB8-4435-AF96-4ADB8B7057C6}"/>
            </a:ext>
          </a:extLst>
        </xdr:cNvPr>
        <xdr:cNvSpPr txBox="1">
          <a:spLocks noChangeArrowheads="1"/>
        </xdr:cNvSpPr>
      </xdr:nvSpPr>
      <xdr:spPr bwMode="auto">
        <a:xfrm>
          <a:off x="3038475" y="4123944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209</xdr:row>
      <xdr:rowOff>0</xdr:rowOff>
    </xdr:from>
    <xdr:to>
      <xdr:col>3</xdr:col>
      <xdr:colOff>180975</xdr:colOff>
      <xdr:row>210</xdr:row>
      <xdr:rowOff>29881</xdr:rowOff>
    </xdr:to>
    <xdr:sp macro="" textlink="">
      <xdr:nvSpPr>
        <xdr:cNvPr id="215" name="Text Box 2">
          <a:extLst>
            <a:ext uri="{FF2B5EF4-FFF2-40B4-BE49-F238E27FC236}">
              <a16:creationId xmlns:a16="http://schemas.microsoft.com/office/drawing/2014/main" id="{900990DC-817B-4AC5-9C4A-C99091F44CCD}"/>
            </a:ext>
          </a:extLst>
        </xdr:cNvPr>
        <xdr:cNvSpPr txBox="1">
          <a:spLocks noChangeArrowheads="1"/>
        </xdr:cNvSpPr>
      </xdr:nvSpPr>
      <xdr:spPr bwMode="auto">
        <a:xfrm>
          <a:off x="3038475" y="4123944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209</xdr:row>
      <xdr:rowOff>0</xdr:rowOff>
    </xdr:from>
    <xdr:to>
      <xdr:col>3</xdr:col>
      <xdr:colOff>180975</xdr:colOff>
      <xdr:row>210</xdr:row>
      <xdr:rowOff>29881</xdr:rowOff>
    </xdr:to>
    <xdr:sp macro="" textlink="">
      <xdr:nvSpPr>
        <xdr:cNvPr id="216" name="Text Box 2">
          <a:extLst>
            <a:ext uri="{FF2B5EF4-FFF2-40B4-BE49-F238E27FC236}">
              <a16:creationId xmlns:a16="http://schemas.microsoft.com/office/drawing/2014/main" id="{A521195F-7C99-492E-93B7-6CE7A81CC0AF}"/>
            </a:ext>
          </a:extLst>
        </xdr:cNvPr>
        <xdr:cNvSpPr txBox="1">
          <a:spLocks noChangeArrowheads="1"/>
        </xdr:cNvSpPr>
      </xdr:nvSpPr>
      <xdr:spPr bwMode="auto">
        <a:xfrm>
          <a:off x="3038475" y="4123944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209</xdr:row>
      <xdr:rowOff>0</xdr:rowOff>
    </xdr:from>
    <xdr:to>
      <xdr:col>3</xdr:col>
      <xdr:colOff>180975</xdr:colOff>
      <xdr:row>210</xdr:row>
      <xdr:rowOff>29881</xdr:rowOff>
    </xdr:to>
    <xdr:sp macro="" textlink="">
      <xdr:nvSpPr>
        <xdr:cNvPr id="217" name="Text Box 2">
          <a:extLst>
            <a:ext uri="{FF2B5EF4-FFF2-40B4-BE49-F238E27FC236}">
              <a16:creationId xmlns:a16="http://schemas.microsoft.com/office/drawing/2014/main" id="{858BADEA-1591-4243-AE87-436D910D216A}"/>
            </a:ext>
          </a:extLst>
        </xdr:cNvPr>
        <xdr:cNvSpPr txBox="1">
          <a:spLocks noChangeArrowheads="1"/>
        </xdr:cNvSpPr>
      </xdr:nvSpPr>
      <xdr:spPr bwMode="auto">
        <a:xfrm>
          <a:off x="3038475" y="4123944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209</xdr:row>
      <xdr:rowOff>0</xdr:rowOff>
    </xdr:from>
    <xdr:to>
      <xdr:col>3</xdr:col>
      <xdr:colOff>180975</xdr:colOff>
      <xdr:row>210</xdr:row>
      <xdr:rowOff>29881</xdr:rowOff>
    </xdr:to>
    <xdr:sp macro="" textlink="">
      <xdr:nvSpPr>
        <xdr:cNvPr id="218" name="Text Box 2">
          <a:extLst>
            <a:ext uri="{FF2B5EF4-FFF2-40B4-BE49-F238E27FC236}">
              <a16:creationId xmlns:a16="http://schemas.microsoft.com/office/drawing/2014/main" id="{A4D3C69A-1C13-48C9-AD6F-C3240F7D3F02}"/>
            </a:ext>
          </a:extLst>
        </xdr:cNvPr>
        <xdr:cNvSpPr txBox="1">
          <a:spLocks noChangeArrowheads="1"/>
        </xdr:cNvSpPr>
      </xdr:nvSpPr>
      <xdr:spPr bwMode="auto">
        <a:xfrm>
          <a:off x="3038475" y="4123944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210</xdr:row>
      <xdr:rowOff>0</xdr:rowOff>
    </xdr:from>
    <xdr:to>
      <xdr:col>3</xdr:col>
      <xdr:colOff>180975</xdr:colOff>
      <xdr:row>211</xdr:row>
      <xdr:rowOff>55228</xdr:rowOff>
    </xdr:to>
    <xdr:sp macro="" textlink="">
      <xdr:nvSpPr>
        <xdr:cNvPr id="219" name="Text Box 2">
          <a:extLst>
            <a:ext uri="{FF2B5EF4-FFF2-40B4-BE49-F238E27FC236}">
              <a16:creationId xmlns:a16="http://schemas.microsoft.com/office/drawing/2014/main" id="{74B67D9F-DAF9-40D3-BAD2-008E182D9F02}"/>
            </a:ext>
          </a:extLst>
        </xdr:cNvPr>
        <xdr:cNvSpPr txBox="1">
          <a:spLocks noChangeArrowheads="1"/>
        </xdr:cNvSpPr>
      </xdr:nvSpPr>
      <xdr:spPr bwMode="auto">
        <a:xfrm>
          <a:off x="3038475" y="4175760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210</xdr:row>
      <xdr:rowOff>0</xdr:rowOff>
    </xdr:from>
    <xdr:to>
      <xdr:col>3</xdr:col>
      <xdr:colOff>180975</xdr:colOff>
      <xdr:row>211</xdr:row>
      <xdr:rowOff>55228</xdr:rowOff>
    </xdr:to>
    <xdr:sp macro="" textlink="">
      <xdr:nvSpPr>
        <xdr:cNvPr id="220" name="Text Box 2">
          <a:extLst>
            <a:ext uri="{FF2B5EF4-FFF2-40B4-BE49-F238E27FC236}">
              <a16:creationId xmlns:a16="http://schemas.microsoft.com/office/drawing/2014/main" id="{F687C04B-E502-43D5-AF61-313D512E0BF3}"/>
            </a:ext>
          </a:extLst>
        </xdr:cNvPr>
        <xdr:cNvSpPr txBox="1">
          <a:spLocks noChangeArrowheads="1"/>
        </xdr:cNvSpPr>
      </xdr:nvSpPr>
      <xdr:spPr bwMode="auto">
        <a:xfrm>
          <a:off x="3038475" y="4175760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210</xdr:row>
      <xdr:rowOff>0</xdr:rowOff>
    </xdr:from>
    <xdr:to>
      <xdr:col>3</xdr:col>
      <xdr:colOff>180975</xdr:colOff>
      <xdr:row>211</xdr:row>
      <xdr:rowOff>55228</xdr:rowOff>
    </xdr:to>
    <xdr:sp macro="" textlink="">
      <xdr:nvSpPr>
        <xdr:cNvPr id="221" name="Text Box 2">
          <a:extLst>
            <a:ext uri="{FF2B5EF4-FFF2-40B4-BE49-F238E27FC236}">
              <a16:creationId xmlns:a16="http://schemas.microsoft.com/office/drawing/2014/main" id="{7B0ED820-2A90-4EFE-A9D2-D0FA457CDAE3}"/>
            </a:ext>
          </a:extLst>
        </xdr:cNvPr>
        <xdr:cNvSpPr txBox="1">
          <a:spLocks noChangeArrowheads="1"/>
        </xdr:cNvSpPr>
      </xdr:nvSpPr>
      <xdr:spPr bwMode="auto">
        <a:xfrm>
          <a:off x="3038475" y="4175760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210</xdr:row>
      <xdr:rowOff>0</xdr:rowOff>
    </xdr:from>
    <xdr:to>
      <xdr:col>3</xdr:col>
      <xdr:colOff>180975</xdr:colOff>
      <xdr:row>211</xdr:row>
      <xdr:rowOff>55228</xdr:rowOff>
    </xdr:to>
    <xdr:sp macro="" textlink="">
      <xdr:nvSpPr>
        <xdr:cNvPr id="222" name="Text Box 2">
          <a:extLst>
            <a:ext uri="{FF2B5EF4-FFF2-40B4-BE49-F238E27FC236}">
              <a16:creationId xmlns:a16="http://schemas.microsoft.com/office/drawing/2014/main" id="{3B31E7FB-AD90-4D31-8272-E8BA606D082B}"/>
            </a:ext>
          </a:extLst>
        </xdr:cNvPr>
        <xdr:cNvSpPr txBox="1">
          <a:spLocks noChangeArrowheads="1"/>
        </xdr:cNvSpPr>
      </xdr:nvSpPr>
      <xdr:spPr bwMode="auto">
        <a:xfrm>
          <a:off x="3038475" y="4175760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210</xdr:row>
      <xdr:rowOff>0</xdr:rowOff>
    </xdr:from>
    <xdr:to>
      <xdr:col>3</xdr:col>
      <xdr:colOff>180975</xdr:colOff>
      <xdr:row>211</xdr:row>
      <xdr:rowOff>55228</xdr:rowOff>
    </xdr:to>
    <xdr:sp macro="" textlink="">
      <xdr:nvSpPr>
        <xdr:cNvPr id="223" name="Text Box 2">
          <a:extLst>
            <a:ext uri="{FF2B5EF4-FFF2-40B4-BE49-F238E27FC236}">
              <a16:creationId xmlns:a16="http://schemas.microsoft.com/office/drawing/2014/main" id="{F024A884-9AC0-4C92-A190-C4BBE65C1F1F}"/>
            </a:ext>
          </a:extLst>
        </xdr:cNvPr>
        <xdr:cNvSpPr txBox="1">
          <a:spLocks noChangeArrowheads="1"/>
        </xdr:cNvSpPr>
      </xdr:nvSpPr>
      <xdr:spPr bwMode="auto">
        <a:xfrm>
          <a:off x="3038475" y="4175760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210</xdr:row>
      <xdr:rowOff>0</xdr:rowOff>
    </xdr:from>
    <xdr:to>
      <xdr:col>3</xdr:col>
      <xdr:colOff>180975</xdr:colOff>
      <xdr:row>211</xdr:row>
      <xdr:rowOff>55228</xdr:rowOff>
    </xdr:to>
    <xdr:sp macro="" textlink="">
      <xdr:nvSpPr>
        <xdr:cNvPr id="224" name="Text Box 2">
          <a:extLst>
            <a:ext uri="{FF2B5EF4-FFF2-40B4-BE49-F238E27FC236}">
              <a16:creationId xmlns:a16="http://schemas.microsoft.com/office/drawing/2014/main" id="{9F0F3B72-8377-43F6-A883-0A9588AC61CF}"/>
            </a:ext>
          </a:extLst>
        </xdr:cNvPr>
        <xdr:cNvSpPr txBox="1">
          <a:spLocks noChangeArrowheads="1"/>
        </xdr:cNvSpPr>
      </xdr:nvSpPr>
      <xdr:spPr bwMode="auto">
        <a:xfrm>
          <a:off x="3038475" y="4175760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210</xdr:row>
      <xdr:rowOff>0</xdr:rowOff>
    </xdr:from>
    <xdr:to>
      <xdr:col>3</xdr:col>
      <xdr:colOff>180975</xdr:colOff>
      <xdr:row>211</xdr:row>
      <xdr:rowOff>55228</xdr:rowOff>
    </xdr:to>
    <xdr:sp macro="" textlink="">
      <xdr:nvSpPr>
        <xdr:cNvPr id="225" name="Text Box 2">
          <a:extLst>
            <a:ext uri="{FF2B5EF4-FFF2-40B4-BE49-F238E27FC236}">
              <a16:creationId xmlns:a16="http://schemas.microsoft.com/office/drawing/2014/main" id="{77630C19-628C-42D2-B4EF-526448DAE8FC}"/>
            </a:ext>
          </a:extLst>
        </xdr:cNvPr>
        <xdr:cNvSpPr txBox="1">
          <a:spLocks noChangeArrowheads="1"/>
        </xdr:cNvSpPr>
      </xdr:nvSpPr>
      <xdr:spPr bwMode="auto">
        <a:xfrm>
          <a:off x="3038475" y="4175760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210</xdr:row>
      <xdr:rowOff>0</xdr:rowOff>
    </xdr:from>
    <xdr:to>
      <xdr:col>3</xdr:col>
      <xdr:colOff>180975</xdr:colOff>
      <xdr:row>211</xdr:row>
      <xdr:rowOff>55228</xdr:rowOff>
    </xdr:to>
    <xdr:sp macro="" textlink="">
      <xdr:nvSpPr>
        <xdr:cNvPr id="226" name="Text Box 2">
          <a:extLst>
            <a:ext uri="{FF2B5EF4-FFF2-40B4-BE49-F238E27FC236}">
              <a16:creationId xmlns:a16="http://schemas.microsoft.com/office/drawing/2014/main" id="{53CB906C-78BB-4EBB-8464-D6641938A951}"/>
            </a:ext>
          </a:extLst>
        </xdr:cNvPr>
        <xdr:cNvSpPr txBox="1">
          <a:spLocks noChangeArrowheads="1"/>
        </xdr:cNvSpPr>
      </xdr:nvSpPr>
      <xdr:spPr bwMode="auto">
        <a:xfrm>
          <a:off x="3038475" y="4175760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twoCellAnchor>
  <xdr:twoCellAnchor editAs="oneCell">
    <xdr:from>
      <xdr:col>3</xdr:col>
      <xdr:colOff>104775</xdr:colOff>
      <xdr:row>210</xdr:row>
      <xdr:rowOff>0</xdr:rowOff>
    </xdr:from>
    <xdr:to>
      <xdr:col>3</xdr:col>
      <xdr:colOff>180975</xdr:colOff>
      <xdr:row>211</xdr:row>
      <xdr:rowOff>53397</xdr:rowOff>
    </xdr:to>
    <xdr:sp macro="" textlink="">
      <xdr:nvSpPr>
        <xdr:cNvPr id="227" name="Text Box 2">
          <a:extLst>
            <a:ext uri="{FF2B5EF4-FFF2-40B4-BE49-F238E27FC236}">
              <a16:creationId xmlns:a16="http://schemas.microsoft.com/office/drawing/2014/main" id="{AE0C11CE-85D3-4E4F-B9D9-3E1B062B3B0A}"/>
            </a:ext>
          </a:extLst>
        </xdr:cNvPr>
        <xdr:cNvSpPr txBox="1">
          <a:spLocks noChangeArrowheads="1"/>
        </xdr:cNvSpPr>
      </xdr:nvSpPr>
      <xdr:spPr bwMode="auto">
        <a:xfrm>
          <a:off x="3038475" y="4175760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210</xdr:row>
      <xdr:rowOff>0</xdr:rowOff>
    </xdr:from>
    <xdr:to>
      <xdr:col>3</xdr:col>
      <xdr:colOff>180975</xdr:colOff>
      <xdr:row>211</xdr:row>
      <xdr:rowOff>53397</xdr:rowOff>
    </xdr:to>
    <xdr:sp macro="" textlink="">
      <xdr:nvSpPr>
        <xdr:cNvPr id="228" name="Text Box 2">
          <a:extLst>
            <a:ext uri="{FF2B5EF4-FFF2-40B4-BE49-F238E27FC236}">
              <a16:creationId xmlns:a16="http://schemas.microsoft.com/office/drawing/2014/main" id="{DA0C63E3-C174-4AFF-A6A5-35E195125E2E}"/>
            </a:ext>
          </a:extLst>
        </xdr:cNvPr>
        <xdr:cNvSpPr txBox="1">
          <a:spLocks noChangeArrowheads="1"/>
        </xdr:cNvSpPr>
      </xdr:nvSpPr>
      <xdr:spPr bwMode="auto">
        <a:xfrm>
          <a:off x="3038475" y="4175760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210</xdr:row>
      <xdr:rowOff>0</xdr:rowOff>
    </xdr:from>
    <xdr:to>
      <xdr:col>3</xdr:col>
      <xdr:colOff>180975</xdr:colOff>
      <xdr:row>211</xdr:row>
      <xdr:rowOff>53397</xdr:rowOff>
    </xdr:to>
    <xdr:sp macro="" textlink="">
      <xdr:nvSpPr>
        <xdr:cNvPr id="229" name="Text Box 2">
          <a:extLst>
            <a:ext uri="{FF2B5EF4-FFF2-40B4-BE49-F238E27FC236}">
              <a16:creationId xmlns:a16="http://schemas.microsoft.com/office/drawing/2014/main" id="{921BBDAE-9368-4151-951A-6E58BED30289}"/>
            </a:ext>
          </a:extLst>
        </xdr:cNvPr>
        <xdr:cNvSpPr txBox="1">
          <a:spLocks noChangeArrowheads="1"/>
        </xdr:cNvSpPr>
      </xdr:nvSpPr>
      <xdr:spPr bwMode="auto">
        <a:xfrm>
          <a:off x="3038475" y="4175760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210</xdr:row>
      <xdr:rowOff>0</xdr:rowOff>
    </xdr:from>
    <xdr:to>
      <xdr:col>3</xdr:col>
      <xdr:colOff>180975</xdr:colOff>
      <xdr:row>211</xdr:row>
      <xdr:rowOff>53397</xdr:rowOff>
    </xdr:to>
    <xdr:sp macro="" textlink="">
      <xdr:nvSpPr>
        <xdr:cNvPr id="230" name="Text Box 2">
          <a:extLst>
            <a:ext uri="{FF2B5EF4-FFF2-40B4-BE49-F238E27FC236}">
              <a16:creationId xmlns:a16="http://schemas.microsoft.com/office/drawing/2014/main" id="{0345B543-4E1D-4CAB-BBC0-1178ECEF526D}"/>
            </a:ext>
          </a:extLst>
        </xdr:cNvPr>
        <xdr:cNvSpPr txBox="1">
          <a:spLocks noChangeArrowheads="1"/>
        </xdr:cNvSpPr>
      </xdr:nvSpPr>
      <xdr:spPr bwMode="auto">
        <a:xfrm>
          <a:off x="3038475" y="4175760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210</xdr:row>
      <xdr:rowOff>0</xdr:rowOff>
    </xdr:from>
    <xdr:to>
      <xdr:col>3</xdr:col>
      <xdr:colOff>180975</xdr:colOff>
      <xdr:row>211</xdr:row>
      <xdr:rowOff>53397</xdr:rowOff>
    </xdr:to>
    <xdr:sp macro="" textlink="">
      <xdr:nvSpPr>
        <xdr:cNvPr id="231" name="Text Box 2">
          <a:extLst>
            <a:ext uri="{FF2B5EF4-FFF2-40B4-BE49-F238E27FC236}">
              <a16:creationId xmlns:a16="http://schemas.microsoft.com/office/drawing/2014/main" id="{7B1B7C1A-9432-49D8-B416-DF34EC92872B}"/>
            </a:ext>
          </a:extLst>
        </xdr:cNvPr>
        <xdr:cNvSpPr txBox="1">
          <a:spLocks noChangeArrowheads="1"/>
        </xdr:cNvSpPr>
      </xdr:nvSpPr>
      <xdr:spPr bwMode="auto">
        <a:xfrm>
          <a:off x="3038475" y="4175760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210</xdr:row>
      <xdr:rowOff>0</xdr:rowOff>
    </xdr:from>
    <xdr:to>
      <xdr:col>3</xdr:col>
      <xdr:colOff>180975</xdr:colOff>
      <xdr:row>211</xdr:row>
      <xdr:rowOff>53397</xdr:rowOff>
    </xdr:to>
    <xdr:sp macro="" textlink="">
      <xdr:nvSpPr>
        <xdr:cNvPr id="232" name="Text Box 2">
          <a:extLst>
            <a:ext uri="{FF2B5EF4-FFF2-40B4-BE49-F238E27FC236}">
              <a16:creationId xmlns:a16="http://schemas.microsoft.com/office/drawing/2014/main" id="{09DA1D00-2D4D-4129-B6EA-D845302BA238}"/>
            </a:ext>
          </a:extLst>
        </xdr:cNvPr>
        <xdr:cNvSpPr txBox="1">
          <a:spLocks noChangeArrowheads="1"/>
        </xdr:cNvSpPr>
      </xdr:nvSpPr>
      <xdr:spPr bwMode="auto">
        <a:xfrm>
          <a:off x="3038475" y="4175760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210</xdr:row>
      <xdr:rowOff>0</xdr:rowOff>
    </xdr:from>
    <xdr:to>
      <xdr:col>3</xdr:col>
      <xdr:colOff>180975</xdr:colOff>
      <xdr:row>211</xdr:row>
      <xdr:rowOff>53397</xdr:rowOff>
    </xdr:to>
    <xdr:sp macro="" textlink="">
      <xdr:nvSpPr>
        <xdr:cNvPr id="233" name="Text Box 2">
          <a:extLst>
            <a:ext uri="{FF2B5EF4-FFF2-40B4-BE49-F238E27FC236}">
              <a16:creationId xmlns:a16="http://schemas.microsoft.com/office/drawing/2014/main" id="{14E5B3AE-B566-474D-A463-01A7EC0B6524}"/>
            </a:ext>
          </a:extLst>
        </xdr:cNvPr>
        <xdr:cNvSpPr txBox="1">
          <a:spLocks noChangeArrowheads="1"/>
        </xdr:cNvSpPr>
      </xdr:nvSpPr>
      <xdr:spPr bwMode="auto">
        <a:xfrm>
          <a:off x="3038475" y="4175760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210</xdr:row>
      <xdr:rowOff>0</xdr:rowOff>
    </xdr:from>
    <xdr:to>
      <xdr:col>3</xdr:col>
      <xdr:colOff>180975</xdr:colOff>
      <xdr:row>211</xdr:row>
      <xdr:rowOff>53397</xdr:rowOff>
    </xdr:to>
    <xdr:sp macro="" textlink="">
      <xdr:nvSpPr>
        <xdr:cNvPr id="234" name="Text Box 2">
          <a:extLst>
            <a:ext uri="{FF2B5EF4-FFF2-40B4-BE49-F238E27FC236}">
              <a16:creationId xmlns:a16="http://schemas.microsoft.com/office/drawing/2014/main" id="{8EE7D7A2-1C4C-4321-B801-82AF996EE12C}"/>
            </a:ext>
          </a:extLst>
        </xdr:cNvPr>
        <xdr:cNvSpPr txBox="1">
          <a:spLocks noChangeArrowheads="1"/>
        </xdr:cNvSpPr>
      </xdr:nvSpPr>
      <xdr:spPr bwMode="auto">
        <a:xfrm>
          <a:off x="3038475" y="4175760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104775</xdr:colOff>
      <xdr:row>194</xdr:row>
      <xdr:rowOff>0</xdr:rowOff>
    </xdr:from>
    <xdr:ext cx="76200" cy="208131"/>
    <xdr:sp macro="" textlink="">
      <xdr:nvSpPr>
        <xdr:cNvPr id="235" name="Text Box 2">
          <a:extLst>
            <a:ext uri="{FF2B5EF4-FFF2-40B4-BE49-F238E27FC236}">
              <a16:creationId xmlns:a16="http://schemas.microsoft.com/office/drawing/2014/main" id="{F2A82F52-B37D-428F-8DC0-7B7D36981B89}"/>
            </a:ext>
          </a:extLst>
        </xdr:cNvPr>
        <xdr:cNvSpPr txBox="1">
          <a:spLocks noChangeArrowheads="1"/>
        </xdr:cNvSpPr>
      </xdr:nvSpPr>
      <xdr:spPr bwMode="auto">
        <a:xfrm>
          <a:off x="2881378" y="106053699"/>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8131"/>
    <xdr:sp macro="" textlink="">
      <xdr:nvSpPr>
        <xdr:cNvPr id="236" name="Text Box 2">
          <a:extLst>
            <a:ext uri="{FF2B5EF4-FFF2-40B4-BE49-F238E27FC236}">
              <a16:creationId xmlns:a16="http://schemas.microsoft.com/office/drawing/2014/main" id="{A5E3D189-43BD-401C-89EC-906257188B50}"/>
            </a:ext>
          </a:extLst>
        </xdr:cNvPr>
        <xdr:cNvSpPr txBox="1">
          <a:spLocks noChangeArrowheads="1"/>
        </xdr:cNvSpPr>
      </xdr:nvSpPr>
      <xdr:spPr bwMode="auto">
        <a:xfrm>
          <a:off x="2881378" y="106053699"/>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8131"/>
    <xdr:sp macro="" textlink="">
      <xdr:nvSpPr>
        <xdr:cNvPr id="237" name="Text Box 2">
          <a:extLst>
            <a:ext uri="{FF2B5EF4-FFF2-40B4-BE49-F238E27FC236}">
              <a16:creationId xmlns:a16="http://schemas.microsoft.com/office/drawing/2014/main" id="{6B19EFAF-4B29-412E-B632-5988188B8B12}"/>
            </a:ext>
          </a:extLst>
        </xdr:cNvPr>
        <xdr:cNvSpPr txBox="1">
          <a:spLocks noChangeArrowheads="1"/>
        </xdr:cNvSpPr>
      </xdr:nvSpPr>
      <xdr:spPr bwMode="auto">
        <a:xfrm>
          <a:off x="2881378" y="106053699"/>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8131"/>
    <xdr:sp macro="" textlink="">
      <xdr:nvSpPr>
        <xdr:cNvPr id="238" name="Text Box 2">
          <a:extLst>
            <a:ext uri="{FF2B5EF4-FFF2-40B4-BE49-F238E27FC236}">
              <a16:creationId xmlns:a16="http://schemas.microsoft.com/office/drawing/2014/main" id="{4C513679-FA33-4E73-A3C5-F7ECB409B481}"/>
            </a:ext>
          </a:extLst>
        </xdr:cNvPr>
        <xdr:cNvSpPr txBox="1">
          <a:spLocks noChangeArrowheads="1"/>
        </xdr:cNvSpPr>
      </xdr:nvSpPr>
      <xdr:spPr bwMode="auto">
        <a:xfrm>
          <a:off x="2881378" y="106053699"/>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8131"/>
    <xdr:sp macro="" textlink="">
      <xdr:nvSpPr>
        <xdr:cNvPr id="239" name="Text Box 2">
          <a:extLst>
            <a:ext uri="{FF2B5EF4-FFF2-40B4-BE49-F238E27FC236}">
              <a16:creationId xmlns:a16="http://schemas.microsoft.com/office/drawing/2014/main" id="{56941F45-55F3-4FA9-991B-EF4771DBB6A2}"/>
            </a:ext>
          </a:extLst>
        </xdr:cNvPr>
        <xdr:cNvSpPr txBox="1">
          <a:spLocks noChangeArrowheads="1"/>
        </xdr:cNvSpPr>
      </xdr:nvSpPr>
      <xdr:spPr bwMode="auto">
        <a:xfrm>
          <a:off x="2881378" y="106053699"/>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8131"/>
    <xdr:sp macro="" textlink="">
      <xdr:nvSpPr>
        <xdr:cNvPr id="240" name="Text Box 2">
          <a:extLst>
            <a:ext uri="{FF2B5EF4-FFF2-40B4-BE49-F238E27FC236}">
              <a16:creationId xmlns:a16="http://schemas.microsoft.com/office/drawing/2014/main" id="{8266C98F-72AB-4B50-A793-A5ADE093A14A}"/>
            </a:ext>
          </a:extLst>
        </xdr:cNvPr>
        <xdr:cNvSpPr txBox="1">
          <a:spLocks noChangeArrowheads="1"/>
        </xdr:cNvSpPr>
      </xdr:nvSpPr>
      <xdr:spPr bwMode="auto">
        <a:xfrm>
          <a:off x="2881378" y="106053699"/>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8131"/>
    <xdr:sp macro="" textlink="">
      <xdr:nvSpPr>
        <xdr:cNvPr id="241" name="Text Box 2">
          <a:extLst>
            <a:ext uri="{FF2B5EF4-FFF2-40B4-BE49-F238E27FC236}">
              <a16:creationId xmlns:a16="http://schemas.microsoft.com/office/drawing/2014/main" id="{05392053-C329-4EF2-A921-841C362EE558}"/>
            </a:ext>
          </a:extLst>
        </xdr:cNvPr>
        <xdr:cNvSpPr txBox="1">
          <a:spLocks noChangeArrowheads="1"/>
        </xdr:cNvSpPr>
      </xdr:nvSpPr>
      <xdr:spPr bwMode="auto">
        <a:xfrm>
          <a:off x="2881378" y="106053699"/>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8131"/>
    <xdr:sp macro="" textlink="">
      <xdr:nvSpPr>
        <xdr:cNvPr id="242" name="Text Box 2">
          <a:extLst>
            <a:ext uri="{FF2B5EF4-FFF2-40B4-BE49-F238E27FC236}">
              <a16:creationId xmlns:a16="http://schemas.microsoft.com/office/drawing/2014/main" id="{C7953E41-03AA-4B42-B10B-AE35ACB43BED}"/>
            </a:ext>
          </a:extLst>
        </xdr:cNvPr>
        <xdr:cNvSpPr txBox="1">
          <a:spLocks noChangeArrowheads="1"/>
        </xdr:cNvSpPr>
      </xdr:nvSpPr>
      <xdr:spPr bwMode="auto">
        <a:xfrm>
          <a:off x="2881378" y="106053699"/>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oneCellAnchor>
  <xdr:oneCellAnchor>
    <xdr:from>
      <xdr:col>3</xdr:col>
      <xdr:colOff>104775</xdr:colOff>
      <xdr:row>194</xdr:row>
      <xdr:rowOff>0</xdr:rowOff>
    </xdr:from>
    <xdr:ext cx="76200" cy="206300"/>
    <xdr:sp macro="" textlink="">
      <xdr:nvSpPr>
        <xdr:cNvPr id="243" name="Text Box 2">
          <a:extLst>
            <a:ext uri="{FF2B5EF4-FFF2-40B4-BE49-F238E27FC236}">
              <a16:creationId xmlns:a16="http://schemas.microsoft.com/office/drawing/2014/main" id="{88A0DCC9-E2C4-4F0D-885E-4EC388272E07}"/>
            </a:ext>
          </a:extLst>
        </xdr:cNvPr>
        <xdr:cNvSpPr txBox="1">
          <a:spLocks noChangeArrowheads="1"/>
        </xdr:cNvSpPr>
      </xdr:nvSpPr>
      <xdr:spPr bwMode="auto">
        <a:xfrm>
          <a:off x="2881378" y="106053699"/>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6300"/>
    <xdr:sp macro="" textlink="">
      <xdr:nvSpPr>
        <xdr:cNvPr id="244" name="Text Box 2">
          <a:extLst>
            <a:ext uri="{FF2B5EF4-FFF2-40B4-BE49-F238E27FC236}">
              <a16:creationId xmlns:a16="http://schemas.microsoft.com/office/drawing/2014/main" id="{9038EA21-5D31-4D82-92F4-4C39040EDE9D}"/>
            </a:ext>
          </a:extLst>
        </xdr:cNvPr>
        <xdr:cNvSpPr txBox="1">
          <a:spLocks noChangeArrowheads="1"/>
        </xdr:cNvSpPr>
      </xdr:nvSpPr>
      <xdr:spPr bwMode="auto">
        <a:xfrm>
          <a:off x="2881378" y="106053699"/>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6300"/>
    <xdr:sp macro="" textlink="">
      <xdr:nvSpPr>
        <xdr:cNvPr id="245" name="Text Box 2">
          <a:extLst>
            <a:ext uri="{FF2B5EF4-FFF2-40B4-BE49-F238E27FC236}">
              <a16:creationId xmlns:a16="http://schemas.microsoft.com/office/drawing/2014/main" id="{06F760F8-9D67-4AD8-A3C4-B7F7420EF00A}"/>
            </a:ext>
          </a:extLst>
        </xdr:cNvPr>
        <xdr:cNvSpPr txBox="1">
          <a:spLocks noChangeArrowheads="1"/>
        </xdr:cNvSpPr>
      </xdr:nvSpPr>
      <xdr:spPr bwMode="auto">
        <a:xfrm>
          <a:off x="2881378" y="106053699"/>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6300"/>
    <xdr:sp macro="" textlink="">
      <xdr:nvSpPr>
        <xdr:cNvPr id="246" name="Text Box 2">
          <a:extLst>
            <a:ext uri="{FF2B5EF4-FFF2-40B4-BE49-F238E27FC236}">
              <a16:creationId xmlns:a16="http://schemas.microsoft.com/office/drawing/2014/main" id="{F7EC886A-EB9B-4109-A5C9-258A49F5D1B3}"/>
            </a:ext>
          </a:extLst>
        </xdr:cNvPr>
        <xdr:cNvSpPr txBox="1">
          <a:spLocks noChangeArrowheads="1"/>
        </xdr:cNvSpPr>
      </xdr:nvSpPr>
      <xdr:spPr bwMode="auto">
        <a:xfrm>
          <a:off x="2881378" y="106053699"/>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6300"/>
    <xdr:sp macro="" textlink="">
      <xdr:nvSpPr>
        <xdr:cNvPr id="247" name="Text Box 2">
          <a:extLst>
            <a:ext uri="{FF2B5EF4-FFF2-40B4-BE49-F238E27FC236}">
              <a16:creationId xmlns:a16="http://schemas.microsoft.com/office/drawing/2014/main" id="{24446ECA-8149-4DCB-93C8-90E6FDF83875}"/>
            </a:ext>
          </a:extLst>
        </xdr:cNvPr>
        <xdr:cNvSpPr txBox="1">
          <a:spLocks noChangeArrowheads="1"/>
        </xdr:cNvSpPr>
      </xdr:nvSpPr>
      <xdr:spPr bwMode="auto">
        <a:xfrm>
          <a:off x="2881378" y="106053699"/>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6300"/>
    <xdr:sp macro="" textlink="">
      <xdr:nvSpPr>
        <xdr:cNvPr id="248" name="Text Box 2">
          <a:extLst>
            <a:ext uri="{FF2B5EF4-FFF2-40B4-BE49-F238E27FC236}">
              <a16:creationId xmlns:a16="http://schemas.microsoft.com/office/drawing/2014/main" id="{3B86AF30-15BA-46F9-8EB7-00E55194207B}"/>
            </a:ext>
          </a:extLst>
        </xdr:cNvPr>
        <xdr:cNvSpPr txBox="1">
          <a:spLocks noChangeArrowheads="1"/>
        </xdr:cNvSpPr>
      </xdr:nvSpPr>
      <xdr:spPr bwMode="auto">
        <a:xfrm>
          <a:off x="2881378" y="106053699"/>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6300"/>
    <xdr:sp macro="" textlink="">
      <xdr:nvSpPr>
        <xdr:cNvPr id="249" name="Text Box 2">
          <a:extLst>
            <a:ext uri="{FF2B5EF4-FFF2-40B4-BE49-F238E27FC236}">
              <a16:creationId xmlns:a16="http://schemas.microsoft.com/office/drawing/2014/main" id="{BF582111-63AF-45FB-BB95-FED6159E0345}"/>
            </a:ext>
          </a:extLst>
        </xdr:cNvPr>
        <xdr:cNvSpPr txBox="1">
          <a:spLocks noChangeArrowheads="1"/>
        </xdr:cNvSpPr>
      </xdr:nvSpPr>
      <xdr:spPr bwMode="auto">
        <a:xfrm>
          <a:off x="2881378" y="106053699"/>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8131"/>
    <xdr:sp macro="" textlink="">
      <xdr:nvSpPr>
        <xdr:cNvPr id="313" name="Text Box 2">
          <a:extLst>
            <a:ext uri="{FF2B5EF4-FFF2-40B4-BE49-F238E27FC236}">
              <a16:creationId xmlns:a16="http://schemas.microsoft.com/office/drawing/2014/main" id="{6B32D1AF-DDC3-4A96-A9C6-0C974C95DEAC}"/>
            </a:ext>
          </a:extLst>
        </xdr:cNvPr>
        <xdr:cNvSpPr txBox="1">
          <a:spLocks noChangeArrowheads="1"/>
        </xdr:cNvSpPr>
      </xdr:nvSpPr>
      <xdr:spPr bwMode="auto">
        <a:xfrm>
          <a:off x="2809875" y="74533125"/>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8131"/>
    <xdr:sp macro="" textlink="">
      <xdr:nvSpPr>
        <xdr:cNvPr id="314" name="Text Box 2">
          <a:extLst>
            <a:ext uri="{FF2B5EF4-FFF2-40B4-BE49-F238E27FC236}">
              <a16:creationId xmlns:a16="http://schemas.microsoft.com/office/drawing/2014/main" id="{0C911406-EE9D-4B40-A87E-F71466BD2AA8}"/>
            </a:ext>
          </a:extLst>
        </xdr:cNvPr>
        <xdr:cNvSpPr txBox="1">
          <a:spLocks noChangeArrowheads="1"/>
        </xdr:cNvSpPr>
      </xdr:nvSpPr>
      <xdr:spPr bwMode="auto">
        <a:xfrm>
          <a:off x="2809875" y="74533125"/>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8131"/>
    <xdr:sp macro="" textlink="">
      <xdr:nvSpPr>
        <xdr:cNvPr id="315" name="Text Box 2">
          <a:extLst>
            <a:ext uri="{FF2B5EF4-FFF2-40B4-BE49-F238E27FC236}">
              <a16:creationId xmlns:a16="http://schemas.microsoft.com/office/drawing/2014/main" id="{C242C819-E38A-4F22-B65C-E6E777CC1E22}"/>
            </a:ext>
          </a:extLst>
        </xdr:cNvPr>
        <xdr:cNvSpPr txBox="1">
          <a:spLocks noChangeArrowheads="1"/>
        </xdr:cNvSpPr>
      </xdr:nvSpPr>
      <xdr:spPr bwMode="auto">
        <a:xfrm>
          <a:off x="2809875" y="74533125"/>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8131"/>
    <xdr:sp macro="" textlink="">
      <xdr:nvSpPr>
        <xdr:cNvPr id="316" name="Text Box 2">
          <a:extLst>
            <a:ext uri="{FF2B5EF4-FFF2-40B4-BE49-F238E27FC236}">
              <a16:creationId xmlns:a16="http://schemas.microsoft.com/office/drawing/2014/main" id="{5D0D09A2-36C1-4C40-8E34-B4BC811CA3EE}"/>
            </a:ext>
          </a:extLst>
        </xdr:cNvPr>
        <xdr:cNvSpPr txBox="1">
          <a:spLocks noChangeArrowheads="1"/>
        </xdr:cNvSpPr>
      </xdr:nvSpPr>
      <xdr:spPr bwMode="auto">
        <a:xfrm>
          <a:off x="2809875" y="74533125"/>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8131"/>
    <xdr:sp macro="" textlink="">
      <xdr:nvSpPr>
        <xdr:cNvPr id="317" name="Text Box 2">
          <a:extLst>
            <a:ext uri="{FF2B5EF4-FFF2-40B4-BE49-F238E27FC236}">
              <a16:creationId xmlns:a16="http://schemas.microsoft.com/office/drawing/2014/main" id="{B23FDF6C-A735-4607-8CCD-1AB1A7A38625}"/>
            </a:ext>
          </a:extLst>
        </xdr:cNvPr>
        <xdr:cNvSpPr txBox="1">
          <a:spLocks noChangeArrowheads="1"/>
        </xdr:cNvSpPr>
      </xdr:nvSpPr>
      <xdr:spPr bwMode="auto">
        <a:xfrm>
          <a:off x="2809875" y="74533125"/>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8131"/>
    <xdr:sp macro="" textlink="">
      <xdr:nvSpPr>
        <xdr:cNvPr id="318" name="Text Box 2">
          <a:extLst>
            <a:ext uri="{FF2B5EF4-FFF2-40B4-BE49-F238E27FC236}">
              <a16:creationId xmlns:a16="http://schemas.microsoft.com/office/drawing/2014/main" id="{5CF8A64F-6573-4F2C-A29A-9533E56E1752}"/>
            </a:ext>
          </a:extLst>
        </xdr:cNvPr>
        <xdr:cNvSpPr txBox="1">
          <a:spLocks noChangeArrowheads="1"/>
        </xdr:cNvSpPr>
      </xdr:nvSpPr>
      <xdr:spPr bwMode="auto">
        <a:xfrm>
          <a:off x="2809875" y="74533125"/>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8131"/>
    <xdr:sp macro="" textlink="">
      <xdr:nvSpPr>
        <xdr:cNvPr id="319" name="Text Box 2">
          <a:extLst>
            <a:ext uri="{FF2B5EF4-FFF2-40B4-BE49-F238E27FC236}">
              <a16:creationId xmlns:a16="http://schemas.microsoft.com/office/drawing/2014/main" id="{BA9DF934-0DF1-417C-AC02-902012DD5C8C}"/>
            </a:ext>
          </a:extLst>
        </xdr:cNvPr>
        <xdr:cNvSpPr txBox="1">
          <a:spLocks noChangeArrowheads="1"/>
        </xdr:cNvSpPr>
      </xdr:nvSpPr>
      <xdr:spPr bwMode="auto">
        <a:xfrm>
          <a:off x="2809875" y="74533125"/>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8131"/>
    <xdr:sp macro="" textlink="">
      <xdr:nvSpPr>
        <xdr:cNvPr id="320" name="Text Box 2">
          <a:extLst>
            <a:ext uri="{FF2B5EF4-FFF2-40B4-BE49-F238E27FC236}">
              <a16:creationId xmlns:a16="http://schemas.microsoft.com/office/drawing/2014/main" id="{30DE3302-213F-4D5E-A7ED-EC9F1ABFEBE8}"/>
            </a:ext>
          </a:extLst>
        </xdr:cNvPr>
        <xdr:cNvSpPr txBox="1">
          <a:spLocks noChangeArrowheads="1"/>
        </xdr:cNvSpPr>
      </xdr:nvSpPr>
      <xdr:spPr bwMode="auto">
        <a:xfrm>
          <a:off x="2809875" y="74533125"/>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oneCellAnchor>
  <xdr:oneCellAnchor>
    <xdr:from>
      <xdr:col>3</xdr:col>
      <xdr:colOff>104775</xdr:colOff>
      <xdr:row>194</xdr:row>
      <xdr:rowOff>0</xdr:rowOff>
    </xdr:from>
    <xdr:ext cx="76200" cy="206300"/>
    <xdr:sp macro="" textlink="">
      <xdr:nvSpPr>
        <xdr:cNvPr id="321" name="Text Box 2">
          <a:extLst>
            <a:ext uri="{FF2B5EF4-FFF2-40B4-BE49-F238E27FC236}">
              <a16:creationId xmlns:a16="http://schemas.microsoft.com/office/drawing/2014/main" id="{6681B509-A1B4-4A32-AD19-6501A392F981}"/>
            </a:ext>
          </a:extLst>
        </xdr:cNvPr>
        <xdr:cNvSpPr txBox="1">
          <a:spLocks noChangeArrowheads="1"/>
        </xdr:cNvSpPr>
      </xdr:nvSpPr>
      <xdr:spPr bwMode="auto">
        <a:xfrm>
          <a:off x="2809875" y="74533125"/>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6300"/>
    <xdr:sp macro="" textlink="">
      <xdr:nvSpPr>
        <xdr:cNvPr id="322" name="Text Box 2">
          <a:extLst>
            <a:ext uri="{FF2B5EF4-FFF2-40B4-BE49-F238E27FC236}">
              <a16:creationId xmlns:a16="http://schemas.microsoft.com/office/drawing/2014/main" id="{4B4AF400-96C2-4442-AAAE-92C44CB99DB7}"/>
            </a:ext>
          </a:extLst>
        </xdr:cNvPr>
        <xdr:cNvSpPr txBox="1">
          <a:spLocks noChangeArrowheads="1"/>
        </xdr:cNvSpPr>
      </xdr:nvSpPr>
      <xdr:spPr bwMode="auto">
        <a:xfrm>
          <a:off x="2809875" y="74533125"/>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6300"/>
    <xdr:sp macro="" textlink="">
      <xdr:nvSpPr>
        <xdr:cNvPr id="323" name="Text Box 2">
          <a:extLst>
            <a:ext uri="{FF2B5EF4-FFF2-40B4-BE49-F238E27FC236}">
              <a16:creationId xmlns:a16="http://schemas.microsoft.com/office/drawing/2014/main" id="{A2AD60D7-7D88-4EEE-93C8-6748517CF624}"/>
            </a:ext>
          </a:extLst>
        </xdr:cNvPr>
        <xdr:cNvSpPr txBox="1">
          <a:spLocks noChangeArrowheads="1"/>
        </xdr:cNvSpPr>
      </xdr:nvSpPr>
      <xdr:spPr bwMode="auto">
        <a:xfrm>
          <a:off x="2809875" y="74533125"/>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6300"/>
    <xdr:sp macro="" textlink="">
      <xdr:nvSpPr>
        <xdr:cNvPr id="324" name="Text Box 2">
          <a:extLst>
            <a:ext uri="{FF2B5EF4-FFF2-40B4-BE49-F238E27FC236}">
              <a16:creationId xmlns:a16="http://schemas.microsoft.com/office/drawing/2014/main" id="{79BA5D00-A00E-44A0-B411-A0426F11181A}"/>
            </a:ext>
          </a:extLst>
        </xdr:cNvPr>
        <xdr:cNvSpPr txBox="1">
          <a:spLocks noChangeArrowheads="1"/>
        </xdr:cNvSpPr>
      </xdr:nvSpPr>
      <xdr:spPr bwMode="auto">
        <a:xfrm>
          <a:off x="2809875" y="74533125"/>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6300"/>
    <xdr:sp macro="" textlink="">
      <xdr:nvSpPr>
        <xdr:cNvPr id="325" name="Text Box 2">
          <a:extLst>
            <a:ext uri="{FF2B5EF4-FFF2-40B4-BE49-F238E27FC236}">
              <a16:creationId xmlns:a16="http://schemas.microsoft.com/office/drawing/2014/main" id="{677EDB7F-1380-4057-801A-10B6BE1504B0}"/>
            </a:ext>
          </a:extLst>
        </xdr:cNvPr>
        <xdr:cNvSpPr txBox="1">
          <a:spLocks noChangeArrowheads="1"/>
        </xdr:cNvSpPr>
      </xdr:nvSpPr>
      <xdr:spPr bwMode="auto">
        <a:xfrm>
          <a:off x="2809875" y="74533125"/>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6300"/>
    <xdr:sp macro="" textlink="">
      <xdr:nvSpPr>
        <xdr:cNvPr id="326" name="Text Box 2">
          <a:extLst>
            <a:ext uri="{FF2B5EF4-FFF2-40B4-BE49-F238E27FC236}">
              <a16:creationId xmlns:a16="http://schemas.microsoft.com/office/drawing/2014/main" id="{13E1CAB2-6CA1-4BA2-82BA-92B721510826}"/>
            </a:ext>
          </a:extLst>
        </xdr:cNvPr>
        <xdr:cNvSpPr txBox="1">
          <a:spLocks noChangeArrowheads="1"/>
        </xdr:cNvSpPr>
      </xdr:nvSpPr>
      <xdr:spPr bwMode="auto">
        <a:xfrm>
          <a:off x="2809875" y="74533125"/>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194</xdr:row>
      <xdr:rowOff>0</xdr:rowOff>
    </xdr:from>
    <xdr:ext cx="76200" cy="206300"/>
    <xdr:sp macro="" textlink="">
      <xdr:nvSpPr>
        <xdr:cNvPr id="327" name="Text Box 2">
          <a:extLst>
            <a:ext uri="{FF2B5EF4-FFF2-40B4-BE49-F238E27FC236}">
              <a16:creationId xmlns:a16="http://schemas.microsoft.com/office/drawing/2014/main" id="{ACBF5F48-EDB1-4B29-BA2A-F92A715B8550}"/>
            </a:ext>
          </a:extLst>
        </xdr:cNvPr>
        <xdr:cNvSpPr txBox="1">
          <a:spLocks noChangeArrowheads="1"/>
        </xdr:cNvSpPr>
      </xdr:nvSpPr>
      <xdr:spPr bwMode="auto">
        <a:xfrm>
          <a:off x="2809875" y="74533125"/>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104775</xdr:colOff>
      <xdr:row>192</xdr:row>
      <xdr:rowOff>0</xdr:rowOff>
    </xdr:from>
    <xdr:to>
      <xdr:col>3</xdr:col>
      <xdr:colOff>180975</xdr:colOff>
      <xdr:row>193</xdr:row>
      <xdr:rowOff>29268</xdr:rowOff>
    </xdr:to>
    <xdr:sp macro="" textlink="">
      <xdr:nvSpPr>
        <xdr:cNvPr id="328" name="Text Box 2">
          <a:extLst>
            <a:ext uri="{FF2B5EF4-FFF2-40B4-BE49-F238E27FC236}">
              <a16:creationId xmlns:a16="http://schemas.microsoft.com/office/drawing/2014/main" id="{A13CFB3D-0177-4056-959C-E3B036623329}"/>
            </a:ext>
          </a:extLst>
        </xdr:cNvPr>
        <xdr:cNvSpPr txBox="1">
          <a:spLocks noChangeArrowheads="1"/>
        </xdr:cNvSpPr>
      </xdr:nvSpPr>
      <xdr:spPr bwMode="auto">
        <a:xfrm>
          <a:off x="2809875" y="74037825"/>
          <a:ext cx="76200" cy="19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192</xdr:row>
      <xdr:rowOff>0</xdr:rowOff>
    </xdr:from>
    <xdr:to>
      <xdr:col>3</xdr:col>
      <xdr:colOff>180975</xdr:colOff>
      <xdr:row>193</xdr:row>
      <xdr:rowOff>29268</xdr:rowOff>
    </xdr:to>
    <xdr:sp macro="" textlink="">
      <xdr:nvSpPr>
        <xdr:cNvPr id="329" name="Text Box 2">
          <a:extLst>
            <a:ext uri="{FF2B5EF4-FFF2-40B4-BE49-F238E27FC236}">
              <a16:creationId xmlns:a16="http://schemas.microsoft.com/office/drawing/2014/main" id="{AC9E89DB-2F32-40AC-AB4A-D47024472F71}"/>
            </a:ext>
          </a:extLst>
        </xdr:cNvPr>
        <xdr:cNvSpPr txBox="1">
          <a:spLocks noChangeArrowheads="1"/>
        </xdr:cNvSpPr>
      </xdr:nvSpPr>
      <xdr:spPr bwMode="auto">
        <a:xfrm>
          <a:off x="2809875" y="74037825"/>
          <a:ext cx="76200" cy="19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192</xdr:row>
      <xdr:rowOff>0</xdr:rowOff>
    </xdr:from>
    <xdr:to>
      <xdr:col>3</xdr:col>
      <xdr:colOff>180975</xdr:colOff>
      <xdr:row>193</xdr:row>
      <xdr:rowOff>29268</xdr:rowOff>
    </xdr:to>
    <xdr:sp macro="" textlink="">
      <xdr:nvSpPr>
        <xdr:cNvPr id="330" name="Text Box 2">
          <a:extLst>
            <a:ext uri="{FF2B5EF4-FFF2-40B4-BE49-F238E27FC236}">
              <a16:creationId xmlns:a16="http://schemas.microsoft.com/office/drawing/2014/main" id="{F0F69D59-C268-4EBE-B611-F463A3DEA580}"/>
            </a:ext>
          </a:extLst>
        </xdr:cNvPr>
        <xdr:cNvSpPr txBox="1">
          <a:spLocks noChangeArrowheads="1"/>
        </xdr:cNvSpPr>
      </xdr:nvSpPr>
      <xdr:spPr bwMode="auto">
        <a:xfrm>
          <a:off x="2809875" y="74037825"/>
          <a:ext cx="76200" cy="19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192</xdr:row>
      <xdr:rowOff>0</xdr:rowOff>
    </xdr:from>
    <xdr:to>
      <xdr:col>3</xdr:col>
      <xdr:colOff>180975</xdr:colOff>
      <xdr:row>193</xdr:row>
      <xdr:rowOff>29268</xdr:rowOff>
    </xdr:to>
    <xdr:sp macro="" textlink="">
      <xdr:nvSpPr>
        <xdr:cNvPr id="331" name="Text Box 2">
          <a:extLst>
            <a:ext uri="{FF2B5EF4-FFF2-40B4-BE49-F238E27FC236}">
              <a16:creationId xmlns:a16="http://schemas.microsoft.com/office/drawing/2014/main" id="{D4AB96EA-7A91-4FC4-8BCC-BB70308FF26B}"/>
            </a:ext>
          </a:extLst>
        </xdr:cNvPr>
        <xdr:cNvSpPr txBox="1">
          <a:spLocks noChangeArrowheads="1"/>
        </xdr:cNvSpPr>
      </xdr:nvSpPr>
      <xdr:spPr bwMode="auto">
        <a:xfrm>
          <a:off x="2809875" y="74037825"/>
          <a:ext cx="76200" cy="19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192</xdr:row>
      <xdr:rowOff>0</xdr:rowOff>
    </xdr:from>
    <xdr:to>
      <xdr:col>3</xdr:col>
      <xdr:colOff>180975</xdr:colOff>
      <xdr:row>193</xdr:row>
      <xdr:rowOff>29268</xdr:rowOff>
    </xdr:to>
    <xdr:sp macro="" textlink="">
      <xdr:nvSpPr>
        <xdr:cNvPr id="332" name="Text Box 2">
          <a:extLst>
            <a:ext uri="{FF2B5EF4-FFF2-40B4-BE49-F238E27FC236}">
              <a16:creationId xmlns:a16="http://schemas.microsoft.com/office/drawing/2014/main" id="{63DF425D-77D9-4DA2-9077-0CBC9D4D3983}"/>
            </a:ext>
          </a:extLst>
        </xdr:cNvPr>
        <xdr:cNvSpPr txBox="1">
          <a:spLocks noChangeArrowheads="1"/>
        </xdr:cNvSpPr>
      </xdr:nvSpPr>
      <xdr:spPr bwMode="auto">
        <a:xfrm>
          <a:off x="2809875" y="74037825"/>
          <a:ext cx="76200" cy="19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192</xdr:row>
      <xdr:rowOff>0</xdr:rowOff>
    </xdr:from>
    <xdr:to>
      <xdr:col>3</xdr:col>
      <xdr:colOff>180975</xdr:colOff>
      <xdr:row>193</xdr:row>
      <xdr:rowOff>29268</xdr:rowOff>
    </xdr:to>
    <xdr:sp macro="" textlink="">
      <xdr:nvSpPr>
        <xdr:cNvPr id="333" name="Text Box 2">
          <a:extLst>
            <a:ext uri="{FF2B5EF4-FFF2-40B4-BE49-F238E27FC236}">
              <a16:creationId xmlns:a16="http://schemas.microsoft.com/office/drawing/2014/main" id="{686D14A2-116E-411E-B813-72EEDB3DF5BF}"/>
            </a:ext>
          </a:extLst>
        </xdr:cNvPr>
        <xdr:cNvSpPr txBox="1">
          <a:spLocks noChangeArrowheads="1"/>
        </xdr:cNvSpPr>
      </xdr:nvSpPr>
      <xdr:spPr bwMode="auto">
        <a:xfrm>
          <a:off x="2809875" y="74037825"/>
          <a:ext cx="76200" cy="19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192</xdr:row>
      <xdr:rowOff>0</xdr:rowOff>
    </xdr:from>
    <xdr:to>
      <xdr:col>3</xdr:col>
      <xdr:colOff>180975</xdr:colOff>
      <xdr:row>193</xdr:row>
      <xdr:rowOff>29268</xdr:rowOff>
    </xdr:to>
    <xdr:sp macro="" textlink="">
      <xdr:nvSpPr>
        <xdr:cNvPr id="334" name="Text Box 2">
          <a:extLst>
            <a:ext uri="{FF2B5EF4-FFF2-40B4-BE49-F238E27FC236}">
              <a16:creationId xmlns:a16="http://schemas.microsoft.com/office/drawing/2014/main" id="{BE3BDE3A-3465-46D9-BF3E-FE58C4537EE8}"/>
            </a:ext>
          </a:extLst>
        </xdr:cNvPr>
        <xdr:cNvSpPr txBox="1">
          <a:spLocks noChangeArrowheads="1"/>
        </xdr:cNvSpPr>
      </xdr:nvSpPr>
      <xdr:spPr bwMode="auto">
        <a:xfrm>
          <a:off x="2809875" y="74037825"/>
          <a:ext cx="76200" cy="19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192</xdr:row>
      <xdr:rowOff>0</xdr:rowOff>
    </xdr:from>
    <xdr:to>
      <xdr:col>3</xdr:col>
      <xdr:colOff>180975</xdr:colOff>
      <xdr:row>193</xdr:row>
      <xdr:rowOff>29268</xdr:rowOff>
    </xdr:to>
    <xdr:sp macro="" textlink="">
      <xdr:nvSpPr>
        <xdr:cNvPr id="335" name="Text Box 2">
          <a:extLst>
            <a:ext uri="{FF2B5EF4-FFF2-40B4-BE49-F238E27FC236}">
              <a16:creationId xmlns:a16="http://schemas.microsoft.com/office/drawing/2014/main" id="{9F2F4D2B-9B30-4FFA-A2FC-EE521D32614A}"/>
            </a:ext>
          </a:extLst>
        </xdr:cNvPr>
        <xdr:cNvSpPr txBox="1">
          <a:spLocks noChangeArrowheads="1"/>
        </xdr:cNvSpPr>
      </xdr:nvSpPr>
      <xdr:spPr bwMode="auto">
        <a:xfrm>
          <a:off x="2809875" y="74037825"/>
          <a:ext cx="76200" cy="19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23056</xdr:rowOff>
    </xdr:to>
    <xdr:sp macro="" textlink="">
      <xdr:nvSpPr>
        <xdr:cNvPr id="336" name="Text Box 2">
          <a:extLst>
            <a:ext uri="{FF2B5EF4-FFF2-40B4-BE49-F238E27FC236}">
              <a16:creationId xmlns:a16="http://schemas.microsoft.com/office/drawing/2014/main" id="{1FDFF61E-D6E0-4247-9AFB-82FF198BCE8C}"/>
            </a:ext>
          </a:extLst>
        </xdr:cNvPr>
        <xdr:cNvSpPr txBox="1">
          <a:spLocks noChangeArrowheads="1"/>
        </xdr:cNvSpPr>
      </xdr:nvSpPr>
      <xdr:spPr bwMode="auto">
        <a:xfrm>
          <a:off x="2809875" y="74533125"/>
          <a:ext cx="76200" cy="194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23056</xdr:rowOff>
    </xdr:to>
    <xdr:sp macro="" textlink="">
      <xdr:nvSpPr>
        <xdr:cNvPr id="337" name="Text Box 2">
          <a:extLst>
            <a:ext uri="{FF2B5EF4-FFF2-40B4-BE49-F238E27FC236}">
              <a16:creationId xmlns:a16="http://schemas.microsoft.com/office/drawing/2014/main" id="{FBB75E22-6754-4123-8909-3AFDBFC0A114}"/>
            </a:ext>
          </a:extLst>
        </xdr:cNvPr>
        <xdr:cNvSpPr txBox="1">
          <a:spLocks noChangeArrowheads="1"/>
        </xdr:cNvSpPr>
      </xdr:nvSpPr>
      <xdr:spPr bwMode="auto">
        <a:xfrm>
          <a:off x="2809875" y="74533125"/>
          <a:ext cx="76200" cy="194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23056</xdr:rowOff>
    </xdr:to>
    <xdr:sp macro="" textlink="">
      <xdr:nvSpPr>
        <xdr:cNvPr id="338" name="Text Box 2">
          <a:extLst>
            <a:ext uri="{FF2B5EF4-FFF2-40B4-BE49-F238E27FC236}">
              <a16:creationId xmlns:a16="http://schemas.microsoft.com/office/drawing/2014/main" id="{2A037989-3A39-4B9B-84D2-E7445674288A}"/>
            </a:ext>
          </a:extLst>
        </xdr:cNvPr>
        <xdr:cNvSpPr txBox="1">
          <a:spLocks noChangeArrowheads="1"/>
        </xdr:cNvSpPr>
      </xdr:nvSpPr>
      <xdr:spPr bwMode="auto">
        <a:xfrm>
          <a:off x="2809875" y="74533125"/>
          <a:ext cx="76200" cy="194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23056</xdr:rowOff>
    </xdr:to>
    <xdr:sp macro="" textlink="">
      <xdr:nvSpPr>
        <xdr:cNvPr id="339" name="Text Box 2">
          <a:extLst>
            <a:ext uri="{FF2B5EF4-FFF2-40B4-BE49-F238E27FC236}">
              <a16:creationId xmlns:a16="http://schemas.microsoft.com/office/drawing/2014/main" id="{2D06F2D2-2AB9-45BB-B2C0-F8729BC85052}"/>
            </a:ext>
          </a:extLst>
        </xdr:cNvPr>
        <xdr:cNvSpPr txBox="1">
          <a:spLocks noChangeArrowheads="1"/>
        </xdr:cNvSpPr>
      </xdr:nvSpPr>
      <xdr:spPr bwMode="auto">
        <a:xfrm>
          <a:off x="2809875" y="74533125"/>
          <a:ext cx="76200" cy="194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23056</xdr:rowOff>
    </xdr:to>
    <xdr:sp macro="" textlink="">
      <xdr:nvSpPr>
        <xdr:cNvPr id="340" name="Text Box 2">
          <a:extLst>
            <a:ext uri="{FF2B5EF4-FFF2-40B4-BE49-F238E27FC236}">
              <a16:creationId xmlns:a16="http://schemas.microsoft.com/office/drawing/2014/main" id="{CCC912CE-99C6-41BE-ABF9-474A5F0DDA48}"/>
            </a:ext>
          </a:extLst>
        </xdr:cNvPr>
        <xdr:cNvSpPr txBox="1">
          <a:spLocks noChangeArrowheads="1"/>
        </xdr:cNvSpPr>
      </xdr:nvSpPr>
      <xdr:spPr bwMode="auto">
        <a:xfrm>
          <a:off x="2809875" y="74533125"/>
          <a:ext cx="76200" cy="194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23056</xdr:rowOff>
    </xdr:to>
    <xdr:sp macro="" textlink="">
      <xdr:nvSpPr>
        <xdr:cNvPr id="341" name="Text Box 2">
          <a:extLst>
            <a:ext uri="{FF2B5EF4-FFF2-40B4-BE49-F238E27FC236}">
              <a16:creationId xmlns:a16="http://schemas.microsoft.com/office/drawing/2014/main" id="{88AB272D-E24D-42DF-89CC-8E4692705F60}"/>
            </a:ext>
          </a:extLst>
        </xdr:cNvPr>
        <xdr:cNvSpPr txBox="1">
          <a:spLocks noChangeArrowheads="1"/>
        </xdr:cNvSpPr>
      </xdr:nvSpPr>
      <xdr:spPr bwMode="auto">
        <a:xfrm>
          <a:off x="2809875" y="74533125"/>
          <a:ext cx="76200" cy="194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23056</xdr:rowOff>
    </xdr:to>
    <xdr:sp macro="" textlink="">
      <xdr:nvSpPr>
        <xdr:cNvPr id="342" name="Text Box 2">
          <a:extLst>
            <a:ext uri="{FF2B5EF4-FFF2-40B4-BE49-F238E27FC236}">
              <a16:creationId xmlns:a16="http://schemas.microsoft.com/office/drawing/2014/main" id="{2FBD6E72-EA22-4155-9204-97149B9AE48C}"/>
            </a:ext>
          </a:extLst>
        </xdr:cNvPr>
        <xdr:cNvSpPr txBox="1">
          <a:spLocks noChangeArrowheads="1"/>
        </xdr:cNvSpPr>
      </xdr:nvSpPr>
      <xdr:spPr bwMode="auto">
        <a:xfrm>
          <a:off x="2809875" y="74533125"/>
          <a:ext cx="76200" cy="194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23056</xdr:rowOff>
    </xdr:to>
    <xdr:sp macro="" textlink="">
      <xdr:nvSpPr>
        <xdr:cNvPr id="343" name="Text Box 2">
          <a:extLst>
            <a:ext uri="{FF2B5EF4-FFF2-40B4-BE49-F238E27FC236}">
              <a16:creationId xmlns:a16="http://schemas.microsoft.com/office/drawing/2014/main" id="{926DCCF7-BE65-46A9-B7E9-30E0A9354D43}"/>
            </a:ext>
          </a:extLst>
        </xdr:cNvPr>
        <xdr:cNvSpPr txBox="1">
          <a:spLocks noChangeArrowheads="1"/>
        </xdr:cNvSpPr>
      </xdr:nvSpPr>
      <xdr:spPr bwMode="auto">
        <a:xfrm>
          <a:off x="2809875" y="74533125"/>
          <a:ext cx="76200" cy="194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twoCellAnchor>
  <xdr:twoCellAnchor editAs="oneCell">
    <xdr:from>
      <xdr:col>3</xdr:col>
      <xdr:colOff>104775</xdr:colOff>
      <xdr:row>194</xdr:row>
      <xdr:rowOff>0</xdr:rowOff>
    </xdr:from>
    <xdr:to>
      <xdr:col>3</xdr:col>
      <xdr:colOff>180975</xdr:colOff>
      <xdr:row>195</xdr:row>
      <xdr:rowOff>21225</xdr:rowOff>
    </xdr:to>
    <xdr:sp macro="" textlink="">
      <xdr:nvSpPr>
        <xdr:cNvPr id="344" name="Text Box 2">
          <a:extLst>
            <a:ext uri="{FF2B5EF4-FFF2-40B4-BE49-F238E27FC236}">
              <a16:creationId xmlns:a16="http://schemas.microsoft.com/office/drawing/2014/main" id="{97A66D1C-FF1D-4DAD-A64E-17D5D46B9751}"/>
            </a:ext>
          </a:extLst>
        </xdr:cNvPr>
        <xdr:cNvSpPr txBox="1">
          <a:spLocks noChangeArrowheads="1"/>
        </xdr:cNvSpPr>
      </xdr:nvSpPr>
      <xdr:spPr bwMode="auto">
        <a:xfrm>
          <a:off x="2809875" y="74533125"/>
          <a:ext cx="76200" cy="192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21225</xdr:rowOff>
    </xdr:to>
    <xdr:sp macro="" textlink="">
      <xdr:nvSpPr>
        <xdr:cNvPr id="345" name="Text Box 2">
          <a:extLst>
            <a:ext uri="{FF2B5EF4-FFF2-40B4-BE49-F238E27FC236}">
              <a16:creationId xmlns:a16="http://schemas.microsoft.com/office/drawing/2014/main" id="{6BEFC94E-A47C-4A88-816E-87CBA7023D7B}"/>
            </a:ext>
          </a:extLst>
        </xdr:cNvPr>
        <xdr:cNvSpPr txBox="1">
          <a:spLocks noChangeArrowheads="1"/>
        </xdr:cNvSpPr>
      </xdr:nvSpPr>
      <xdr:spPr bwMode="auto">
        <a:xfrm>
          <a:off x="2809875" y="74533125"/>
          <a:ext cx="76200" cy="192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21225</xdr:rowOff>
    </xdr:to>
    <xdr:sp macro="" textlink="">
      <xdr:nvSpPr>
        <xdr:cNvPr id="346" name="Text Box 2">
          <a:extLst>
            <a:ext uri="{FF2B5EF4-FFF2-40B4-BE49-F238E27FC236}">
              <a16:creationId xmlns:a16="http://schemas.microsoft.com/office/drawing/2014/main" id="{8B484A20-DCBB-46F5-B005-C667DBBD49FF}"/>
            </a:ext>
          </a:extLst>
        </xdr:cNvPr>
        <xdr:cNvSpPr txBox="1">
          <a:spLocks noChangeArrowheads="1"/>
        </xdr:cNvSpPr>
      </xdr:nvSpPr>
      <xdr:spPr bwMode="auto">
        <a:xfrm>
          <a:off x="2809875" y="74533125"/>
          <a:ext cx="76200" cy="192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21225</xdr:rowOff>
    </xdr:to>
    <xdr:sp macro="" textlink="">
      <xdr:nvSpPr>
        <xdr:cNvPr id="347" name="Text Box 2">
          <a:extLst>
            <a:ext uri="{FF2B5EF4-FFF2-40B4-BE49-F238E27FC236}">
              <a16:creationId xmlns:a16="http://schemas.microsoft.com/office/drawing/2014/main" id="{F6C33B93-CEDC-4A92-AFCF-B442B7C72CCE}"/>
            </a:ext>
          </a:extLst>
        </xdr:cNvPr>
        <xdr:cNvSpPr txBox="1">
          <a:spLocks noChangeArrowheads="1"/>
        </xdr:cNvSpPr>
      </xdr:nvSpPr>
      <xdr:spPr bwMode="auto">
        <a:xfrm>
          <a:off x="2809875" y="74533125"/>
          <a:ext cx="76200" cy="192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21225</xdr:rowOff>
    </xdr:to>
    <xdr:sp macro="" textlink="">
      <xdr:nvSpPr>
        <xdr:cNvPr id="348" name="Text Box 2">
          <a:extLst>
            <a:ext uri="{FF2B5EF4-FFF2-40B4-BE49-F238E27FC236}">
              <a16:creationId xmlns:a16="http://schemas.microsoft.com/office/drawing/2014/main" id="{E9114396-F408-4D03-AA02-12C4BEE567BE}"/>
            </a:ext>
          </a:extLst>
        </xdr:cNvPr>
        <xdr:cNvSpPr txBox="1">
          <a:spLocks noChangeArrowheads="1"/>
        </xdr:cNvSpPr>
      </xdr:nvSpPr>
      <xdr:spPr bwMode="auto">
        <a:xfrm>
          <a:off x="2809875" y="74533125"/>
          <a:ext cx="76200" cy="192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21225</xdr:rowOff>
    </xdr:to>
    <xdr:sp macro="" textlink="">
      <xdr:nvSpPr>
        <xdr:cNvPr id="349" name="Text Box 2">
          <a:extLst>
            <a:ext uri="{FF2B5EF4-FFF2-40B4-BE49-F238E27FC236}">
              <a16:creationId xmlns:a16="http://schemas.microsoft.com/office/drawing/2014/main" id="{9B1AA9CA-2ABF-4293-BC70-9BAE1DC5CD79}"/>
            </a:ext>
          </a:extLst>
        </xdr:cNvPr>
        <xdr:cNvSpPr txBox="1">
          <a:spLocks noChangeArrowheads="1"/>
        </xdr:cNvSpPr>
      </xdr:nvSpPr>
      <xdr:spPr bwMode="auto">
        <a:xfrm>
          <a:off x="2809875" y="74533125"/>
          <a:ext cx="76200" cy="192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21225</xdr:rowOff>
    </xdr:to>
    <xdr:sp macro="" textlink="">
      <xdr:nvSpPr>
        <xdr:cNvPr id="350" name="Text Box 2">
          <a:extLst>
            <a:ext uri="{FF2B5EF4-FFF2-40B4-BE49-F238E27FC236}">
              <a16:creationId xmlns:a16="http://schemas.microsoft.com/office/drawing/2014/main" id="{AE17DA77-FFF3-408F-A3BC-2BB32EFC8CC0}"/>
            </a:ext>
          </a:extLst>
        </xdr:cNvPr>
        <xdr:cNvSpPr txBox="1">
          <a:spLocks noChangeArrowheads="1"/>
        </xdr:cNvSpPr>
      </xdr:nvSpPr>
      <xdr:spPr bwMode="auto">
        <a:xfrm>
          <a:off x="2809875" y="74533125"/>
          <a:ext cx="76200" cy="192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21225</xdr:rowOff>
    </xdr:to>
    <xdr:sp macro="" textlink="">
      <xdr:nvSpPr>
        <xdr:cNvPr id="351" name="Text Box 2">
          <a:extLst>
            <a:ext uri="{FF2B5EF4-FFF2-40B4-BE49-F238E27FC236}">
              <a16:creationId xmlns:a16="http://schemas.microsoft.com/office/drawing/2014/main" id="{E8EDB45E-6AD8-4E19-9F09-6AC772CBE7DA}"/>
            </a:ext>
          </a:extLst>
        </xdr:cNvPr>
        <xdr:cNvSpPr txBox="1">
          <a:spLocks noChangeArrowheads="1"/>
        </xdr:cNvSpPr>
      </xdr:nvSpPr>
      <xdr:spPr bwMode="auto">
        <a:xfrm>
          <a:off x="2809875" y="74533125"/>
          <a:ext cx="76200" cy="192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26913</xdr:rowOff>
    </xdr:to>
    <xdr:sp macro="" textlink="">
      <xdr:nvSpPr>
        <xdr:cNvPr id="352" name="Text Box 2">
          <a:extLst>
            <a:ext uri="{FF2B5EF4-FFF2-40B4-BE49-F238E27FC236}">
              <a16:creationId xmlns:a16="http://schemas.microsoft.com/office/drawing/2014/main" id="{B4FDF9CA-EDA6-4B31-A81B-025773E8EEE0}"/>
            </a:ext>
          </a:extLst>
        </xdr:cNvPr>
        <xdr:cNvSpPr txBox="1">
          <a:spLocks noChangeArrowheads="1"/>
        </xdr:cNvSpPr>
      </xdr:nvSpPr>
      <xdr:spPr bwMode="auto">
        <a:xfrm>
          <a:off x="2809875" y="74533125"/>
          <a:ext cx="76200" cy="198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26913</xdr:rowOff>
    </xdr:to>
    <xdr:sp macro="" textlink="">
      <xdr:nvSpPr>
        <xdr:cNvPr id="353" name="Text Box 2">
          <a:extLst>
            <a:ext uri="{FF2B5EF4-FFF2-40B4-BE49-F238E27FC236}">
              <a16:creationId xmlns:a16="http://schemas.microsoft.com/office/drawing/2014/main" id="{E9807EB8-F7F2-4079-995F-BF2E7CEF17CC}"/>
            </a:ext>
          </a:extLst>
        </xdr:cNvPr>
        <xdr:cNvSpPr txBox="1">
          <a:spLocks noChangeArrowheads="1"/>
        </xdr:cNvSpPr>
      </xdr:nvSpPr>
      <xdr:spPr bwMode="auto">
        <a:xfrm>
          <a:off x="2809875" y="74533125"/>
          <a:ext cx="76200" cy="198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26913</xdr:rowOff>
    </xdr:to>
    <xdr:sp macro="" textlink="">
      <xdr:nvSpPr>
        <xdr:cNvPr id="354" name="Text Box 2">
          <a:extLst>
            <a:ext uri="{FF2B5EF4-FFF2-40B4-BE49-F238E27FC236}">
              <a16:creationId xmlns:a16="http://schemas.microsoft.com/office/drawing/2014/main" id="{062F8D60-AEB8-4CBC-B45E-6CF9F7B1421F}"/>
            </a:ext>
          </a:extLst>
        </xdr:cNvPr>
        <xdr:cNvSpPr txBox="1">
          <a:spLocks noChangeArrowheads="1"/>
        </xdr:cNvSpPr>
      </xdr:nvSpPr>
      <xdr:spPr bwMode="auto">
        <a:xfrm>
          <a:off x="2809875" y="74533125"/>
          <a:ext cx="76200" cy="198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26913</xdr:rowOff>
    </xdr:to>
    <xdr:sp macro="" textlink="">
      <xdr:nvSpPr>
        <xdr:cNvPr id="355" name="Text Box 2">
          <a:extLst>
            <a:ext uri="{FF2B5EF4-FFF2-40B4-BE49-F238E27FC236}">
              <a16:creationId xmlns:a16="http://schemas.microsoft.com/office/drawing/2014/main" id="{D1B8C39D-B64C-4782-84CC-A56666401A50}"/>
            </a:ext>
          </a:extLst>
        </xdr:cNvPr>
        <xdr:cNvSpPr txBox="1">
          <a:spLocks noChangeArrowheads="1"/>
        </xdr:cNvSpPr>
      </xdr:nvSpPr>
      <xdr:spPr bwMode="auto">
        <a:xfrm>
          <a:off x="2809875" y="74533125"/>
          <a:ext cx="76200" cy="198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26913</xdr:rowOff>
    </xdr:to>
    <xdr:sp macro="" textlink="">
      <xdr:nvSpPr>
        <xdr:cNvPr id="356" name="Text Box 2">
          <a:extLst>
            <a:ext uri="{FF2B5EF4-FFF2-40B4-BE49-F238E27FC236}">
              <a16:creationId xmlns:a16="http://schemas.microsoft.com/office/drawing/2014/main" id="{7E57EA92-07C9-43A4-9879-7670C785387D}"/>
            </a:ext>
          </a:extLst>
        </xdr:cNvPr>
        <xdr:cNvSpPr txBox="1">
          <a:spLocks noChangeArrowheads="1"/>
        </xdr:cNvSpPr>
      </xdr:nvSpPr>
      <xdr:spPr bwMode="auto">
        <a:xfrm>
          <a:off x="2809875" y="74533125"/>
          <a:ext cx="76200" cy="198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26913</xdr:rowOff>
    </xdr:to>
    <xdr:sp macro="" textlink="">
      <xdr:nvSpPr>
        <xdr:cNvPr id="357" name="Text Box 2">
          <a:extLst>
            <a:ext uri="{FF2B5EF4-FFF2-40B4-BE49-F238E27FC236}">
              <a16:creationId xmlns:a16="http://schemas.microsoft.com/office/drawing/2014/main" id="{8B378FBA-5FA3-485B-B744-91512C235D29}"/>
            </a:ext>
          </a:extLst>
        </xdr:cNvPr>
        <xdr:cNvSpPr txBox="1">
          <a:spLocks noChangeArrowheads="1"/>
        </xdr:cNvSpPr>
      </xdr:nvSpPr>
      <xdr:spPr bwMode="auto">
        <a:xfrm>
          <a:off x="2809875" y="74533125"/>
          <a:ext cx="76200" cy="198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26913</xdr:rowOff>
    </xdr:to>
    <xdr:sp macro="" textlink="">
      <xdr:nvSpPr>
        <xdr:cNvPr id="358" name="Text Box 2">
          <a:extLst>
            <a:ext uri="{FF2B5EF4-FFF2-40B4-BE49-F238E27FC236}">
              <a16:creationId xmlns:a16="http://schemas.microsoft.com/office/drawing/2014/main" id="{10BC9079-5219-4C78-A0E4-B1F3E75538B6}"/>
            </a:ext>
          </a:extLst>
        </xdr:cNvPr>
        <xdr:cNvSpPr txBox="1">
          <a:spLocks noChangeArrowheads="1"/>
        </xdr:cNvSpPr>
      </xdr:nvSpPr>
      <xdr:spPr bwMode="auto">
        <a:xfrm>
          <a:off x="2809875" y="74533125"/>
          <a:ext cx="76200" cy="198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26913</xdr:rowOff>
    </xdr:to>
    <xdr:sp macro="" textlink="">
      <xdr:nvSpPr>
        <xdr:cNvPr id="359" name="Text Box 2">
          <a:extLst>
            <a:ext uri="{FF2B5EF4-FFF2-40B4-BE49-F238E27FC236}">
              <a16:creationId xmlns:a16="http://schemas.microsoft.com/office/drawing/2014/main" id="{34135B49-492D-4EB9-A6BD-D87D77F21824}"/>
            </a:ext>
          </a:extLst>
        </xdr:cNvPr>
        <xdr:cNvSpPr txBox="1">
          <a:spLocks noChangeArrowheads="1"/>
        </xdr:cNvSpPr>
      </xdr:nvSpPr>
      <xdr:spPr bwMode="auto">
        <a:xfrm>
          <a:off x="2809875" y="74533125"/>
          <a:ext cx="76200" cy="198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twoCellAnchor>
  <xdr:twoCellAnchor editAs="oneCell">
    <xdr:from>
      <xdr:col>3</xdr:col>
      <xdr:colOff>104775</xdr:colOff>
      <xdr:row>194</xdr:row>
      <xdr:rowOff>0</xdr:rowOff>
    </xdr:from>
    <xdr:to>
      <xdr:col>3</xdr:col>
      <xdr:colOff>180975</xdr:colOff>
      <xdr:row>195</xdr:row>
      <xdr:rowOff>25082</xdr:rowOff>
    </xdr:to>
    <xdr:sp macro="" textlink="">
      <xdr:nvSpPr>
        <xdr:cNvPr id="360" name="Text Box 2">
          <a:extLst>
            <a:ext uri="{FF2B5EF4-FFF2-40B4-BE49-F238E27FC236}">
              <a16:creationId xmlns:a16="http://schemas.microsoft.com/office/drawing/2014/main" id="{44379E77-57E5-432A-9908-686C386A6329}"/>
            </a:ext>
          </a:extLst>
        </xdr:cNvPr>
        <xdr:cNvSpPr txBox="1">
          <a:spLocks noChangeArrowheads="1"/>
        </xdr:cNvSpPr>
      </xdr:nvSpPr>
      <xdr:spPr bwMode="auto">
        <a:xfrm>
          <a:off x="2809875" y="74533125"/>
          <a:ext cx="76200" cy="196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25082</xdr:rowOff>
    </xdr:to>
    <xdr:sp macro="" textlink="">
      <xdr:nvSpPr>
        <xdr:cNvPr id="361" name="Text Box 2">
          <a:extLst>
            <a:ext uri="{FF2B5EF4-FFF2-40B4-BE49-F238E27FC236}">
              <a16:creationId xmlns:a16="http://schemas.microsoft.com/office/drawing/2014/main" id="{00ED0D0D-B037-480F-B69D-15F10ABF145C}"/>
            </a:ext>
          </a:extLst>
        </xdr:cNvPr>
        <xdr:cNvSpPr txBox="1">
          <a:spLocks noChangeArrowheads="1"/>
        </xdr:cNvSpPr>
      </xdr:nvSpPr>
      <xdr:spPr bwMode="auto">
        <a:xfrm>
          <a:off x="2809875" y="74533125"/>
          <a:ext cx="76200" cy="196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25082</xdr:rowOff>
    </xdr:to>
    <xdr:sp macro="" textlink="">
      <xdr:nvSpPr>
        <xdr:cNvPr id="362" name="Text Box 2">
          <a:extLst>
            <a:ext uri="{FF2B5EF4-FFF2-40B4-BE49-F238E27FC236}">
              <a16:creationId xmlns:a16="http://schemas.microsoft.com/office/drawing/2014/main" id="{C2F9208A-B9F4-4886-B71C-6381F0130833}"/>
            </a:ext>
          </a:extLst>
        </xdr:cNvPr>
        <xdr:cNvSpPr txBox="1">
          <a:spLocks noChangeArrowheads="1"/>
        </xdr:cNvSpPr>
      </xdr:nvSpPr>
      <xdr:spPr bwMode="auto">
        <a:xfrm>
          <a:off x="2809875" y="74533125"/>
          <a:ext cx="76200" cy="196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25082</xdr:rowOff>
    </xdr:to>
    <xdr:sp macro="" textlink="">
      <xdr:nvSpPr>
        <xdr:cNvPr id="363" name="Text Box 2">
          <a:extLst>
            <a:ext uri="{FF2B5EF4-FFF2-40B4-BE49-F238E27FC236}">
              <a16:creationId xmlns:a16="http://schemas.microsoft.com/office/drawing/2014/main" id="{0113B39B-0565-4E2E-80B1-C385F4625D7D}"/>
            </a:ext>
          </a:extLst>
        </xdr:cNvPr>
        <xdr:cNvSpPr txBox="1">
          <a:spLocks noChangeArrowheads="1"/>
        </xdr:cNvSpPr>
      </xdr:nvSpPr>
      <xdr:spPr bwMode="auto">
        <a:xfrm>
          <a:off x="2809875" y="74533125"/>
          <a:ext cx="76200" cy="196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25082</xdr:rowOff>
    </xdr:to>
    <xdr:sp macro="" textlink="">
      <xdr:nvSpPr>
        <xdr:cNvPr id="364" name="Text Box 2">
          <a:extLst>
            <a:ext uri="{FF2B5EF4-FFF2-40B4-BE49-F238E27FC236}">
              <a16:creationId xmlns:a16="http://schemas.microsoft.com/office/drawing/2014/main" id="{CC54BBED-F203-4411-8F1E-A7022288897D}"/>
            </a:ext>
          </a:extLst>
        </xdr:cNvPr>
        <xdr:cNvSpPr txBox="1">
          <a:spLocks noChangeArrowheads="1"/>
        </xdr:cNvSpPr>
      </xdr:nvSpPr>
      <xdr:spPr bwMode="auto">
        <a:xfrm>
          <a:off x="2809875" y="74533125"/>
          <a:ext cx="76200" cy="196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25082</xdr:rowOff>
    </xdr:to>
    <xdr:sp macro="" textlink="">
      <xdr:nvSpPr>
        <xdr:cNvPr id="365" name="Text Box 2">
          <a:extLst>
            <a:ext uri="{FF2B5EF4-FFF2-40B4-BE49-F238E27FC236}">
              <a16:creationId xmlns:a16="http://schemas.microsoft.com/office/drawing/2014/main" id="{484D4354-79C6-4D01-ADDA-6C8233CF9A46}"/>
            </a:ext>
          </a:extLst>
        </xdr:cNvPr>
        <xdr:cNvSpPr txBox="1">
          <a:spLocks noChangeArrowheads="1"/>
        </xdr:cNvSpPr>
      </xdr:nvSpPr>
      <xdr:spPr bwMode="auto">
        <a:xfrm>
          <a:off x="2809875" y="74533125"/>
          <a:ext cx="76200" cy="196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25082</xdr:rowOff>
    </xdr:to>
    <xdr:sp macro="" textlink="">
      <xdr:nvSpPr>
        <xdr:cNvPr id="366" name="Text Box 2">
          <a:extLst>
            <a:ext uri="{FF2B5EF4-FFF2-40B4-BE49-F238E27FC236}">
              <a16:creationId xmlns:a16="http://schemas.microsoft.com/office/drawing/2014/main" id="{32F7AF9B-F15E-4B25-80DC-3017033C4EC4}"/>
            </a:ext>
          </a:extLst>
        </xdr:cNvPr>
        <xdr:cNvSpPr txBox="1">
          <a:spLocks noChangeArrowheads="1"/>
        </xdr:cNvSpPr>
      </xdr:nvSpPr>
      <xdr:spPr bwMode="auto">
        <a:xfrm>
          <a:off x="2809875" y="74533125"/>
          <a:ext cx="76200" cy="196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25082</xdr:rowOff>
    </xdr:to>
    <xdr:sp macro="" textlink="">
      <xdr:nvSpPr>
        <xdr:cNvPr id="367" name="Text Box 2">
          <a:extLst>
            <a:ext uri="{FF2B5EF4-FFF2-40B4-BE49-F238E27FC236}">
              <a16:creationId xmlns:a16="http://schemas.microsoft.com/office/drawing/2014/main" id="{8A0CF5A2-4CA0-4857-AED9-87EB0B1A965A}"/>
            </a:ext>
          </a:extLst>
        </xdr:cNvPr>
        <xdr:cNvSpPr txBox="1">
          <a:spLocks noChangeArrowheads="1"/>
        </xdr:cNvSpPr>
      </xdr:nvSpPr>
      <xdr:spPr bwMode="auto">
        <a:xfrm>
          <a:off x="2809875" y="74533125"/>
          <a:ext cx="76200" cy="196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13604</xdr:rowOff>
    </xdr:to>
    <xdr:sp macro="" textlink="">
      <xdr:nvSpPr>
        <xdr:cNvPr id="368" name="Text Box 2">
          <a:extLst>
            <a:ext uri="{FF2B5EF4-FFF2-40B4-BE49-F238E27FC236}">
              <a16:creationId xmlns:a16="http://schemas.microsoft.com/office/drawing/2014/main" id="{6CF0648F-7F47-42D5-9D61-4FD95BC5CAC1}"/>
            </a:ext>
          </a:extLst>
        </xdr:cNvPr>
        <xdr:cNvSpPr txBox="1">
          <a:spLocks noChangeArrowheads="1"/>
        </xdr:cNvSpPr>
      </xdr:nvSpPr>
      <xdr:spPr bwMode="auto">
        <a:xfrm>
          <a:off x="2809875" y="74533125"/>
          <a:ext cx="762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13604</xdr:rowOff>
    </xdr:to>
    <xdr:sp macro="" textlink="">
      <xdr:nvSpPr>
        <xdr:cNvPr id="369" name="Text Box 2">
          <a:extLst>
            <a:ext uri="{FF2B5EF4-FFF2-40B4-BE49-F238E27FC236}">
              <a16:creationId xmlns:a16="http://schemas.microsoft.com/office/drawing/2014/main" id="{E086FF2D-518A-4C0E-984C-08697C998ED4}"/>
            </a:ext>
          </a:extLst>
        </xdr:cNvPr>
        <xdr:cNvSpPr txBox="1">
          <a:spLocks noChangeArrowheads="1"/>
        </xdr:cNvSpPr>
      </xdr:nvSpPr>
      <xdr:spPr bwMode="auto">
        <a:xfrm>
          <a:off x="2809875" y="74533125"/>
          <a:ext cx="762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13604</xdr:rowOff>
    </xdr:to>
    <xdr:sp macro="" textlink="">
      <xdr:nvSpPr>
        <xdr:cNvPr id="370" name="Text Box 2">
          <a:extLst>
            <a:ext uri="{FF2B5EF4-FFF2-40B4-BE49-F238E27FC236}">
              <a16:creationId xmlns:a16="http://schemas.microsoft.com/office/drawing/2014/main" id="{61052A68-B28A-409B-BF16-454B6FF01EF3}"/>
            </a:ext>
          </a:extLst>
        </xdr:cNvPr>
        <xdr:cNvSpPr txBox="1">
          <a:spLocks noChangeArrowheads="1"/>
        </xdr:cNvSpPr>
      </xdr:nvSpPr>
      <xdr:spPr bwMode="auto">
        <a:xfrm>
          <a:off x="2809875" y="74533125"/>
          <a:ext cx="762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13604</xdr:rowOff>
    </xdr:to>
    <xdr:sp macro="" textlink="">
      <xdr:nvSpPr>
        <xdr:cNvPr id="371" name="Text Box 2">
          <a:extLst>
            <a:ext uri="{FF2B5EF4-FFF2-40B4-BE49-F238E27FC236}">
              <a16:creationId xmlns:a16="http://schemas.microsoft.com/office/drawing/2014/main" id="{C69B9EE9-B00A-44D4-9755-CD344E190803}"/>
            </a:ext>
          </a:extLst>
        </xdr:cNvPr>
        <xdr:cNvSpPr txBox="1">
          <a:spLocks noChangeArrowheads="1"/>
        </xdr:cNvSpPr>
      </xdr:nvSpPr>
      <xdr:spPr bwMode="auto">
        <a:xfrm>
          <a:off x="2809875" y="74533125"/>
          <a:ext cx="762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13604</xdr:rowOff>
    </xdr:to>
    <xdr:sp macro="" textlink="">
      <xdr:nvSpPr>
        <xdr:cNvPr id="372" name="Text Box 2">
          <a:extLst>
            <a:ext uri="{FF2B5EF4-FFF2-40B4-BE49-F238E27FC236}">
              <a16:creationId xmlns:a16="http://schemas.microsoft.com/office/drawing/2014/main" id="{9E0A6616-3D72-4BA2-9DC4-45BD470A761A}"/>
            </a:ext>
          </a:extLst>
        </xdr:cNvPr>
        <xdr:cNvSpPr txBox="1">
          <a:spLocks noChangeArrowheads="1"/>
        </xdr:cNvSpPr>
      </xdr:nvSpPr>
      <xdr:spPr bwMode="auto">
        <a:xfrm>
          <a:off x="2809875" y="74533125"/>
          <a:ext cx="762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13604</xdr:rowOff>
    </xdr:to>
    <xdr:sp macro="" textlink="">
      <xdr:nvSpPr>
        <xdr:cNvPr id="373" name="Text Box 2">
          <a:extLst>
            <a:ext uri="{FF2B5EF4-FFF2-40B4-BE49-F238E27FC236}">
              <a16:creationId xmlns:a16="http://schemas.microsoft.com/office/drawing/2014/main" id="{3EB587D2-AE05-4F8F-8224-6224CB4DD961}"/>
            </a:ext>
          </a:extLst>
        </xdr:cNvPr>
        <xdr:cNvSpPr txBox="1">
          <a:spLocks noChangeArrowheads="1"/>
        </xdr:cNvSpPr>
      </xdr:nvSpPr>
      <xdr:spPr bwMode="auto">
        <a:xfrm>
          <a:off x="2809875" y="74533125"/>
          <a:ext cx="762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13604</xdr:rowOff>
    </xdr:to>
    <xdr:sp macro="" textlink="">
      <xdr:nvSpPr>
        <xdr:cNvPr id="374" name="Text Box 2">
          <a:extLst>
            <a:ext uri="{FF2B5EF4-FFF2-40B4-BE49-F238E27FC236}">
              <a16:creationId xmlns:a16="http://schemas.microsoft.com/office/drawing/2014/main" id="{8F989E3E-2B3F-450B-A6E6-8174C65FBBEF}"/>
            </a:ext>
          </a:extLst>
        </xdr:cNvPr>
        <xdr:cNvSpPr txBox="1">
          <a:spLocks noChangeArrowheads="1"/>
        </xdr:cNvSpPr>
      </xdr:nvSpPr>
      <xdr:spPr bwMode="auto">
        <a:xfrm>
          <a:off x="2809875" y="74533125"/>
          <a:ext cx="762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194</xdr:row>
      <xdr:rowOff>0</xdr:rowOff>
    </xdr:from>
    <xdr:to>
      <xdr:col>3</xdr:col>
      <xdr:colOff>180975</xdr:colOff>
      <xdr:row>195</xdr:row>
      <xdr:rowOff>13604</xdr:rowOff>
    </xdr:to>
    <xdr:sp macro="" textlink="">
      <xdr:nvSpPr>
        <xdr:cNvPr id="375" name="Text Box 2">
          <a:extLst>
            <a:ext uri="{FF2B5EF4-FFF2-40B4-BE49-F238E27FC236}">
              <a16:creationId xmlns:a16="http://schemas.microsoft.com/office/drawing/2014/main" id="{D73E3791-B3BA-4A1F-AB4D-4439DBC2C711}"/>
            </a:ext>
          </a:extLst>
        </xdr:cNvPr>
        <xdr:cNvSpPr txBox="1">
          <a:spLocks noChangeArrowheads="1"/>
        </xdr:cNvSpPr>
      </xdr:nvSpPr>
      <xdr:spPr bwMode="auto">
        <a:xfrm>
          <a:off x="2809875" y="74533125"/>
          <a:ext cx="762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191</xdr:row>
      <xdr:rowOff>0</xdr:rowOff>
    </xdr:from>
    <xdr:to>
      <xdr:col>3</xdr:col>
      <xdr:colOff>180975</xdr:colOff>
      <xdr:row>192</xdr:row>
      <xdr:rowOff>20333</xdr:rowOff>
    </xdr:to>
    <xdr:sp macro="" textlink="">
      <xdr:nvSpPr>
        <xdr:cNvPr id="250" name="Text Box 2">
          <a:extLst>
            <a:ext uri="{FF2B5EF4-FFF2-40B4-BE49-F238E27FC236}">
              <a16:creationId xmlns:a16="http://schemas.microsoft.com/office/drawing/2014/main" id="{D875C064-0957-4C02-98D8-57D7AE3017AC}"/>
            </a:ext>
          </a:extLst>
        </xdr:cNvPr>
        <xdr:cNvSpPr txBox="1">
          <a:spLocks noChangeArrowheads="1"/>
        </xdr:cNvSpPr>
      </xdr:nvSpPr>
      <xdr:spPr bwMode="auto">
        <a:xfrm>
          <a:off x="2870835" y="34472880"/>
          <a:ext cx="76200" cy="188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11921</xdr:rowOff>
    </xdr:to>
    <xdr:sp macro="" textlink="">
      <xdr:nvSpPr>
        <xdr:cNvPr id="266" name="Text Box 2">
          <a:extLst>
            <a:ext uri="{FF2B5EF4-FFF2-40B4-BE49-F238E27FC236}">
              <a16:creationId xmlns:a16="http://schemas.microsoft.com/office/drawing/2014/main" id="{FE755DC7-E42E-4743-B4DE-E12B22F7A594}"/>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50021</xdr:rowOff>
    </xdr:to>
    <xdr:sp macro="" textlink="">
      <xdr:nvSpPr>
        <xdr:cNvPr id="267" name="Text Box 2">
          <a:extLst>
            <a:ext uri="{FF2B5EF4-FFF2-40B4-BE49-F238E27FC236}">
              <a16:creationId xmlns:a16="http://schemas.microsoft.com/office/drawing/2014/main" id="{5BDAE223-1DF7-444B-919D-574B2A095C86}"/>
            </a:ext>
          </a:extLst>
        </xdr:cNvPr>
        <xdr:cNvSpPr txBox="1">
          <a:spLocks noChangeArrowheads="1"/>
        </xdr:cNvSpPr>
      </xdr:nvSpPr>
      <xdr:spPr bwMode="auto">
        <a:xfrm>
          <a:off x="2619375" y="1158240"/>
          <a:ext cx="76200" cy="23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11921</xdr:rowOff>
    </xdr:to>
    <xdr:sp macro="" textlink="">
      <xdr:nvSpPr>
        <xdr:cNvPr id="268" name="Text Box 2">
          <a:extLst>
            <a:ext uri="{FF2B5EF4-FFF2-40B4-BE49-F238E27FC236}">
              <a16:creationId xmlns:a16="http://schemas.microsoft.com/office/drawing/2014/main" id="{2E9F25CC-F0F9-4E14-BF4B-3D5CEDC3832C}"/>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50021</xdr:rowOff>
    </xdr:to>
    <xdr:sp macro="" textlink="">
      <xdr:nvSpPr>
        <xdr:cNvPr id="269" name="Text Box 2">
          <a:extLst>
            <a:ext uri="{FF2B5EF4-FFF2-40B4-BE49-F238E27FC236}">
              <a16:creationId xmlns:a16="http://schemas.microsoft.com/office/drawing/2014/main" id="{9BFE8AA0-2EF1-49B4-B30D-D93E8231EFEE}"/>
            </a:ext>
          </a:extLst>
        </xdr:cNvPr>
        <xdr:cNvSpPr txBox="1">
          <a:spLocks noChangeArrowheads="1"/>
        </xdr:cNvSpPr>
      </xdr:nvSpPr>
      <xdr:spPr bwMode="auto">
        <a:xfrm>
          <a:off x="2619375" y="1158240"/>
          <a:ext cx="76200" cy="23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11921</xdr:rowOff>
    </xdr:to>
    <xdr:sp macro="" textlink="">
      <xdr:nvSpPr>
        <xdr:cNvPr id="270" name="Text Box 2">
          <a:extLst>
            <a:ext uri="{FF2B5EF4-FFF2-40B4-BE49-F238E27FC236}">
              <a16:creationId xmlns:a16="http://schemas.microsoft.com/office/drawing/2014/main" id="{F4E17824-F37D-4FA3-8110-7D4CE48795BD}"/>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50021</xdr:rowOff>
    </xdr:to>
    <xdr:sp macro="" textlink="">
      <xdr:nvSpPr>
        <xdr:cNvPr id="271" name="Text Box 2">
          <a:extLst>
            <a:ext uri="{FF2B5EF4-FFF2-40B4-BE49-F238E27FC236}">
              <a16:creationId xmlns:a16="http://schemas.microsoft.com/office/drawing/2014/main" id="{F939DC08-4E3D-4A71-9831-84FFB443670C}"/>
            </a:ext>
          </a:extLst>
        </xdr:cNvPr>
        <xdr:cNvSpPr txBox="1">
          <a:spLocks noChangeArrowheads="1"/>
        </xdr:cNvSpPr>
      </xdr:nvSpPr>
      <xdr:spPr bwMode="auto">
        <a:xfrm>
          <a:off x="2619375" y="1158240"/>
          <a:ext cx="76200" cy="23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21446</xdr:rowOff>
    </xdr:to>
    <xdr:sp macro="" textlink="">
      <xdr:nvSpPr>
        <xdr:cNvPr id="272" name="Text Box 2">
          <a:extLst>
            <a:ext uri="{FF2B5EF4-FFF2-40B4-BE49-F238E27FC236}">
              <a16:creationId xmlns:a16="http://schemas.microsoft.com/office/drawing/2014/main" id="{B7249366-A74C-4CA5-ABFD-002D2B232429}"/>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21446</xdr:rowOff>
    </xdr:to>
    <xdr:sp macro="" textlink="">
      <xdr:nvSpPr>
        <xdr:cNvPr id="273" name="Text Box 2">
          <a:extLst>
            <a:ext uri="{FF2B5EF4-FFF2-40B4-BE49-F238E27FC236}">
              <a16:creationId xmlns:a16="http://schemas.microsoft.com/office/drawing/2014/main" id="{EDCDA2A7-A8CB-4ECB-B959-8B41C111B4FC}"/>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21446</xdr:rowOff>
    </xdr:to>
    <xdr:sp macro="" textlink="">
      <xdr:nvSpPr>
        <xdr:cNvPr id="274" name="Text Box 2">
          <a:extLst>
            <a:ext uri="{FF2B5EF4-FFF2-40B4-BE49-F238E27FC236}">
              <a16:creationId xmlns:a16="http://schemas.microsoft.com/office/drawing/2014/main" id="{6D2B637A-40E5-42D2-98C4-56BF91339E94}"/>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59546</xdr:rowOff>
    </xdr:to>
    <xdr:sp macro="" textlink="">
      <xdr:nvSpPr>
        <xdr:cNvPr id="275" name="Text Box 2">
          <a:extLst>
            <a:ext uri="{FF2B5EF4-FFF2-40B4-BE49-F238E27FC236}">
              <a16:creationId xmlns:a16="http://schemas.microsoft.com/office/drawing/2014/main" id="{F3019873-DC8A-45BC-A04E-457C3A7B362E}"/>
            </a:ext>
          </a:extLst>
        </xdr:cNvPr>
        <xdr:cNvSpPr txBox="1">
          <a:spLocks noChangeArrowheads="1"/>
        </xdr:cNvSpPr>
      </xdr:nvSpPr>
      <xdr:spPr bwMode="auto">
        <a:xfrm>
          <a:off x="2619375" y="1158240"/>
          <a:ext cx="76200" cy="242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59546</xdr:rowOff>
    </xdr:to>
    <xdr:sp macro="" textlink="">
      <xdr:nvSpPr>
        <xdr:cNvPr id="276" name="Text Box 2">
          <a:extLst>
            <a:ext uri="{FF2B5EF4-FFF2-40B4-BE49-F238E27FC236}">
              <a16:creationId xmlns:a16="http://schemas.microsoft.com/office/drawing/2014/main" id="{60305250-4F6B-4734-B4DE-79D478F0AE04}"/>
            </a:ext>
          </a:extLst>
        </xdr:cNvPr>
        <xdr:cNvSpPr txBox="1">
          <a:spLocks noChangeArrowheads="1"/>
        </xdr:cNvSpPr>
      </xdr:nvSpPr>
      <xdr:spPr bwMode="auto">
        <a:xfrm>
          <a:off x="2619375" y="1158240"/>
          <a:ext cx="76200" cy="242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21446</xdr:rowOff>
    </xdr:to>
    <xdr:sp macro="" textlink="">
      <xdr:nvSpPr>
        <xdr:cNvPr id="277" name="Text Box 2">
          <a:extLst>
            <a:ext uri="{FF2B5EF4-FFF2-40B4-BE49-F238E27FC236}">
              <a16:creationId xmlns:a16="http://schemas.microsoft.com/office/drawing/2014/main" id="{6F3B9A1A-45B4-4F64-8FE6-F16B07655164}"/>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21446</xdr:rowOff>
    </xdr:to>
    <xdr:sp macro="" textlink="">
      <xdr:nvSpPr>
        <xdr:cNvPr id="278" name="Text Box 2">
          <a:extLst>
            <a:ext uri="{FF2B5EF4-FFF2-40B4-BE49-F238E27FC236}">
              <a16:creationId xmlns:a16="http://schemas.microsoft.com/office/drawing/2014/main" id="{716A7E2A-5C2B-4034-9F09-8B8E4727E498}"/>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21446</xdr:rowOff>
    </xdr:to>
    <xdr:sp macro="" textlink="">
      <xdr:nvSpPr>
        <xdr:cNvPr id="279" name="Text Box 2">
          <a:extLst>
            <a:ext uri="{FF2B5EF4-FFF2-40B4-BE49-F238E27FC236}">
              <a16:creationId xmlns:a16="http://schemas.microsoft.com/office/drawing/2014/main" id="{84077C2F-2267-476B-9923-0EF2F92C7664}"/>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11921</xdr:rowOff>
    </xdr:to>
    <xdr:sp macro="" textlink="">
      <xdr:nvSpPr>
        <xdr:cNvPr id="280" name="Text Box 2">
          <a:extLst>
            <a:ext uri="{FF2B5EF4-FFF2-40B4-BE49-F238E27FC236}">
              <a16:creationId xmlns:a16="http://schemas.microsoft.com/office/drawing/2014/main" id="{00F85D18-8AC9-4E24-A10A-FF7ED8F9A673}"/>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11921</xdr:rowOff>
    </xdr:to>
    <xdr:sp macro="" textlink="">
      <xdr:nvSpPr>
        <xdr:cNvPr id="281" name="Text Box 2">
          <a:extLst>
            <a:ext uri="{FF2B5EF4-FFF2-40B4-BE49-F238E27FC236}">
              <a16:creationId xmlns:a16="http://schemas.microsoft.com/office/drawing/2014/main" id="{3C74E904-6ADC-4376-8830-62D1A0F9F635}"/>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104775</xdr:colOff>
      <xdr:row>4</xdr:row>
      <xdr:rowOff>0</xdr:rowOff>
    </xdr:from>
    <xdr:to>
      <xdr:col>3</xdr:col>
      <xdr:colOff>180975</xdr:colOff>
      <xdr:row>5</xdr:row>
      <xdr:rowOff>12550</xdr:rowOff>
    </xdr:to>
    <xdr:sp macro="" textlink="">
      <xdr:nvSpPr>
        <xdr:cNvPr id="2" name="Text Box 2">
          <a:extLst>
            <a:ext uri="{FF2B5EF4-FFF2-40B4-BE49-F238E27FC236}">
              <a16:creationId xmlns:a16="http://schemas.microsoft.com/office/drawing/2014/main" id="{1ED0F613-9A48-4DD3-B6DE-3BD0603777EC}"/>
            </a:ext>
          </a:extLst>
        </xdr:cNvPr>
        <xdr:cNvSpPr txBox="1">
          <a:spLocks noChangeArrowheads="1"/>
        </xdr:cNvSpPr>
      </xdr:nvSpPr>
      <xdr:spPr bwMode="auto">
        <a:xfrm>
          <a:off x="3171825" y="1076325"/>
          <a:ext cx="76200" cy="182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50650</xdr:rowOff>
    </xdr:to>
    <xdr:sp macro="" textlink="">
      <xdr:nvSpPr>
        <xdr:cNvPr id="3" name="Text Box 2">
          <a:extLst>
            <a:ext uri="{FF2B5EF4-FFF2-40B4-BE49-F238E27FC236}">
              <a16:creationId xmlns:a16="http://schemas.microsoft.com/office/drawing/2014/main" id="{9371D427-DE83-4821-90CA-F4E00273325F}"/>
            </a:ext>
          </a:extLst>
        </xdr:cNvPr>
        <xdr:cNvSpPr txBox="1">
          <a:spLocks noChangeArrowheads="1"/>
        </xdr:cNvSpPr>
      </xdr:nvSpPr>
      <xdr:spPr bwMode="auto">
        <a:xfrm>
          <a:off x="3171825" y="1076325"/>
          <a:ext cx="76200" cy="220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12550</xdr:rowOff>
    </xdr:to>
    <xdr:sp macro="" textlink="">
      <xdr:nvSpPr>
        <xdr:cNvPr id="4" name="Text Box 2">
          <a:extLst>
            <a:ext uri="{FF2B5EF4-FFF2-40B4-BE49-F238E27FC236}">
              <a16:creationId xmlns:a16="http://schemas.microsoft.com/office/drawing/2014/main" id="{BF9C1F3A-6B79-4954-B1C9-5EA7531A2FE1}"/>
            </a:ext>
          </a:extLst>
        </xdr:cNvPr>
        <xdr:cNvSpPr txBox="1">
          <a:spLocks noChangeArrowheads="1"/>
        </xdr:cNvSpPr>
      </xdr:nvSpPr>
      <xdr:spPr bwMode="auto">
        <a:xfrm>
          <a:off x="3171825" y="1076325"/>
          <a:ext cx="76200" cy="182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50650</xdr:rowOff>
    </xdr:to>
    <xdr:sp macro="" textlink="">
      <xdr:nvSpPr>
        <xdr:cNvPr id="5" name="Text Box 2">
          <a:extLst>
            <a:ext uri="{FF2B5EF4-FFF2-40B4-BE49-F238E27FC236}">
              <a16:creationId xmlns:a16="http://schemas.microsoft.com/office/drawing/2014/main" id="{67AA58BE-7B49-4BBE-8195-87C13FA1777B}"/>
            </a:ext>
          </a:extLst>
        </xdr:cNvPr>
        <xdr:cNvSpPr txBox="1">
          <a:spLocks noChangeArrowheads="1"/>
        </xdr:cNvSpPr>
      </xdr:nvSpPr>
      <xdr:spPr bwMode="auto">
        <a:xfrm>
          <a:off x="3171825" y="1076325"/>
          <a:ext cx="76200" cy="220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12550</xdr:rowOff>
    </xdr:to>
    <xdr:sp macro="" textlink="">
      <xdr:nvSpPr>
        <xdr:cNvPr id="6" name="Text Box 2">
          <a:extLst>
            <a:ext uri="{FF2B5EF4-FFF2-40B4-BE49-F238E27FC236}">
              <a16:creationId xmlns:a16="http://schemas.microsoft.com/office/drawing/2014/main" id="{6BD5521E-1235-41B8-80D1-6255497071BA}"/>
            </a:ext>
          </a:extLst>
        </xdr:cNvPr>
        <xdr:cNvSpPr txBox="1">
          <a:spLocks noChangeArrowheads="1"/>
        </xdr:cNvSpPr>
      </xdr:nvSpPr>
      <xdr:spPr bwMode="auto">
        <a:xfrm>
          <a:off x="3171825" y="1076325"/>
          <a:ext cx="76200" cy="182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50650</xdr:rowOff>
    </xdr:to>
    <xdr:sp macro="" textlink="">
      <xdr:nvSpPr>
        <xdr:cNvPr id="7" name="Text Box 2">
          <a:extLst>
            <a:ext uri="{FF2B5EF4-FFF2-40B4-BE49-F238E27FC236}">
              <a16:creationId xmlns:a16="http://schemas.microsoft.com/office/drawing/2014/main" id="{5EF83E3E-F08E-4E84-BB4A-5A543B7694D4}"/>
            </a:ext>
          </a:extLst>
        </xdr:cNvPr>
        <xdr:cNvSpPr txBox="1">
          <a:spLocks noChangeArrowheads="1"/>
        </xdr:cNvSpPr>
      </xdr:nvSpPr>
      <xdr:spPr bwMode="auto">
        <a:xfrm>
          <a:off x="3171825" y="1076325"/>
          <a:ext cx="76200" cy="220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22075</xdr:rowOff>
    </xdr:to>
    <xdr:sp macro="" textlink="">
      <xdr:nvSpPr>
        <xdr:cNvPr id="8" name="Text Box 2">
          <a:extLst>
            <a:ext uri="{FF2B5EF4-FFF2-40B4-BE49-F238E27FC236}">
              <a16:creationId xmlns:a16="http://schemas.microsoft.com/office/drawing/2014/main" id="{F3378A38-0D9E-4274-A99C-84B02179BCC7}"/>
            </a:ext>
          </a:extLst>
        </xdr:cNvPr>
        <xdr:cNvSpPr txBox="1">
          <a:spLocks noChangeArrowheads="1"/>
        </xdr:cNvSpPr>
      </xdr:nvSpPr>
      <xdr:spPr bwMode="auto">
        <a:xfrm>
          <a:off x="3171825" y="1076325"/>
          <a:ext cx="76200" cy="192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22075</xdr:rowOff>
    </xdr:to>
    <xdr:sp macro="" textlink="">
      <xdr:nvSpPr>
        <xdr:cNvPr id="9" name="Text Box 2">
          <a:extLst>
            <a:ext uri="{FF2B5EF4-FFF2-40B4-BE49-F238E27FC236}">
              <a16:creationId xmlns:a16="http://schemas.microsoft.com/office/drawing/2014/main" id="{18098897-CD4F-474B-8B03-BD29D7C2FE28}"/>
            </a:ext>
          </a:extLst>
        </xdr:cNvPr>
        <xdr:cNvSpPr txBox="1">
          <a:spLocks noChangeArrowheads="1"/>
        </xdr:cNvSpPr>
      </xdr:nvSpPr>
      <xdr:spPr bwMode="auto">
        <a:xfrm>
          <a:off x="3171825" y="1076325"/>
          <a:ext cx="76200" cy="192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22075</xdr:rowOff>
    </xdr:to>
    <xdr:sp macro="" textlink="">
      <xdr:nvSpPr>
        <xdr:cNvPr id="10" name="Text Box 2">
          <a:extLst>
            <a:ext uri="{FF2B5EF4-FFF2-40B4-BE49-F238E27FC236}">
              <a16:creationId xmlns:a16="http://schemas.microsoft.com/office/drawing/2014/main" id="{68227414-02AA-4C95-AB3A-654C6F299931}"/>
            </a:ext>
          </a:extLst>
        </xdr:cNvPr>
        <xdr:cNvSpPr txBox="1">
          <a:spLocks noChangeArrowheads="1"/>
        </xdr:cNvSpPr>
      </xdr:nvSpPr>
      <xdr:spPr bwMode="auto">
        <a:xfrm>
          <a:off x="3171825" y="1076325"/>
          <a:ext cx="76200" cy="192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60175</xdr:rowOff>
    </xdr:to>
    <xdr:sp macro="" textlink="">
      <xdr:nvSpPr>
        <xdr:cNvPr id="11" name="Text Box 2">
          <a:extLst>
            <a:ext uri="{FF2B5EF4-FFF2-40B4-BE49-F238E27FC236}">
              <a16:creationId xmlns:a16="http://schemas.microsoft.com/office/drawing/2014/main" id="{CD6645FC-F71D-4478-B889-9157D7E5ADA3}"/>
            </a:ext>
          </a:extLst>
        </xdr:cNvPr>
        <xdr:cNvSpPr txBox="1">
          <a:spLocks noChangeArrowheads="1"/>
        </xdr:cNvSpPr>
      </xdr:nvSpPr>
      <xdr:spPr bwMode="auto">
        <a:xfrm>
          <a:off x="3171825" y="1076325"/>
          <a:ext cx="76200" cy="230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60175</xdr:rowOff>
    </xdr:to>
    <xdr:sp macro="" textlink="">
      <xdr:nvSpPr>
        <xdr:cNvPr id="12" name="Text Box 2">
          <a:extLst>
            <a:ext uri="{FF2B5EF4-FFF2-40B4-BE49-F238E27FC236}">
              <a16:creationId xmlns:a16="http://schemas.microsoft.com/office/drawing/2014/main" id="{CABA6C14-4189-4DFF-B654-0DD591A1C339}"/>
            </a:ext>
          </a:extLst>
        </xdr:cNvPr>
        <xdr:cNvSpPr txBox="1">
          <a:spLocks noChangeArrowheads="1"/>
        </xdr:cNvSpPr>
      </xdr:nvSpPr>
      <xdr:spPr bwMode="auto">
        <a:xfrm>
          <a:off x="3171825" y="1076325"/>
          <a:ext cx="76200" cy="230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22075</xdr:rowOff>
    </xdr:to>
    <xdr:sp macro="" textlink="">
      <xdr:nvSpPr>
        <xdr:cNvPr id="13" name="Text Box 2">
          <a:extLst>
            <a:ext uri="{FF2B5EF4-FFF2-40B4-BE49-F238E27FC236}">
              <a16:creationId xmlns:a16="http://schemas.microsoft.com/office/drawing/2014/main" id="{BCDED85B-3562-43D3-B76A-FB0DE43F419B}"/>
            </a:ext>
          </a:extLst>
        </xdr:cNvPr>
        <xdr:cNvSpPr txBox="1">
          <a:spLocks noChangeArrowheads="1"/>
        </xdr:cNvSpPr>
      </xdr:nvSpPr>
      <xdr:spPr bwMode="auto">
        <a:xfrm>
          <a:off x="3171825" y="1076325"/>
          <a:ext cx="76200" cy="192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22075</xdr:rowOff>
    </xdr:to>
    <xdr:sp macro="" textlink="">
      <xdr:nvSpPr>
        <xdr:cNvPr id="14" name="Text Box 2">
          <a:extLst>
            <a:ext uri="{FF2B5EF4-FFF2-40B4-BE49-F238E27FC236}">
              <a16:creationId xmlns:a16="http://schemas.microsoft.com/office/drawing/2014/main" id="{7CC2A42F-C9DB-4AA0-B725-DB04461C2C6A}"/>
            </a:ext>
          </a:extLst>
        </xdr:cNvPr>
        <xdr:cNvSpPr txBox="1">
          <a:spLocks noChangeArrowheads="1"/>
        </xdr:cNvSpPr>
      </xdr:nvSpPr>
      <xdr:spPr bwMode="auto">
        <a:xfrm>
          <a:off x="3171825" y="1076325"/>
          <a:ext cx="76200" cy="192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22075</xdr:rowOff>
    </xdr:to>
    <xdr:sp macro="" textlink="">
      <xdr:nvSpPr>
        <xdr:cNvPr id="15" name="Text Box 2">
          <a:extLst>
            <a:ext uri="{FF2B5EF4-FFF2-40B4-BE49-F238E27FC236}">
              <a16:creationId xmlns:a16="http://schemas.microsoft.com/office/drawing/2014/main" id="{1486CFC5-32A9-4699-A72A-D56F82EDA135}"/>
            </a:ext>
          </a:extLst>
        </xdr:cNvPr>
        <xdr:cNvSpPr txBox="1">
          <a:spLocks noChangeArrowheads="1"/>
        </xdr:cNvSpPr>
      </xdr:nvSpPr>
      <xdr:spPr bwMode="auto">
        <a:xfrm>
          <a:off x="3171825" y="1076325"/>
          <a:ext cx="76200" cy="192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12550</xdr:rowOff>
    </xdr:to>
    <xdr:sp macro="" textlink="">
      <xdr:nvSpPr>
        <xdr:cNvPr id="16" name="Text Box 2">
          <a:extLst>
            <a:ext uri="{FF2B5EF4-FFF2-40B4-BE49-F238E27FC236}">
              <a16:creationId xmlns:a16="http://schemas.microsoft.com/office/drawing/2014/main" id="{CEB66ADF-A104-45D1-8321-C4F6C2728FC9}"/>
            </a:ext>
          </a:extLst>
        </xdr:cNvPr>
        <xdr:cNvSpPr txBox="1">
          <a:spLocks noChangeArrowheads="1"/>
        </xdr:cNvSpPr>
      </xdr:nvSpPr>
      <xdr:spPr bwMode="auto">
        <a:xfrm>
          <a:off x="3171825" y="1076325"/>
          <a:ext cx="76200" cy="182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12550</xdr:rowOff>
    </xdr:to>
    <xdr:sp macro="" textlink="">
      <xdr:nvSpPr>
        <xdr:cNvPr id="17" name="Text Box 2">
          <a:extLst>
            <a:ext uri="{FF2B5EF4-FFF2-40B4-BE49-F238E27FC236}">
              <a16:creationId xmlns:a16="http://schemas.microsoft.com/office/drawing/2014/main" id="{94C170B8-EF09-4BB1-8881-24EBC895347C}"/>
            </a:ext>
          </a:extLst>
        </xdr:cNvPr>
        <xdr:cNvSpPr txBox="1">
          <a:spLocks noChangeArrowheads="1"/>
        </xdr:cNvSpPr>
      </xdr:nvSpPr>
      <xdr:spPr bwMode="auto">
        <a:xfrm>
          <a:off x="3171825" y="1076325"/>
          <a:ext cx="76200" cy="182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32291</xdr:rowOff>
    </xdr:to>
    <xdr:sp macro="" textlink="">
      <xdr:nvSpPr>
        <xdr:cNvPr id="404" name="Text Box 2">
          <a:extLst>
            <a:ext uri="{FF2B5EF4-FFF2-40B4-BE49-F238E27FC236}">
              <a16:creationId xmlns:a16="http://schemas.microsoft.com/office/drawing/2014/main" id="{5B2BDB91-3E74-4960-82F8-A309D7968E93}"/>
            </a:ext>
          </a:extLst>
        </xdr:cNvPr>
        <xdr:cNvSpPr txBox="1">
          <a:spLocks noChangeArrowheads="1"/>
        </xdr:cNvSpPr>
      </xdr:nvSpPr>
      <xdr:spPr bwMode="auto">
        <a:xfrm>
          <a:off x="2962275" y="1724025"/>
          <a:ext cx="76200" cy="211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70391</xdr:rowOff>
    </xdr:to>
    <xdr:sp macro="" textlink="">
      <xdr:nvSpPr>
        <xdr:cNvPr id="405" name="Text Box 2">
          <a:extLst>
            <a:ext uri="{FF2B5EF4-FFF2-40B4-BE49-F238E27FC236}">
              <a16:creationId xmlns:a16="http://schemas.microsoft.com/office/drawing/2014/main" id="{6970607E-2B42-40C0-A3C2-A060EAE71064}"/>
            </a:ext>
          </a:extLst>
        </xdr:cNvPr>
        <xdr:cNvSpPr txBox="1">
          <a:spLocks noChangeArrowheads="1"/>
        </xdr:cNvSpPr>
      </xdr:nvSpPr>
      <xdr:spPr bwMode="auto">
        <a:xfrm>
          <a:off x="2962275" y="1724025"/>
          <a:ext cx="76200" cy="24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32291</xdr:rowOff>
    </xdr:to>
    <xdr:sp macro="" textlink="">
      <xdr:nvSpPr>
        <xdr:cNvPr id="406" name="Text Box 2">
          <a:extLst>
            <a:ext uri="{FF2B5EF4-FFF2-40B4-BE49-F238E27FC236}">
              <a16:creationId xmlns:a16="http://schemas.microsoft.com/office/drawing/2014/main" id="{EC13E765-DA40-4748-8C5F-8D0E53EC4E07}"/>
            </a:ext>
          </a:extLst>
        </xdr:cNvPr>
        <xdr:cNvSpPr txBox="1">
          <a:spLocks noChangeArrowheads="1"/>
        </xdr:cNvSpPr>
      </xdr:nvSpPr>
      <xdr:spPr bwMode="auto">
        <a:xfrm>
          <a:off x="2962275" y="1724025"/>
          <a:ext cx="76200" cy="211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70391</xdr:rowOff>
    </xdr:to>
    <xdr:sp macro="" textlink="">
      <xdr:nvSpPr>
        <xdr:cNvPr id="407" name="Text Box 2">
          <a:extLst>
            <a:ext uri="{FF2B5EF4-FFF2-40B4-BE49-F238E27FC236}">
              <a16:creationId xmlns:a16="http://schemas.microsoft.com/office/drawing/2014/main" id="{675B524F-7234-4C6A-A767-5A954E2F8D64}"/>
            </a:ext>
          </a:extLst>
        </xdr:cNvPr>
        <xdr:cNvSpPr txBox="1">
          <a:spLocks noChangeArrowheads="1"/>
        </xdr:cNvSpPr>
      </xdr:nvSpPr>
      <xdr:spPr bwMode="auto">
        <a:xfrm>
          <a:off x="2962275" y="1724025"/>
          <a:ext cx="76200" cy="24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32291</xdr:rowOff>
    </xdr:to>
    <xdr:sp macro="" textlink="">
      <xdr:nvSpPr>
        <xdr:cNvPr id="408" name="Text Box 2">
          <a:extLst>
            <a:ext uri="{FF2B5EF4-FFF2-40B4-BE49-F238E27FC236}">
              <a16:creationId xmlns:a16="http://schemas.microsoft.com/office/drawing/2014/main" id="{802F90AD-8496-4E1B-A826-F0F6F4B8DC2E}"/>
            </a:ext>
          </a:extLst>
        </xdr:cNvPr>
        <xdr:cNvSpPr txBox="1">
          <a:spLocks noChangeArrowheads="1"/>
        </xdr:cNvSpPr>
      </xdr:nvSpPr>
      <xdr:spPr bwMode="auto">
        <a:xfrm>
          <a:off x="2962275" y="1724025"/>
          <a:ext cx="76200" cy="211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70391</xdr:rowOff>
    </xdr:to>
    <xdr:sp macro="" textlink="">
      <xdr:nvSpPr>
        <xdr:cNvPr id="409" name="Text Box 2">
          <a:extLst>
            <a:ext uri="{FF2B5EF4-FFF2-40B4-BE49-F238E27FC236}">
              <a16:creationId xmlns:a16="http://schemas.microsoft.com/office/drawing/2014/main" id="{15018271-CEF9-4AE5-9F18-8C18EF2A3FFD}"/>
            </a:ext>
          </a:extLst>
        </xdr:cNvPr>
        <xdr:cNvSpPr txBox="1">
          <a:spLocks noChangeArrowheads="1"/>
        </xdr:cNvSpPr>
      </xdr:nvSpPr>
      <xdr:spPr bwMode="auto">
        <a:xfrm>
          <a:off x="2962275" y="1724025"/>
          <a:ext cx="76200" cy="24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41816</xdr:rowOff>
    </xdr:to>
    <xdr:sp macro="" textlink="">
      <xdr:nvSpPr>
        <xdr:cNvPr id="410" name="Text Box 2">
          <a:extLst>
            <a:ext uri="{FF2B5EF4-FFF2-40B4-BE49-F238E27FC236}">
              <a16:creationId xmlns:a16="http://schemas.microsoft.com/office/drawing/2014/main" id="{A77A43C4-11ED-4744-8BFA-8C91089B09FE}"/>
            </a:ext>
          </a:extLst>
        </xdr:cNvPr>
        <xdr:cNvSpPr txBox="1">
          <a:spLocks noChangeArrowheads="1"/>
        </xdr:cNvSpPr>
      </xdr:nvSpPr>
      <xdr:spPr bwMode="auto">
        <a:xfrm>
          <a:off x="2962275" y="1724025"/>
          <a:ext cx="76200" cy="221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41816</xdr:rowOff>
    </xdr:to>
    <xdr:sp macro="" textlink="">
      <xdr:nvSpPr>
        <xdr:cNvPr id="411" name="Text Box 2">
          <a:extLst>
            <a:ext uri="{FF2B5EF4-FFF2-40B4-BE49-F238E27FC236}">
              <a16:creationId xmlns:a16="http://schemas.microsoft.com/office/drawing/2014/main" id="{902F01C7-6683-41DB-AD0B-BBB0C26BA512}"/>
            </a:ext>
          </a:extLst>
        </xdr:cNvPr>
        <xdr:cNvSpPr txBox="1">
          <a:spLocks noChangeArrowheads="1"/>
        </xdr:cNvSpPr>
      </xdr:nvSpPr>
      <xdr:spPr bwMode="auto">
        <a:xfrm>
          <a:off x="2962275" y="1724025"/>
          <a:ext cx="76200" cy="221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41816</xdr:rowOff>
    </xdr:to>
    <xdr:sp macro="" textlink="">
      <xdr:nvSpPr>
        <xdr:cNvPr id="412" name="Text Box 2">
          <a:extLst>
            <a:ext uri="{FF2B5EF4-FFF2-40B4-BE49-F238E27FC236}">
              <a16:creationId xmlns:a16="http://schemas.microsoft.com/office/drawing/2014/main" id="{E726ABB3-FC4B-4B33-9415-57307D478285}"/>
            </a:ext>
          </a:extLst>
        </xdr:cNvPr>
        <xdr:cNvSpPr txBox="1">
          <a:spLocks noChangeArrowheads="1"/>
        </xdr:cNvSpPr>
      </xdr:nvSpPr>
      <xdr:spPr bwMode="auto">
        <a:xfrm>
          <a:off x="2962275" y="1724025"/>
          <a:ext cx="76200" cy="221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79916</xdr:rowOff>
    </xdr:to>
    <xdr:sp macro="" textlink="">
      <xdr:nvSpPr>
        <xdr:cNvPr id="413" name="Text Box 2">
          <a:extLst>
            <a:ext uri="{FF2B5EF4-FFF2-40B4-BE49-F238E27FC236}">
              <a16:creationId xmlns:a16="http://schemas.microsoft.com/office/drawing/2014/main" id="{EBD1EE3F-ACDA-4F44-9F19-AFCC193C868B}"/>
            </a:ext>
          </a:extLst>
        </xdr:cNvPr>
        <xdr:cNvSpPr txBox="1">
          <a:spLocks noChangeArrowheads="1"/>
        </xdr:cNvSpPr>
      </xdr:nvSpPr>
      <xdr:spPr bwMode="auto">
        <a:xfrm>
          <a:off x="2962275" y="1724025"/>
          <a:ext cx="76200" cy="25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79916</xdr:rowOff>
    </xdr:to>
    <xdr:sp macro="" textlink="">
      <xdr:nvSpPr>
        <xdr:cNvPr id="414" name="Text Box 2">
          <a:extLst>
            <a:ext uri="{FF2B5EF4-FFF2-40B4-BE49-F238E27FC236}">
              <a16:creationId xmlns:a16="http://schemas.microsoft.com/office/drawing/2014/main" id="{90B20B3D-714F-4533-9720-78F4FF356564}"/>
            </a:ext>
          </a:extLst>
        </xdr:cNvPr>
        <xdr:cNvSpPr txBox="1">
          <a:spLocks noChangeArrowheads="1"/>
        </xdr:cNvSpPr>
      </xdr:nvSpPr>
      <xdr:spPr bwMode="auto">
        <a:xfrm>
          <a:off x="2962275" y="1724025"/>
          <a:ext cx="76200" cy="25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41816</xdr:rowOff>
    </xdr:to>
    <xdr:sp macro="" textlink="">
      <xdr:nvSpPr>
        <xdr:cNvPr id="415" name="Text Box 2">
          <a:extLst>
            <a:ext uri="{FF2B5EF4-FFF2-40B4-BE49-F238E27FC236}">
              <a16:creationId xmlns:a16="http://schemas.microsoft.com/office/drawing/2014/main" id="{5C63E313-3D97-4B4B-AE24-BD71E366A3F8}"/>
            </a:ext>
          </a:extLst>
        </xdr:cNvPr>
        <xdr:cNvSpPr txBox="1">
          <a:spLocks noChangeArrowheads="1"/>
        </xdr:cNvSpPr>
      </xdr:nvSpPr>
      <xdr:spPr bwMode="auto">
        <a:xfrm>
          <a:off x="2962275" y="1724025"/>
          <a:ext cx="76200" cy="221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41816</xdr:rowOff>
    </xdr:to>
    <xdr:sp macro="" textlink="">
      <xdr:nvSpPr>
        <xdr:cNvPr id="416" name="Text Box 2">
          <a:extLst>
            <a:ext uri="{FF2B5EF4-FFF2-40B4-BE49-F238E27FC236}">
              <a16:creationId xmlns:a16="http://schemas.microsoft.com/office/drawing/2014/main" id="{B9E9FB02-3B34-4C33-9A3D-5C4F20AD5928}"/>
            </a:ext>
          </a:extLst>
        </xdr:cNvPr>
        <xdr:cNvSpPr txBox="1">
          <a:spLocks noChangeArrowheads="1"/>
        </xdr:cNvSpPr>
      </xdr:nvSpPr>
      <xdr:spPr bwMode="auto">
        <a:xfrm>
          <a:off x="2962275" y="1724025"/>
          <a:ext cx="76200" cy="221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41816</xdr:rowOff>
    </xdr:to>
    <xdr:sp macro="" textlink="">
      <xdr:nvSpPr>
        <xdr:cNvPr id="417" name="Text Box 2">
          <a:extLst>
            <a:ext uri="{FF2B5EF4-FFF2-40B4-BE49-F238E27FC236}">
              <a16:creationId xmlns:a16="http://schemas.microsoft.com/office/drawing/2014/main" id="{5380EEB4-8C48-4A57-8C08-312D44899F99}"/>
            </a:ext>
          </a:extLst>
        </xdr:cNvPr>
        <xdr:cNvSpPr txBox="1">
          <a:spLocks noChangeArrowheads="1"/>
        </xdr:cNvSpPr>
      </xdr:nvSpPr>
      <xdr:spPr bwMode="auto">
        <a:xfrm>
          <a:off x="2962275" y="1724025"/>
          <a:ext cx="76200" cy="221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32291</xdr:rowOff>
    </xdr:to>
    <xdr:sp macro="" textlink="">
      <xdr:nvSpPr>
        <xdr:cNvPr id="418" name="Text Box 2">
          <a:extLst>
            <a:ext uri="{FF2B5EF4-FFF2-40B4-BE49-F238E27FC236}">
              <a16:creationId xmlns:a16="http://schemas.microsoft.com/office/drawing/2014/main" id="{AC0D4B41-D545-4D63-ACAE-815C71CA4B92}"/>
            </a:ext>
          </a:extLst>
        </xdr:cNvPr>
        <xdr:cNvSpPr txBox="1">
          <a:spLocks noChangeArrowheads="1"/>
        </xdr:cNvSpPr>
      </xdr:nvSpPr>
      <xdr:spPr bwMode="auto">
        <a:xfrm>
          <a:off x="2962275" y="1724025"/>
          <a:ext cx="76200" cy="211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32291</xdr:rowOff>
    </xdr:to>
    <xdr:sp macro="" textlink="">
      <xdr:nvSpPr>
        <xdr:cNvPr id="419" name="Text Box 2">
          <a:extLst>
            <a:ext uri="{FF2B5EF4-FFF2-40B4-BE49-F238E27FC236}">
              <a16:creationId xmlns:a16="http://schemas.microsoft.com/office/drawing/2014/main" id="{F34C1F2B-5EB4-4D5D-BCE8-2F4A401B5A2A}"/>
            </a:ext>
          </a:extLst>
        </xdr:cNvPr>
        <xdr:cNvSpPr txBox="1">
          <a:spLocks noChangeArrowheads="1"/>
        </xdr:cNvSpPr>
      </xdr:nvSpPr>
      <xdr:spPr bwMode="auto">
        <a:xfrm>
          <a:off x="2962275" y="1724025"/>
          <a:ext cx="76200" cy="211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32292</xdr:rowOff>
    </xdr:to>
    <xdr:sp macro="" textlink="">
      <xdr:nvSpPr>
        <xdr:cNvPr id="420" name="Text Box 2">
          <a:extLst>
            <a:ext uri="{FF2B5EF4-FFF2-40B4-BE49-F238E27FC236}">
              <a16:creationId xmlns:a16="http://schemas.microsoft.com/office/drawing/2014/main" id="{0E508652-E546-49E0-8F63-5CC0A32753FF}"/>
            </a:ext>
          </a:extLst>
        </xdr:cNvPr>
        <xdr:cNvSpPr txBox="1">
          <a:spLocks noChangeArrowheads="1"/>
        </xdr:cNvSpPr>
      </xdr:nvSpPr>
      <xdr:spPr bwMode="auto">
        <a:xfrm>
          <a:off x="2962275" y="1724025"/>
          <a:ext cx="76200" cy="211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70392</xdr:rowOff>
    </xdr:to>
    <xdr:sp macro="" textlink="">
      <xdr:nvSpPr>
        <xdr:cNvPr id="421" name="Text Box 2">
          <a:extLst>
            <a:ext uri="{FF2B5EF4-FFF2-40B4-BE49-F238E27FC236}">
              <a16:creationId xmlns:a16="http://schemas.microsoft.com/office/drawing/2014/main" id="{044EFFBF-C493-49CB-88FF-CC7373A6A86C}"/>
            </a:ext>
          </a:extLst>
        </xdr:cNvPr>
        <xdr:cNvSpPr txBox="1">
          <a:spLocks noChangeArrowheads="1"/>
        </xdr:cNvSpPr>
      </xdr:nvSpPr>
      <xdr:spPr bwMode="auto">
        <a:xfrm>
          <a:off x="2962275" y="1724025"/>
          <a:ext cx="76200" cy="249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32292</xdr:rowOff>
    </xdr:to>
    <xdr:sp macro="" textlink="">
      <xdr:nvSpPr>
        <xdr:cNvPr id="422" name="Text Box 2">
          <a:extLst>
            <a:ext uri="{FF2B5EF4-FFF2-40B4-BE49-F238E27FC236}">
              <a16:creationId xmlns:a16="http://schemas.microsoft.com/office/drawing/2014/main" id="{9A0A81E9-1FF9-4D4C-9A54-4D44FA7D28D7}"/>
            </a:ext>
          </a:extLst>
        </xdr:cNvPr>
        <xdr:cNvSpPr txBox="1">
          <a:spLocks noChangeArrowheads="1"/>
        </xdr:cNvSpPr>
      </xdr:nvSpPr>
      <xdr:spPr bwMode="auto">
        <a:xfrm>
          <a:off x="2962275" y="1724025"/>
          <a:ext cx="76200" cy="211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70392</xdr:rowOff>
    </xdr:to>
    <xdr:sp macro="" textlink="">
      <xdr:nvSpPr>
        <xdr:cNvPr id="423" name="Text Box 2">
          <a:extLst>
            <a:ext uri="{FF2B5EF4-FFF2-40B4-BE49-F238E27FC236}">
              <a16:creationId xmlns:a16="http://schemas.microsoft.com/office/drawing/2014/main" id="{A7D82610-BF23-483F-88C0-B2950EDC2DEB}"/>
            </a:ext>
          </a:extLst>
        </xdr:cNvPr>
        <xdr:cNvSpPr txBox="1">
          <a:spLocks noChangeArrowheads="1"/>
        </xdr:cNvSpPr>
      </xdr:nvSpPr>
      <xdr:spPr bwMode="auto">
        <a:xfrm>
          <a:off x="2962275" y="1724025"/>
          <a:ext cx="76200" cy="249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32292</xdr:rowOff>
    </xdr:to>
    <xdr:sp macro="" textlink="">
      <xdr:nvSpPr>
        <xdr:cNvPr id="424" name="Text Box 2">
          <a:extLst>
            <a:ext uri="{FF2B5EF4-FFF2-40B4-BE49-F238E27FC236}">
              <a16:creationId xmlns:a16="http://schemas.microsoft.com/office/drawing/2014/main" id="{5A6D0D2E-51CE-439A-9405-4B5A71AF7DA4}"/>
            </a:ext>
          </a:extLst>
        </xdr:cNvPr>
        <xdr:cNvSpPr txBox="1">
          <a:spLocks noChangeArrowheads="1"/>
        </xdr:cNvSpPr>
      </xdr:nvSpPr>
      <xdr:spPr bwMode="auto">
        <a:xfrm>
          <a:off x="2962275" y="1724025"/>
          <a:ext cx="76200" cy="211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70392</xdr:rowOff>
    </xdr:to>
    <xdr:sp macro="" textlink="">
      <xdr:nvSpPr>
        <xdr:cNvPr id="425" name="Text Box 2">
          <a:extLst>
            <a:ext uri="{FF2B5EF4-FFF2-40B4-BE49-F238E27FC236}">
              <a16:creationId xmlns:a16="http://schemas.microsoft.com/office/drawing/2014/main" id="{164E7636-413D-441D-8913-9250443286F3}"/>
            </a:ext>
          </a:extLst>
        </xdr:cNvPr>
        <xdr:cNvSpPr txBox="1">
          <a:spLocks noChangeArrowheads="1"/>
        </xdr:cNvSpPr>
      </xdr:nvSpPr>
      <xdr:spPr bwMode="auto">
        <a:xfrm>
          <a:off x="2962275" y="1724025"/>
          <a:ext cx="76200" cy="249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41817</xdr:rowOff>
    </xdr:to>
    <xdr:sp macro="" textlink="">
      <xdr:nvSpPr>
        <xdr:cNvPr id="426" name="Text Box 2">
          <a:extLst>
            <a:ext uri="{FF2B5EF4-FFF2-40B4-BE49-F238E27FC236}">
              <a16:creationId xmlns:a16="http://schemas.microsoft.com/office/drawing/2014/main" id="{E5B69CC2-EA40-491F-A122-20C77ABEBADC}"/>
            </a:ext>
          </a:extLst>
        </xdr:cNvPr>
        <xdr:cNvSpPr txBox="1">
          <a:spLocks noChangeArrowheads="1"/>
        </xdr:cNvSpPr>
      </xdr:nvSpPr>
      <xdr:spPr bwMode="auto">
        <a:xfrm>
          <a:off x="2962275" y="1724025"/>
          <a:ext cx="76200" cy="221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41817</xdr:rowOff>
    </xdr:to>
    <xdr:sp macro="" textlink="">
      <xdr:nvSpPr>
        <xdr:cNvPr id="427" name="Text Box 2">
          <a:extLst>
            <a:ext uri="{FF2B5EF4-FFF2-40B4-BE49-F238E27FC236}">
              <a16:creationId xmlns:a16="http://schemas.microsoft.com/office/drawing/2014/main" id="{E7920C98-6DAD-4C89-8834-8019C0A4B5EA}"/>
            </a:ext>
          </a:extLst>
        </xdr:cNvPr>
        <xdr:cNvSpPr txBox="1">
          <a:spLocks noChangeArrowheads="1"/>
        </xdr:cNvSpPr>
      </xdr:nvSpPr>
      <xdr:spPr bwMode="auto">
        <a:xfrm>
          <a:off x="2962275" y="1724025"/>
          <a:ext cx="76200" cy="221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41817</xdr:rowOff>
    </xdr:to>
    <xdr:sp macro="" textlink="">
      <xdr:nvSpPr>
        <xdr:cNvPr id="428" name="Text Box 2">
          <a:extLst>
            <a:ext uri="{FF2B5EF4-FFF2-40B4-BE49-F238E27FC236}">
              <a16:creationId xmlns:a16="http://schemas.microsoft.com/office/drawing/2014/main" id="{6402D4EA-874D-4328-BA71-A39EA97DE85F}"/>
            </a:ext>
          </a:extLst>
        </xdr:cNvPr>
        <xdr:cNvSpPr txBox="1">
          <a:spLocks noChangeArrowheads="1"/>
        </xdr:cNvSpPr>
      </xdr:nvSpPr>
      <xdr:spPr bwMode="auto">
        <a:xfrm>
          <a:off x="2962275" y="1724025"/>
          <a:ext cx="76200" cy="221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79917</xdr:rowOff>
    </xdr:to>
    <xdr:sp macro="" textlink="">
      <xdr:nvSpPr>
        <xdr:cNvPr id="429" name="Text Box 2">
          <a:extLst>
            <a:ext uri="{FF2B5EF4-FFF2-40B4-BE49-F238E27FC236}">
              <a16:creationId xmlns:a16="http://schemas.microsoft.com/office/drawing/2014/main" id="{A33CF001-549B-4E96-8F12-EF1FE7180900}"/>
            </a:ext>
          </a:extLst>
        </xdr:cNvPr>
        <xdr:cNvSpPr txBox="1">
          <a:spLocks noChangeArrowheads="1"/>
        </xdr:cNvSpPr>
      </xdr:nvSpPr>
      <xdr:spPr bwMode="auto">
        <a:xfrm>
          <a:off x="2962275" y="1724025"/>
          <a:ext cx="76200" cy="259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79917</xdr:rowOff>
    </xdr:to>
    <xdr:sp macro="" textlink="">
      <xdr:nvSpPr>
        <xdr:cNvPr id="430" name="Text Box 2">
          <a:extLst>
            <a:ext uri="{FF2B5EF4-FFF2-40B4-BE49-F238E27FC236}">
              <a16:creationId xmlns:a16="http://schemas.microsoft.com/office/drawing/2014/main" id="{B492F52F-1E87-40D4-AEDE-1635EB4D5311}"/>
            </a:ext>
          </a:extLst>
        </xdr:cNvPr>
        <xdr:cNvSpPr txBox="1">
          <a:spLocks noChangeArrowheads="1"/>
        </xdr:cNvSpPr>
      </xdr:nvSpPr>
      <xdr:spPr bwMode="auto">
        <a:xfrm>
          <a:off x="2962275" y="1724025"/>
          <a:ext cx="76200" cy="259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41817</xdr:rowOff>
    </xdr:to>
    <xdr:sp macro="" textlink="">
      <xdr:nvSpPr>
        <xdr:cNvPr id="431" name="Text Box 2">
          <a:extLst>
            <a:ext uri="{FF2B5EF4-FFF2-40B4-BE49-F238E27FC236}">
              <a16:creationId xmlns:a16="http://schemas.microsoft.com/office/drawing/2014/main" id="{115299A0-E491-4758-A678-7B64576F15D5}"/>
            </a:ext>
          </a:extLst>
        </xdr:cNvPr>
        <xdr:cNvSpPr txBox="1">
          <a:spLocks noChangeArrowheads="1"/>
        </xdr:cNvSpPr>
      </xdr:nvSpPr>
      <xdr:spPr bwMode="auto">
        <a:xfrm>
          <a:off x="2962275" y="1724025"/>
          <a:ext cx="76200" cy="221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41817</xdr:rowOff>
    </xdr:to>
    <xdr:sp macro="" textlink="">
      <xdr:nvSpPr>
        <xdr:cNvPr id="432" name="Text Box 2">
          <a:extLst>
            <a:ext uri="{FF2B5EF4-FFF2-40B4-BE49-F238E27FC236}">
              <a16:creationId xmlns:a16="http://schemas.microsoft.com/office/drawing/2014/main" id="{EEDF0EB6-D582-4B32-B7DE-F182AB181EF9}"/>
            </a:ext>
          </a:extLst>
        </xdr:cNvPr>
        <xdr:cNvSpPr txBox="1">
          <a:spLocks noChangeArrowheads="1"/>
        </xdr:cNvSpPr>
      </xdr:nvSpPr>
      <xdr:spPr bwMode="auto">
        <a:xfrm>
          <a:off x="2962275" y="1724025"/>
          <a:ext cx="76200" cy="221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41817</xdr:rowOff>
    </xdr:to>
    <xdr:sp macro="" textlink="">
      <xdr:nvSpPr>
        <xdr:cNvPr id="433" name="Text Box 2">
          <a:extLst>
            <a:ext uri="{FF2B5EF4-FFF2-40B4-BE49-F238E27FC236}">
              <a16:creationId xmlns:a16="http://schemas.microsoft.com/office/drawing/2014/main" id="{905C87D4-1A46-4A64-A71A-BDBEF1826990}"/>
            </a:ext>
          </a:extLst>
        </xdr:cNvPr>
        <xdr:cNvSpPr txBox="1">
          <a:spLocks noChangeArrowheads="1"/>
        </xdr:cNvSpPr>
      </xdr:nvSpPr>
      <xdr:spPr bwMode="auto">
        <a:xfrm>
          <a:off x="2962275" y="1724025"/>
          <a:ext cx="76200" cy="221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32292</xdr:rowOff>
    </xdr:to>
    <xdr:sp macro="" textlink="">
      <xdr:nvSpPr>
        <xdr:cNvPr id="434" name="Text Box 2">
          <a:extLst>
            <a:ext uri="{FF2B5EF4-FFF2-40B4-BE49-F238E27FC236}">
              <a16:creationId xmlns:a16="http://schemas.microsoft.com/office/drawing/2014/main" id="{111155EE-78C2-489D-985F-460E7C81DE85}"/>
            </a:ext>
          </a:extLst>
        </xdr:cNvPr>
        <xdr:cNvSpPr txBox="1">
          <a:spLocks noChangeArrowheads="1"/>
        </xdr:cNvSpPr>
      </xdr:nvSpPr>
      <xdr:spPr bwMode="auto">
        <a:xfrm>
          <a:off x="2962275" y="1724025"/>
          <a:ext cx="76200" cy="211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32292</xdr:rowOff>
    </xdr:to>
    <xdr:sp macro="" textlink="">
      <xdr:nvSpPr>
        <xdr:cNvPr id="435" name="Text Box 2">
          <a:extLst>
            <a:ext uri="{FF2B5EF4-FFF2-40B4-BE49-F238E27FC236}">
              <a16:creationId xmlns:a16="http://schemas.microsoft.com/office/drawing/2014/main" id="{8B080EA3-435E-41DF-AFAF-53D88C94C626}"/>
            </a:ext>
          </a:extLst>
        </xdr:cNvPr>
        <xdr:cNvSpPr txBox="1">
          <a:spLocks noChangeArrowheads="1"/>
        </xdr:cNvSpPr>
      </xdr:nvSpPr>
      <xdr:spPr bwMode="auto">
        <a:xfrm>
          <a:off x="2962275" y="1724025"/>
          <a:ext cx="76200" cy="211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17629</xdr:rowOff>
    </xdr:to>
    <xdr:sp macro="" textlink="">
      <xdr:nvSpPr>
        <xdr:cNvPr id="436" name="Text Box 2">
          <a:extLst>
            <a:ext uri="{FF2B5EF4-FFF2-40B4-BE49-F238E27FC236}">
              <a16:creationId xmlns:a16="http://schemas.microsoft.com/office/drawing/2014/main" id="{EF836294-6695-4EF5-BB2C-996635F1CC7C}"/>
            </a:ext>
          </a:extLst>
        </xdr:cNvPr>
        <xdr:cNvSpPr txBox="1">
          <a:spLocks noChangeArrowheads="1"/>
        </xdr:cNvSpPr>
      </xdr:nvSpPr>
      <xdr:spPr bwMode="auto">
        <a:xfrm>
          <a:off x="2962275" y="1724025"/>
          <a:ext cx="76200" cy="197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55729</xdr:rowOff>
    </xdr:to>
    <xdr:sp macro="" textlink="">
      <xdr:nvSpPr>
        <xdr:cNvPr id="437" name="Text Box 2">
          <a:extLst>
            <a:ext uri="{FF2B5EF4-FFF2-40B4-BE49-F238E27FC236}">
              <a16:creationId xmlns:a16="http://schemas.microsoft.com/office/drawing/2014/main" id="{D662E7FD-0E15-44A0-95C5-8F5C8524DCDE}"/>
            </a:ext>
          </a:extLst>
        </xdr:cNvPr>
        <xdr:cNvSpPr txBox="1">
          <a:spLocks noChangeArrowheads="1"/>
        </xdr:cNvSpPr>
      </xdr:nvSpPr>
      <xdr:spPr bwMode="auto">
        <a:xfrm>
          <a:off x="2962275" y="1724025"/>
          <a:ext cx="76200" cy="235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17629</xdr:rowOff>
    </xdr:to>
    <xdr:sp macro="" textlink="">
      <xdr:nvSpPr>
        <xdr:cNvPr id="438" name="Text Box 2">
          <a:extLst>
            <a:ext uri="{FF2B5EF4-FFF2-40B4-BE49-F238E27FC236}">
              <a16:creationId xmlns:a16="http://schemas.microsoft.com/office/drawing/2014/main" id="{B7313908-705A-459E-A5E7-677EDB3C6E2A}"/>
            </a:ext>
          </a:extLst>
        </xdr:cNvPr>
        <xdr:cNvSpPr txBox="1">
          <a:spLocks noChangeArrowheads="1"/>
        </xdr:cNvSpPr>
      </xdr:nvSpPr>
      <xdr:spPr bwMode="auto">
        <a:xfrm>
          <a:off x="2962275" y="1724025"/>
          <a:ext cx="76200" cy="197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55729</xdr:rowOff>
    </xdr:to>
    <xdr:sp macro="" textlink="">
      <xdr:nvSpPr>
        <xdr:cNvPr id="439" name="Text Box 2">
          <a:extLst>
            <a:ext uri="{FF2B5EF4-FFF2-40B4-BE49-F238E27FC236}">
              <a16:creationId xmlns:a16="http://schemas.microsoft.com/office/drawing/2014/main" id="{5F1B43C7-735D-4A03-B80C-F2A22A64CA3A}"/>
            </a:ext>
          </a:extLst>
        </xdr:cNvPr>
        <xdr:cNvSpPr txBox="1">
          <a:spLocks noChangeArrowheads="1"/>
        </xdr:cNvSpPr>
      </xdr:nvSpPr>
      <xdr:spPr bwMode="auto">
        <a:xfrm>
          <a:off x="2962275" y="1724025"/>
          <a:ext cx="76200" cy="235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17629</xdr:rowOff>
    </xdr:to>
    <xdr:sp macro="" textlink="">
      <xdr:nvSpPr>
        <xdr:cNvPr id="440" name="Text Box 2">
          <a:extLst>
            <a:ext uri="{FF2B5EF4-FFF2-40B4-BE49-F238E27FC236}">
              <a16:creationId xmlns:a16="http://schemas.microsoft.com/office/drawing/2014/main" id="{87B845F0-CE2B-495E-AD47-B4C18E15BA2E}"/>
            </a:ext>
          </a:extLst>
        </xdr:cNvPr>
        <xdr:cNvSpPr txBox="1">
          <a:spLocks noChangeArrowheads="1"/>
        </xdr:cNvSpPr>
      </xdr:nvSpPr>
      <xdr:spPr bwMode="auto">
        <a:xfrm>
          <a:off x="2962275" y="1724025"/>
          <a:ext cx="76200" cy="197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55729</xdr:rowOff>
    </xdr:to>
    <xdr:sp macro="" textlink="">
      <xdr:nvSpPr>
        <xdr:cNvPr id="441" name="Text Box 2">
          <a:extLst>
            <a:ext uri="{FF2B5EF4-FFF2-40B4-BE49-F238E27FC236}">
              <a16:creationId xmlns:a16="http://schemas.microsoft.com/office/drawing/2014/main" id="{D7CB6FA6-5DA4-48E5-A915-258F2804E613}"/>
            </a:ext>
          </a:extLst>
        </xdr:cNvPr>
        <xdr:cNvSpPr txBox="1">
          <a:spLocks noChangeArrowheads="1"/>
        </xdr:cNvSpPr>
      </xdr:nvSpPr>
      <xdr:spPr bwMode="auto">
        <a:xfrm>
          <a:off x="2962275" y="1724025"/>
          <a:ext cx="76200" cy="235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27154</xdr:rowOff>
    </xdr:to>
    <xdr:sp macro="" textlink="">
      <xdr:nvSpPr>
        <xdr:cNvPr id="442" name="Text Box 2">
          <a:extLst>
            <a:ext uri="{FF2B5EF4-FFF2-40B4-BE49-F238E27FC236}">
              <a16:creationId xmlns:a16="http://schemas.microsoft.com/office/drawing/2014/main" id="{2FA1623D-8BA2-41FE-9430-9D9524423D3E}"/>
            </a:ext>
          </a:extLst>
        </xdr:cNvPr>
        <xdr:cNvSpPr txBox="1">
          <a:spLocks noChangeArrowheads="1"/>
        </xdr:cNvSpPr>
      </xdr:nvSpPr>
      <xdr:spPr bwMode="auto">
        <a:xfrm>
          <a:off x="2962275" y="1724025"/>
          <a:ext cx="76200" cy="206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27154</xdr:rowOff>
    </xdr:to>
    <xdr:sp macro="" textlink="">
      <xdr:nvSpPr>
        <xdr:cNvPr id="443" name="Text Box 2">
          <a:extLst>
            <a:ext uri="{FF2B5EF4-FFF2-40B4-BE49-F238E27FC236}">
              <a16:creationId xmlns:a16="http://schemas.microsoft.com/office/drawing/2014/main" id="{498C973C-8B04-46BA-AFE2-DD6530E1C118}"/>
            </a:ext>
          </a:extLst>
        </xdr:cNvPr>
        <xdr:cNvSpPr txBox="1">
          <a:spLocks noChangeArrowheads="1"/>
        </xdr:cNvSpPr>
      </xdr:nvSpPr>
      <xdr:spPr bwMode="auto">
        <a:xfrm>
          <a:off x="2962275" y="1724025"/>
          <a:ext cx="76200" cy="206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27154</xdr:rowOff>
    </xdr:to>
    <xdr:sp macro="" textlink="">
      <xdr:nvSpPr>
        <xdr:cNvPr id="444" name="Text Box 2">
          <a:extLst>
            <a:ext uri="{FF2B5EF4-FFF2-40B4-BE49-F238E27FC236}">
              <a16:creationId xmlns:a16="http://schemas.microsoft.com/office/drawing/2014/main" id="{ECFA8A22-18F0-4B1B-9C8D-4B0E7ED0273B}"/>
            </a:ext>
          </a:extLst>
        </xdr:cNvPr>
        <xdr:cNvSpPr txBox="1">
          <a:spLocks noChangeArrowheads="1"/>
        </xdr:cNvSpPr>
      </xdr:nvSpPr>
      <xdr:spPr bwMode="auto">
        <a:xfrm>
          <a:off x="2962275" y="1724025"/>
          <a:ext cx="76200" cy="206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65254</xdr:rowOff>
    </xdr:to>
    <xdr:sp macro="" textlink="">
      <xdr:nvSpPr>
        <xdr:cNvPr id="445" name="Text Box 2">
          <a:extLst>
            <a:ext uri="{FF2B5EF4-FFF2-40B4-BE49-F238E27FC236}">
              <a16:creationId xmlns:a16="http://schemas.microsoft.com/office/drawing/2014/main" id="{6ECE3CD9-BC7B-4AC0-AB57-9FE1668C606D}"/>
            </a:ext>
          </a:extLst>
        </xdr:cNvPr>
        <xdr:cNvSpPr txBox="1">
          <a:spLocks noChangeArrowheads="1"/>
        </xdr:cNvSpPr>
      </xdr:nvSpPr>
      <xdr:spPr bwMode="auto">
        <a:xfrm>
          <a:off x="2962275" y="1724025"/>
          <a:ext cx="76200" cy="244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65254</xdr:rowOff>
    </xdr:to>
    <xdr:sp macro="" textlink="">
      <xdr:nvSpPr>
        <xdr:cNvPr id="446" name="Text Box 2">
          <a:extLst>
            <a:ext uri="{FF2B5EF4-FFF2-40B4-BE49-F238E27FC236}">
              <a16:creationId xmlns:a16="http://schemas.microsoft.com/office/drawing/2014/main" id="{CF4833BD-8601-4C7B-832C-738571791081}"/>
            </a:ext>
          </a:extLst>
        </xdr:cNvPr>
        <xdr:cNvSpPr txBox="1">
          <a:spLocks noChangeArrowheads="1"/>
        </xdr:cNvSpPr>
      </xdr:nvSpPr>
      <xdr:spPr bwMode="auto">
        <a:xfrm>
          <a:off x="2962275" y="1724025"/>
          <a:ext cx="76200" cy="244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27154</xdr:rowOff>
    </xdr:to>
    <xdr:sp macro="" textlink="">
      <xdr:nvSpPr>
        <xdr:cNvPr id="447" name="Text Box 2">
          <a:extLst>
            <a:ext uri="{FF2B5EF4-FFF2-40B4-BE49-F238E27FC236}">
              <a16:creationId xmlns:a16="http://schemas.microsoft.com/office/drawing/2014/main" id="{4BB44C28-36D0-4529-9E72-D0E9B02FC34C}"/>
            </a:ext>
          </a:extLst>
        </xdr:cNvPr>
        <xdr:cNvSpPr txBox="1">
          <a:spLocks noChangeArrowheads="1"/>
        </xdr:cNvSpPr>
      </xdr:nvSpPr>
      <xdr:spPr bwMode="auto">
        <a:xfrm>
          <a:off x="2962275" y="1724025"/>
          <a:ext cx="76200" cy="206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27154</xdr:rowOff>
    </xdr:to>
    <xdr:sp macro="" textlink="">
      <xdr:nvSpPr>
        <xdr:cNvPr id="448" name="Text Box 2">
          <a:extLst>
            <a:ext uri="{FF2B5EF4-FFF2-40B4-BE49-F238E27FC236}">
              <a16:creationId xmlns:a16="http://schemas.microsoft.com/office/drawing/2014/main" id="{BD519FA0-3DF3-46D9-9D16-E5BD48F58761}"/>
            </a:ext>
          </a:extLst>
        </xdr:cNvPr>
        <xdr:cNvSpPr txBox="1">
          <a:spLocks noChangeArrowheads="1"/>
        </xdr:cNvSpPr>
      </xdr:nvSpPr>
      <xdr:spPr bwMode="auto">
        <a:xfrm>
          <a:off x="2962275" y="1724025"/>
          <a:ext cx="76200" cy="206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27154</xdr:rowOff>
    </xdr:to>
    <xdr:sp macro="" textlink="">
      <xdr:nvSpPr>
        <xdr:cNvPr id="449" name="Text Box 2">
          <a:extLst>
            <a:ext uri="{FF2B5EF4-FFF2-40B4-BE49-F238E27FC236}">
              <a16:creationId xmlns:a16="http://schemas.microsoft.com/office/drawing/2014/main" id="{9792E118-1EC9-4E2B-BC77-B35EDE15D0F9}"/>
            </a:ext>
          </a:extLst>
        </xdr:cNvPr>
        <xdr:cNvSpPr txBox="1">
          <a:spLocks noChangeArrowheads="1"/>
        </xdr:cNvSpPr>
      </xdr:nvSpPr>
      <xdr:spPr bwMode="auto">
        <a:xfrm>
          <a:off x="2962275" y="1724025"/>
          <a:ext cx="76200" cy="206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17629</xdr:rowOff>
    </xdr:to>
    <xdr:sp macro="" textlink="">
      <xdr:nvSpPr>
        <xdr:cNvPr id="450" name="Text Box 2">
          <a:extLst>
            <a:ext uri="{FF2B5EF4-FFF2-40B4-BE49-F238E27FC236}">
              <a16:creationId xmlns:a16="http://schemas.microsoft.com/office/drawing/2014/main" id="{79D364DA-B608-4EF8-9C2F-9D2153AE4FFB}"/>
            </a:ext>
          </a:extLst>
        </xdr:cNvPr>
        <xdr:cNvSpPr txBox="1">
          <a:spLocks noChangeArrowheads="1"/>
        </xdr:cNvSpPr>
      </xdr:nvSpPr>
      <xdr:spPr bwMode="auto">
        <a:xfrm>
          <a:off x="2962275" y="1724025"/>
          <a:ext cx="76200" cy="197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5</xdr:row>
      <xdr:rowOff>17629</xdr:rowOff>
    </xdr:to>
    <xdr:sp macro="" textlink="">
      <xdr:nvSpPr>
        <xdr:cNvPr id="451" name="Text Box 2">
          <a:extLst>
            <a:ext uri="{FF2B5EF4-FFF2-40B4-BE49-F238E27FC236}">
              <a16:creationId xmlns:a16="http://schemas.microsoft.com/office/drawing/2014/main" id="{FCE1342B-BF81-41F9-8791-344FEFDE48DB}"/>
            </a:ext>
          </a:extLst>
        </xdr:cNvPr>
        <xdr:cNvSpPr txBox="1">
          <a:spLocks noChangeArrowheads="1"/>
        </xdr:cNvSpPr>
      </xdr:nvSpPr>
      <xdr:spPr bwMode="auto">
        <a:xfrm>
          <a:off x="2962275" y="1724025"/>
          <a:ext cx="76200" cy="197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104848</xdr:rowOff>
    </xdr:to>
    <xdr:sp macro="" textlink="">
      <xdr:nvSpPr>
        <xdr:cNvPr id="452" name="Text Box 2">
          <a:extLst>
            <a:ext uri="{FF2B5EF4-FFF2-40B4-BE49-F238E27FC236}">
              <a16:creationId xmlns:a16="http://schemas.microsoft.com/office/drawing/2014/main" id="{A2834B8B-5A1F-407A-B7FC-BCAE996AFFA0}"/>
            </a:ext>
          </a:extLst>
        </xdr:cNvPr>
        <xdr:cNvSpPr txBox="1">
          <a:spLocks noChangeArrowheads="1"/>
        </xdr:cNvSpPr>
      </xdr:nvSpPr>
      <xdr:spPr bwMode="auto">
        <a:xfrm>
          <a:off x="2962275" y="1724025"/>
          <a:ext cx="76200" cy="577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95323</xdr:rowOff>
    </xdr:to>
    <xdr:sp macro="" textlink="">
      <xdr:nvSpPr>
        <xdr:cNvPr id="453" name="Text Box 2">
          <a:extLst>
            <a:ext uri="{FF2B5EF4-FFF2-40B4-BE49-F238E27FC236}">
              <a16:creationId xmlns:a16="http://schemas.microsoft.com/office/drawing/2014/main" id="{0E9BEE86-9CB1-432B-A3FB-DBCC842B09C8}"/>
            </a:ext>
          </a:extLst>
        </xdr:cNvPr>
        <xdr:cNvSpPr txBox="1">
          <a:spLocks noChangeArrowheads="1"/>
        </xdr:cNvSpPr>
      </xdr:nvSpPr>
      <xdr:spPr bwMode="auto">
        <a:xfrm>
          <a:off x="2962275" y="1724025"/>
          <a:ext cx="76200" cy="568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133423</xdr:rowOff>
    </xdr:to>
    <xdr:sp macro="" textlink="">
      <xdr:nvSpPr>
        <xdr:cNvPr id="454" name="Text Box 2">
          <a:extLst>
            <a:ext uri="{FF2B5EF4-FFF2-40B4-BE49-F238E27FC236}">
              <a16:creationId xmlns:a16="http://schemas.microsoft.com/office/drawing/2014/main" id="{9070C1AF-8FEC-4499-A7C4-9401982FFB36}"/>
            </a:ext>
          </a:extLst>
        </xdr:cNvPr>
        <xdr:cNvSpPr txBox="1">
          <a:spLocks noChangeArrowheads="1"/>
        </xdr:cNvSpPr>
      </xdr:nvSpPr>
      <xdr:spPr bwMode="auto">
        <a:xfrm>
          <a:off x="2962275" y="1724025"/>
          <a:ext cx="76200" cy="606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95323</xdr:rowOff>
    </xdr:to>
    <xdr:sp macro="" textlink="">
      <xdr:nvSpPr>
        <xdr:cNvPr id="455" name="Text Box 2">
          <a:extLst>
            <a:ext uri="{FF2B5EF4-FFF2-40B4-BE49-F238E27FC236}">
              <a16:creationId xmlns:a16="http://schemas.microsoft.com/office/drawing/2014/main" id="{C4347A02-5531-4AC5-AAC5-241CF851F744}"/>
            </a:ext>
          </a:extLst>
        </xdr:cNvPr>
        <xdr:cNvSpPr txBox="1">
          <a:spLocks noChangeArrowheads="1"/>
        </xdr:cNvSpPr>
      </xdr:nvSpPr>
      <xdr:spPr bwMode="auto">
        <a:xfrm>
          <a:off x="2962275" y="1724025"/>
          <a:ext cx="76200" cy="568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133423</xdr:rowOff>
    </xdr:to>
    <xdr:sp macro="" textlink="">
      <xdr:nvSpPr>
        <xdr:cNvPr id="456" name="Text Box 2">
          <a:extLst>
            <a:ext uri="{FF2B5EF4-FFF2-40B4-BE49-F238E27FC236}">
              <a16:creationId xmlns:a16="http://schemas.microsoft.com/office/drawing/2014/main" id="{B187926F-C301-48C4-81B5-F032885179AC}"/>
            </a:ext>
          </a:extLst>
        </xdr:cNvPr>
        <xdr:cNvSpPr txBox="1">
          <a:spLocks noChangeArrowheads="1"/>
        </xdr:cNvSpPr>
      </xdr:nvSpPr>
      <xdr:spPr bwMode="auto">
        <a:xfrm>
          <a:off x="2962275" y="1724025"/>
          <a:ext cx="76200" cy="606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95323</xdr:rowOff>
    </xdr:to>
    <xdr:sp macro="" textlink="">
      <xdr:nvSpPr>
        <xdr:cNvPr id="457" name="Text Box 2">
          <a:extLst>
            <a:ext uri="{FF2B5EF4-FFF2-40B4-BE49-F238E27FC236}">
              <a16:creationId xmlns:a16="http://schemas.microsoft.com/office/drawing/2014/main" id="{885E672B-CB32-4B13-971D-CAE7C994EE6F}"/>
            </a:ext>
          </a:extLst>
        </xdr:cNvPr>
        <xdr:cNvSpPr txBox="1">
          <a:spLocks noChangeArrowheads="1"/>
        </xdr:cNvSpPr>
      </xdr:nvSpPr>
      <xdr:spPr bwMode="auto">
        <a:xfrm>
          <a:off x="2962275" y="1724025"/>
          <a:ext cx="76200" cy="568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133423</xdr:rowOff>
    </xdr:to>
    <xdr:sp macro="" textlink="">
      <xdr:nvSpPr>
        <xdr:cNvPr id="458" name="Text Box 2">
          <a:extLst>
            <a:ext uri="{FF2B5EF4-FFF2-40B4-BE49-F238E27FC236}">
              <a16:creationId xmlns:a16="http://schemas.microsoft.com/office/drawing/2014/main" id="{E98A3E93-D814-465A-8772-CBDB5062054B}"/>
            </a:ext>
          </a:extLst>
        </xdr:cNvPr>
        <xdr:cNvSpPr txBox="1">
          <a:spLocks noChangeArrowheads="1"/>
        </xdr:cNvSpPr>
      </xdr:nvSpPr>
      <xdr:spPr bwMode="auto">
        <a:xfrm>
          <a:off x="2962275" y="1724025"/>
          <a:ext cx="76200" cy="606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104848</xdr:rowOff>
    </xdr:to>
    <xdr:sp macro="" textlink="">
      <xdr:nvSpPr>
        <xdr:cNvPr id="459" name="Text Box 2">
          <a:extLst>
            <a:ext uri="{FF2B5EF4-FFF2-40B4-BE49-F238E27FC236}">
              <a16:creationId xmlns:a16="http://schemas.microsoft.com/office/drawing/2014/main" id="{60428C27-E3DD-45FA-A81E-CDEE2420677C}"/>
            </a:ext>
          </a:extLst>
        </xdr:cNvPr>
        <xdr:cNvSpPr txBox="1">
          <a:spLocks noChangeArrowheads="1"/>
        </xdr:cNvSpPr>
      </xdr:nvSpPr>
      <xdr:spPr bwMode="auto">
        <a:xfrm>
          <a:off x="2962275" y="1724025"/>
          <a:ext cx="76200" cy="577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104848</xdr:rowOff>
    </xdr:to>
    <xdr:sp macro="" textlink="">
      <xdr:nvSpPr>
        <xdr:cNvPr id="460" name="Text Box 2">
          <a:extLst>
            <a:ext uri="{FF2B5EF4-FFF2-40B4-BE49-F238E27FC236}">
              <a16:creationId xmlns:a16="http://schemas.microsoft.com/office/drawing/2014/main" id="{7C491BD6-F6A7-4229-8E1B-FB73383EADF0}"/>
            </a:ext>
          </a:extLst>
        </xdr:cNvPr>
        <xdr:cNvSpPr txBox="1">
          <a:spLocks noChangeArrowheads="1"/>
        </xdr:cNvSpPr>
      </xdr:nvSpPr>
      <xdr:spPr bwMode="auto">
        <a:xfrm>
          <a:off x="2962275" y="1724025"/>
          <a:ext cx="76200" cy="577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104848</xdr:rowOff>
    </xdr:to>
    <xdr:sp macro="" textlink="">
      <xdr:nvSpPr>
        <xdr:cNvPr id="461" name="Text Box 2">
          <a:extLst>
            <a:ext uri="{FF2B5EF4-FFF2-40B4-BE49-F238E27FC236}">
              <a16:creationId xmlns:a16="http://schemas.microsoft.com/office/drawing/2014/main" id="{C6828DF9-DD89-48F0-B693-5A88ABEF5C20}"/>
            </a:ext>
          </a:extLst>
        </xdr:cNvPr>
        <xdr:cNvSpPr txBox="1">
          <a:spLocks noChangeArrowheads="1"/>
        </xdr:cNvSpPr>
      </xdr:nvSpPr>
      <xdr:spPr bwMode="auto">
        <a:xfrm>
          <a:off x="2962275" y="1724025"/>
          <a:ext cx="76200" cy="577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142948</xdr:rowOff>
    </xdr:to>
    <xdr:sp macro="" textlink="">
      <xdr:nvSpPr>
        <xdr:cNvPr id="462" name="Text Box 2">
          <a:extLst>
            <a:ext uri="{FF2B5EF4-FFF2-40B4-BE49-F238E27FC236}">
              <a16:creationId xmlns:a16="http://schemas.microsoft.com/office/drawing/2014/main" id="{054AAA81-33DC-4310-8AFE-56839E84E4E8}"/>
            </a:ext>
          </a:extLst>
        </xdr:cNvPr>
        <xdr:cNvSpPr txBox="1">
          <a:spLocks noChangeArrowheads="1"/>
        </xdr:cNvSpPr>
      </xdr:nvSpPr>
      <xdr:spPr bwMode="auto">
        <a:xfrm>
          <a:off x="2962275" y="1724025"/>
          <a:ext cx="76200" cy="615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142948</xdr:rowOff>
    </xdr:to>
    <xdr:sp macro="" textlink="">
      <xdr:nvSpPr>
        <xdr:cNvPr id="463" name="Text Box 2">
          <a:extLst>
            <a:ext uri="{FF2B5EF4-FFF2-40B4-BE49-F238E27FC236}">
              <a16:creationId xmlns:a16="http://schemas.microsoft.com/office/drawing/2014/main" id="{C7560406-ECA3-4B01-BD1C-C2A06A8FE76A}"/>
            </a:ext>
          </a:extLst>
        </xdr:cNvPr>
        <xdr:cNvSpPr txBox="1">
          <a:spLocks noChangeArrowheads="1"/>
        </xdr:cNvSpPr>
      </xdr:nvSpPr>
      <xdr:spPr bwMode="auto">
        <a:xfrm>
          <a:off x="2962275" y="1724025"/>
          <a:ext cx="76200" cy="615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104848</xdr:rowOff>
    </xdr:to>
    <xdr:sp macro="" textlink="">
      <xdr:nvSpPr>
        <xdr:cNvPr id="464" name="Text Box 2">
          <a:extLst>
            <a:ext uri="{FF2B5EF4-FFF2-40B4-BE49-F238E27FC236}">
              <a16:creationId xmlns:a16="http://schemas.microsoft.com/office/drawing/2014/main" id="{2A94AFBA-944E-4837-A9EC-D10ECB0D0893}"/>
            </a:ext>
          </a:extLst>
        </xdr:cNvPr>
        <xdr:cNvSpPr txBox="1">
          <a:spLocks noChangeArrowheads="1"/>
        </xdr:cNvSpPr>
      </xdr:nvSpPr>
      <xdr:spPr bwMode="auto">
        <a:xfrm>
          <a:off x="2962275" y="1724025"/>
          <a:ext cx="76200" cy="577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104848</xdr:rowOff>
    </xdr:to>
    <xdr:sp macro="" textlink="">
      <xdr:nvSpPr>
        <xdr:cNvPr id="465" name="Text Box 2">
          <a:extLst>
            <a:ext uri="{FF2B5EF4-FFF2-40B4-BE49-F238E27FC236}">
              <a16:creationId xmlns:a16="http://schemas.microsoft.com/office/drawing/2014/main" id="{246D14C9-F041-4806-BF03-1FE850D4D4AA}"/>
            </a:ext>
          </a:extLst>
        </xdr:cNvPr>
        <xdr:cNvSpPr txBox="1">
          <a:spLocks noChangeArrowheads="1"/>
        </xdr:cNvSpPr>
      </xdr:nvSpPr>
      <xdr:spPr bwMode="auto">
        <a:xfrm>
          <a:off x="2962275" y="1724025"/>
          <a:ext cx="76200" cy="577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104848</xdr:rowOff>
    </xdr:to>
    <xdr:sp macro="" textlink="">
      <xdr:nvSpPr>
        <xdr:cNvPr id="466" name="Text Box 2">
          <a:extLst>
            <a:ext uri="{FF2B5EF4-FFF2-40B4-BE49-F238E27FC236}">
              <a16:creationId xmlns:a16="http://schemas.microsoft.com/office/drawing/2014/main" id="{4DAA5B93-AE77-43F8-A5F3-CE481CF0D09D}"/>
            </a:ext>
          </a:extLst>
        </xdr:cNvPr>
        <xdr:cNvSpPr txBox="1">
          <a:spLocks noChangeArrowheads="1"/>
        </xdr:cNvSpPr>
      </xdr:nvSpPr>
      <xdr:spPr bwMode="auto">
        <a:xfrm>
          <a:off x="2962275" y="1724025"/>
          <a:ext cx="76200" cy="577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95323</xdr:rowOff>
    </xdr:to>
    <xdr:sp macro="" textlink="">
      <xdr:nvSpPr>
        <xdr:cNvPr id="467" name="Text Box 2">
          <a:extLst>
            <a:ext uri="{FF2B5EF4-FFF2-40B4-BE49-F238E27FC236}">
              <a16:creationId xmlns:a16="http://schemas.microsoft.com/office/drawing/2014/main" id="{857A81C8-094D-4813-925E-B72EF43C1085}"/>
            </a:ext>
          </a:extLst>
        </xdr:cNvPr>
        <xdr:cNvSpPr txBox="1">
          <a:spLocks noChangeArrowheads="1"/>
        </xdr:cNvSpPr>
      </xdr:nvSpPr>
      <xdr:spPr bwMode="auto">
        <a:xfrm>
          <a:off x="2962275" y="1724025"/>
          <a:ext cx="76200" cy="568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95323</xdr:rowOff>
    </xdr:to>
    <xdr:sp macro="" textlink="">
      <xdr:nvSpPr>
        <xdr:cNvPr id="468" name="Text Box 2">
          <a:extLst>
            <a:ext uri="{FF2B5EF4-FFF2-40B4-BE49-F238E27FC236}">
              <a16:creationId xmlns:a16="http://schemas.microsoft.com/office/drawing/2014/main" id="{79AE39E4-718A-4386-B79E-7FD6F501CE00}"/>
            </a:ext>
          </a:extLst>
        </xdr:cNvPr>
        <xdr:cNvSpPr txBox="1">
          <a:spLocks noChangeArrowheads="1"/>
        </xdr:cNvSpPr>
      </xdr:nvSpPr>
      <xdr:spPr bwMode="auto">
        <a:xfrm>
          <a:off x="2962275" y="1724025"/>
          <a:ext cx="76200" cy="568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77480</xdr:rowOff>
    </xdr:to>
    <xdr:sp macro="" textlink="">
      <xdr:nvSpPr>
        <xdr:cNvPr id="469" name="Text Box 2">
          <a:extLst>
            <a:ext uri="{FF2B5EF4-FFF2-40B4-BE49-F238E27FC236}">
              <a16:creationId xmlns:a16="http://schemas.microsoft.com/office/drawing/2014/main" id="{A4B3668D-EA5E-466A-9391-DD0FFFFF215E}"/>
            </a:ext>
          </a:extLst>
        </xdr:cNvPr>
        <xdr:cNvSpPr txBox="1">
          <a:spLocks noChangeArrowheads="1"/>
        </xdr:cNvSpPr>
      </xdr:nvSpPr>
      <xdr:spPr bwMode="auto">
        <a:xfrm>
          <a:off x="2962275" y="1724025"/>
          <a:ext cx="76200" cy="539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104848</xdr:rowOff>
    </xdr:to>
    <xdr:sp macro="" textlink="">
      <xdr:nvSpPr>
        <xdr:cNvPr id="470" name="Text Box 2">
          <a:extLst>
            <a:ext uri="{FF2B5EF4-FFF2-40B4-BE49-F238E27FC236}">
              <a16:creationId xmlns:a16="http://schemas.microsoft.com/office/drawing/2014/main" id="{1D5A4E5A-C576-421F-A98E-4B03D6834D70}"/>
            </a:ext>
          </a:extLst>
        </xdr:cNvPr>
        <xdr:cNvSpPr txBox="1">
          <a:spLocks noChangeArrowheads="1"/>
        </xdr:cNvSpPr>
      </xdr:nvSpPr>
      <xdr:spPr bwMode="auto">
        <a:xfrm>
          <a:off x="2962275" y="1724025"/>
          <a:ext cx="76200" cy="577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77480</xdr:rowOff>
    </xdr:to>
    <xdr:sp macro="" textlink="">
      <xdr:nvSpPr>
        <xdr:cNvPr id="471" name="Text Box 2">
          <a:extLst>
            <a:ext uri="{FF2B5EF4-FFF2-40B4-BE49-F238E27FC236}">
              <a16:creationId xmlns:a16="http://schemas.microsoft.com/office/drawing/2014/main" id="{D4067A93-C84F-4A98-A6F3-2C34CC93EC7E}"/>
            </a:ext>
          </a:extLst>
        </xdr:cNvPr>
        <xdr:cNvSpPr txBox="1">
          <a:spLocks noChangeArrowheads="1"/>
        </xdr:cNvSpPr>
      </xdr:nvSpPr>
      <xdr:spPr bwMode="auto">
        <a:xfrm>
          <a:off x="2962275" y="1724025"/>
          <a:ext cx="76200" cy="539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104848</xdr:rowOff>
    </xdr:to>
    <xdr:sp macro="" textlink="">
      <xdr:nvSpPr>
        <xdr:cNvPr id="472" name="Text Box 2">
          <a:extLst>
            <a:ext uri="{FF2B5EF4-FFF2-40B4-BE49-F238E27FC236}">
              <a16:creationId xmlns:a16="http://schemas.microsoft.com/office/drawing/2014/main" id="{2043B3EA-BE77-4348-BE5C-4DF6F8158A1B}"/>
            </a:ext>
          </a:extLst>
        </xdr:cNvPr>
        <xdr:cNvSpPr txBox="1">
          <a:spLocks noChangeArrowheads="1"/>
        </xdr:cNvSpPr>
      </xdr:nvSpPr>
      <xdr:spPr bwMode="auto">
        <a:xfrm>
          <a:off x="2962275" y="1724025"/>
          <a:ext cx="76200" cy="577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77480</xdr:rowOff>
    </xdr:to>
    <xdr:sp macro="" textlink="">
      <xdr:nvSpPr>
        <xdr:cNvPr id="473" name="Text Box 2">
          <a:extLst>
            <a:ext uri="{FF2B5EF4-FFF2-40B4-BE49-F238E27FC236}">
              <a16:creationId xmlns:a16="http://schemas.microsoft.com/office/drawing/2014/main" id="{301D9034-F568-498F-A9F1-CEFB744080D9}"/>
            </a:ext>
          </a:extLst>
        </xdr:cNvPr>
        <xdr:cNvSpPr txBox="1">
          <a:spLocks noChangeArrowheads="1"/>
        </xdr:cNvSpPr>
      </xdr:nvSpPr>
      <xdr:spPr bwMode="auto">
        <a:xfrm>
          <a:off x="2962275" y="1724025"/>
          <a:ext cx="76200" cy="539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104848</xdr:rowOff>
    </xdr:to>
    <xdr:sp macro="" textlink="">
      <xdr:nvSpPr>
        <xdr:cNvPr id="474" name="Text Box 2">
          <a:extLst>
            <a:ext uri="{FF2B5EF4-FFF2-40B4-BE49-F238E27FC236}">
              <a16:creationId xmlns:a16="http://schemas.microsoft.com/office/drawing/2014/main" id="{9F2484D6-A525-41F8-BE38-E56C2B0A1B26}"/>
            </a:ext>
          </a:extLst>
        </xdr:cNvPr>
        <xdr:cNvSpPr txBox="1">
          <a:spLocks noChangeArrowheads="1"/>
        </xdr:cNvSpPr>
      </xdr:nvSpPr>
      <xdr:spPr bwMode="auto">
        <a:xfrm>
          <a:off x="2962275" y="1724025"/>
          <a:ext cx="76200" cy="577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81353</xdr:rowOff>
    </xdr:to>
    <xdr:sp macro="" textlink="">
      <xdr:nvSpPr>
        <xdr:cNvPr id="475" name="Text Box 2">
          <a:extLst>
            <a:ext uri="{FF2B5EF4-FFF2-40B4-BE49-F238E27FC236}">
              <a16:creationId xmlns:a16="http://schemas.microsoft.com/office/drawing/2014/main" id="{7A1B79E4-DCDB-477A-B56E-9D9F380759DE}"/>
            </a:ext>
          </a:extLst>
        </xdr:cNvPr>
        <xdr:cNvSpPr txBox="1">
          <a:spLocks noChangeArrowheads="1"/>
        </xdr:cNvSpPr>
      </xdr:nvSpPr>
      <xdr:spPr bwMode="auto">
        <a:xfrm>
          <a:off x="2962275" y="1724025"/>
          <a:ext cx="76200" cy="549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81353</xdr:rowOff>
    </xdr:to>
    <xdr:sp macro="" textlink="">
      <xdr:nvSpPr>
        <xdr:cNvPr id="476" name="Text Box 2">
          <a:extLst>
            <a:ext uri="{FF2B5EF4-FFF2-40B4-BE49-F238E27FC236}">
              <a16:creationId xmlns:a16="http://schemas.microsoft.com/office/drawing/2014/main" id="{6B94B304-16EA-458F-8489-58F57AC5E84E}"/>
            </a:ext>
          </a:extLst>
        </xdr:cNvPr>
        <xdr:cNvSpPr txBox="1">
          <a:spLocks noChangeArrowheads="1"/>
        </xdr:cNvSpPr>
      </xdr:nvSpPr>
      <xdr:spPr bwMode="auto">
        <a:xfrm>
          <a:off x="2962275" y="1724025"/>
          <a:ext cx="76200" cy="549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81353</xdr:rowOff>
    </xdr:to>
    <xdr:sp macro="" textlink="">
      <xdr:nvSpPr>
        <xdr:cNvPr id="477" name="Text Box 2">
          <a:extLst>
            <a:ext uri="{FF2B5EF4-FFF2-40B4-BE49-F238E27FC236}">
              <a16:creationId xmlns:a16="http://schemas.microsoft.com/office/drawing/2014/main" id="{9E072095-9D0C-4010-BCDC-D0F57E51D570}"/>
            </a:ext>
          </a:extLst>
        </xdr:cNvPr>
        <xdr:cNvSpPr txBox="1">
          <a:spLocks noChangeArrowheads="1"/>
        </xdr:cNvSpPr>
      </xdr:nvSpPr>
      <xdr:spPr bwMode="auto">
        <a:xfrm>
          <a:off x="2962275" y="1724025"/>
          <a:ext cx="76200" cy="549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114373</xdr:rowOff>
    </xdr:to>
    <xdr:sp macro="" textlink="">
      <xdr:nvSpPr>
        <xdr:cNvPr id="478" name="Text Box 2">
          <a:extLst>
            <a:ext uri="{FF2B5EF4-FFF2-40B4-BE49-F238E27FC236}">
              <a16:creationId xmlns:a16="http://schemas.microsoft.com/office/drawing/2014/main" id="{AB51E485-18E1-433E-86BC-96BA605FA350}"/>
            </a:ext>
          </a:extLst>
        </xdr:cNvPr>
        <xdr:cNvSpPr txBox="1">
          <a:spLocks noChangeArrowheads="1"/>
        </xdr:cNvSpPr>
      </xdr:nvSpPr>
      <xdr:spPr bwMode="auto">
        <a:xfrm>
          <a:off x="2962275" y="1724025"/>
          <a:ext cx="76200" cy="587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114373</xdr:rowOff>
    </xdr:to>
    <xdr:sp macro="" textlink="">
      <xdr:nvSpPr>
        <xdr:cNvPr id="479" name="Text Box 2">
          <a:extLst>
            <a:ext uri="{FF2B5EF4-FFF2-40B4-BE49-F238E27FC236}">
              <a16:creationId xmlns:a16="http://schemas.microsoft.com/office/drawing/2014/main" id="{4F76EB27-B789-48F4-BA92-D564635CF660}"/>
            </a:ext>
          </a:extLst>
        </xdr:cNvPr>
        <xdr:cNvSpPr txBox="1">
          <a:spLocks noChangeArrowheads="1"/>
        </xdr:cNvSpPr>
      </xdr:nvSpPr>
      <xdr:spPr bwMode="auto">
        <a:xfrm>
          <a:off x="2962275" y="1724025"/>
          <a:ext cx="76200" cy="587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81353</xdr:rowOff>
    </xdr:to>
    <xdr:sp macro="" textlink="">
      <xdr:nvSpPr>
        <xdr:cNvPr id="480" name="Text Box 2">
          <a:extLst>
            <a:ext uri="{FF2B5EF4-FFF2-40B4-BE49-F238E27FC236}">
              <a16:creationId xmlns:a16="http://schemas.microsoft.com/office/drawing/2014/main" id="{562145AE-AD71-4DE5-9024-D44FC9DF16BD}"/>
            </a:ext>
          </a:extLst>
        </xdr:cNvPr>
        <xdr:cNvSpPr txBox="1">
          <a:spLocks noChangeArrowheads="1"/>
        </xdr:cNvSpPr>
      </xdr:nvSpPr>
      <xdr:spPr bwMode="auto">
        <a:xfrm>
          <a:off x="2962275" y="1724025"/>
          <a:ext cx="76200" cy="549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81353</xdr:rowOff>
    </xdr:to>
    <xdr:sp macro="" textlink="">
      <xdr:nvSpPr>
        <xdr:cNvPr id="481" name="Text Box 2">
          <a:extLst>
            <a:ext uri="{FF2B5EF4-FFF2-40B4-BE49-F238E27FC236}">
              <a16:creationId xmlns:a16="http://schemas.microsoft.com/office/drawing/2014/main" id="{6369B472-B536-4B39-BCF6-E9B13A14BA19}"/>
            </a:ext>
          </a:extLst>
        </xdr:cNvPr>
        <xdr:cNvSpPr txBox="1">
          <a:spLocks noChangeArrowheads="1"/>
        </xdr:cNvSpPr>
      </xdr:nvSpPr>
      <xdr:spPr bwMode="auto">
        <a:xfrm>
          <a:off x="2962275" y="1724025"/>
          <a:ext cx="76200" cy="549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81353</xdr:rowOff>
    </xdr:to>
    <xdr:sp macro="" textlink="">
      <xdr:nvSpPr>
        <xdr:cNvPr id="482" name="Text Box 2">
          <a:extLst>
            <a:ext uri="{FF2B5EF4-FFF2-40B4-BE49-F238E27FC236}">
              <a16:creationId xmlns:a16="http://schemas.microsoft.com/office/drawing/2014/main" id="{54AC1E7A-9412-45AF-8323-B87B5EA6C281}"/>
            </a:ext>
          </a:extLst>
        </xdr:cNvPr>
        <xdr:cNvSpPr txBox="1">
          <a:spLocks noChangeArrowheads="1"/>
        </xdr:cNvSpPr>
      </xdr:nvSpPr>
      <xdr:spPr bwMode="auto">
        <a:xfrm>
          <a:off x="2962275" y="1724025"/>
          <a:ext cx="76200" cy="549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77480</xdr:rowOff>
    </xdr:to>
    <xdr:sp macro="" textlink="">
      <xdr:nvSpPr>
        <xdr:cNvPr id="483" name="Text Box 2">
          <a:extLst>
            <a:ext uri="{FF2B5EF4-FFF2-40B4-BE49-F238E27FC236}">
              <a16:creationId xmlns:a16="http://schemas.microsoft.com/office/drawing/2014/main" id="{B73DD35D-66A0-4972-BB47-A166C39FD69C}"/>
            </a:ext>
          </a:extLst>
        </xdr:cNvPr>
        <xdr:cNvSpPr txBox="1">
          <a:spLocks noChangeArrowheads="1"/>
        </xdr:cNvSpPr>
      </xdr:nvSpPr>
      <xdr:spPr bwMode="auto">
        <a:xfrm>
          <a:off x="2962275" y="1724025"/>
          <a:ext cx="76200" cy="539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77480</xdr:rowOff>
    </xdr:to>
    <xdr:sp macro="" textlink="">
      <xdr:nvSpPr>
        <xdr:cNvPr id="484" name="Text Box 2">
          <a:extLst>
            <a:ext uri="{FF2B5EF4-FFF2-40B4-BE49-F238E27FC236}">
              <a16:creationId xmlns:a16="http://schemas.microsoft.com/office/drawing/2014/main" id="{D096316D-D15A-4029-86D8-70F33EDCF675}"/>
            </a:ext>
          </a:extLst>
        </xdr:cNvPr>
        <xdr:cNvSpPr txBox="1">
          <a:spLocks noChangeArrowheads="1"/>
        </xdr:cNvSpPr>
      </xdr:nvSpPr>
      <xdr:spPr bwMode="auto">
        <a:xfrm>
          <a:off x="2962275" y="1724025"/>
          <a:ext cx="76200" cy="539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77482</xdr:rowOff>
    </xdr:to>
    <xdr:sp macro="" textlink="">
      <xdr:nvSpPr>
        <xdr:cNvPr id="485" name="Text Box 2">
          <a:extLst>
            <a:ext uri="{FF2B5EF4-FFF2-40B4-BE49-F238E27FC236}">
              <a16:creationId xmlns:a16="http://schemas.microsoft.com/office/drawing/2014/main" id="{879EA8CE-9BF3-4F73-A699-0B0FC6CDFFF3}"/>
            </a:ext>
          </a:extLst>
        </xdr:cNvPr>
        <xdr:cNvSpPr txBox="1">
          <a:spLocks noChangeArrowheads="1"/>
        </xdr:cNvSpPr>
      </xdr:nvSpPr>
      <xdr:spPr bwMode="auto">
        <a:xfrm>
          <a:off x="2962275" y="1724025"/>
          <a:ext cx="76200" cy="53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104850</xdr:rowOff>
    </xdr:to>
    <xdr:sp macro="" textlink="">
      <xdr:nvSpPr>
        <xdr:cNvPr id="486" name="Text Box 2">
          <a:extLst>
            <a:ext uri="{FF2B5EF4-FFF2-40B4-BE49-F238E27FC236}">
              <a16:creationId xmlns:a16="http://schemas.microsoft.com/office/drawing/2014/main" id="{E01B9F30-BFB5-46C9-9B90-69C545FAC8C1}"/>
            </a:ext>
          </a:extLst>
        </xdr:cNvPr>
        <xdr:cNvSpPr txBox="1">
          <a:spLocks noChangeArrowheads="1"/>
        </xdr:cNvSpPr>
      </xdr:nvSpPr>
      <xdr:spPr bwMode="auto">
        <a:xfrm>
          <a:off x="2962275" y="1724025"/>
          <a:ext cx="76200" cy="57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77482</xdr:rowOff>
    </xdr:to>
    <xdr:sp macro="" textlink="">
      <xdr:nvSpPr>
        <xdr:cNvPr id="487" name="Text Box 2">
          <a:extLst>
            <a:ext uri="{FF2B5EF4-FFF2-40B4-BE49-F238E27FC236}">
              <a16:creationId xmlns:a16="http://schemas.microsoft.com/office/drawing/2014/main" id="{4B622A9E-5E69-4E87-BAEC-D610DE24473E}"/>
            </a:ext>
          </a:extLst>
        </xdr:cNvPr>
        <xdr:cNvSpPr txBox="1">
          <a:spLocks noChangeArrowheads="1"/>
        </xdr:cNvSpPr>
      </xdr:nvSpPr>
      <xdr:spPr bwMode="auto">
        <a:xfrm>
          <a:off x="2962275" y="1724025"/>
          <a:ext cx="76200" cy="53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104850</xdr:rowOff>
    </xdr:to>
    <xdr:sp macro="" textlink="">
      <xdr:nvSpPr>
        <xdr:cNvPr id="488" name="Text Box 2">
          <a:extLst>
            <a:ext uri="{FF2B5EF4-FFF2-40B4-BE49-F238E27FC236}">
              <a16:creationId xmlns:a16="http://schemas.microsoft.com/office/drawing/2014/main" id="{8161F441-FE51-4FA6-9D26-199F363FB496}"/>
            </a:ext>
          </a:extLst>
        </xdr:cNvPr>
        <xdr:cNvSpPr txBox="1">
          <a:spLocks noChangeArrowheads="1"/>
        </xdr:cNvSpPr>
      </xdr:nvSpPr>
      <xdr:spPr bwMode="auto">
        <a:xfrm>
          <a:off x="2962275" y="1724025"/>
          <a:ext cx="76200" cy="57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77482</xdr:rowOff>
    </xdr:to>
    <xdr:sp macro="" textlink="">
      <xdr:nvSpPr>
        <xdr:cNvPr id="489" name="Text Box 2">
          <a:extLst>
            <a:ext uri="{FF2B5EF4-FFF2-40B4-BE49-F238E27FC236}">
              <a16:creationId xmlns:a16="http://schemas.microsoft.com/office/drawing/2014/main" id="{B8243357-FBF1-4AF8-A12D-FC99BB7F9F76}"/>
            </a:ext>
          </a:extLst>
        </xdr:cNvPr>
        <xdr:cNvSpPr txBox="1">
          <a:spLocks noChangeArrowheads="1"/>
        </xdr:cNvSpPr>
      </xdr:nvSpPr>
      <xdr:spPr bwMode="auto">
        <a:xfrm>
          <a:off x="2962275" y="1724025"/>
          <a:ext cx="76200" cy="53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104850</xdr:rowOff>
    </xdr:to>
    <xdr:sp macro="" textlink="">
      <xdr:nvSpPr>
        <xdr:cNvPr id="490" name="Text Box 2">
          <a:extLst>
            <a:ext uri="{FF2B5EF4-FFF2-40B4-BE49-F238E27FC236}">
              <a16:creationId xmlns:a16="http://schemas.microsoft.com/office/drawing/2014/main" id="{8B612ABA-2FA5-4695-AC38-A2B873B96137}"/>
            </a:ext>
          </a:extLst>
        </xdr:cNvPr>
        <xdr:cNvSpPr txBox="1">
          <a:spLocks noChangeArrowheads="1"/>
        </xdr:cNvSpPr>
      </xdr:nvSpPr>
      <xdr:spPr bwMode="auto">
        <a:xfrm>
          <a:off x="2962275" y="1724025"/>
          <a:ext cx="76200" cy="57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81355</xdr:rowOff>
    </xdr:to>
    <xdr:sp macro="" textlink="">
      <xdr:nvSpPr>
        <xdr:cNvPr id="491" name="Text Box 2">
          <a:extLst>
            <a:ext uri="{FF2B5EF4-FFF2-40B4-BE49-F238E27FC236}">
              <a16:creationId xmlns:a16="http://schemas.microsoft.com/office/drawing/2014/main" id="{67A87077-2155-4906-AD5E-7C33B79EDFED}"/>
            </a:ext>
          </a:extLst>
        </xdr:cNvPr>
        <xdr:cNvSpPr txBox="1">
          <a:spLocks noChangeArrowheads="1"/>
        </xdr:cNvSpPr>
      </xdr:nvSpPr>
      <xdr:spPr bwMode="auto">
        <a:xfrm>
          <a:off x="2962275" y="1724025"/>
          <a:ext cx="76200" cy="54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81355</xdr:rowOff>
    </xdr:to>
    <xdr:sp macro="" textlink="">
      <xdr:nvSpPr>
        <xdr:cNvPr id="492" name="Text Box 2">
          <a:extLst>
            <a:ext uri="{FF2B5EF4-FFF2-40B4-BE49-F238E27FC236}">
              <a16:creationId xmlns:a16="http://schemas.microsoft.com/office/drawing/2014/main" id="{73DB06AB-77A3-42D1-9AEB-A52DA403044A}"/>
            </a:ext>
          </a:extLst>
        </xdr:cNvPr>
        <xdr:cNvSpPr txBox="1">
          <a:spLocks noChangeArrowheads="1"/>
        </xdr:cNvSpPr>
      </xdr:nvSpPr>
      <xdr:spPr bwMode="auto">
        <a:xfrm>
          <a:off x="2962275" y="1724025"/>
          <a:ext cx="76200" cy="54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81355</xdr:rowOff>
    </xdr:to>
    <xdr:sp macro="" textlink="">
      <xdr:nvSpPr>
        <xdr:cNvPr id="493" name="Text Box 2">
          <a:extLst>
            <a:ext uri="{FF2B5EF4-FFF2-40B4-BE49-F238E27FC236}">
              <a16:creationId xmlns:a16="http://schemas.microsoft.com/office/drawing/2014/main" id="{3D958726-266C-4DD7-8EC9-C7D1CABB12E1}"/>
            </a:ext>
          </a:extLst>
        </xdr:cNvPr>
        <xdr:cNvSpPr txBox="1">
          <a:spLocks noChangeArrowheads="1"/>
        </xdr:cNvSpPr>
      </xdr:nvSpPr>
      <xdr:spPr bwMode="auto">
        <a:xfrm>
          <a:off x="2962275" y="1724025"/>
          <a:ext cx="76200" cy="54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114375</xdr:rowOff>
    </xdr:to>
    <xdr:sp macro="" textlink="">
      <xdr:nvSpPr>
        <xdr:cNvPr id="494" name="Text Box 2">
          <a:extLst>
            <a:ext uri="{FF2B5EF4-FFF2-40B4-BE49-F238E27FC236}">
              <a16:creationId xmlns:a16="http://schemas.microsoft.com/office/drawing/2014/main" id="{0B8B5E10-5BEA-42DA-A06B-BCB3670D4FBA}"/>
            </a:ext>
          </a:extLst>
        </xdr:cNvPr>
        <xdr:cNvSpPr txBox="1">
          <a:spLocks noChangeArrowheads="1"/>
        </xdr:cNvSpPr>
      </xdr:nvSpPr>
      <xdr:spPr bwMode="auto">
        <a:xfrm>
          <a:off x="2962275" y="1724025"/>
          <a:ext cx="76200" cy="58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114375</xdr:rowOff>
    </xdr:to>
    <xdr:sp macro="" textlink="">
      <xdr:nvSpPr>
        <xdr:cNvPr id="495" name="Text Box 2">
          <a:extLst>
            <a:ext uri="{FF2B5EF4-FFF2-40B4-BE49-F238E27FC236}">
              <a16:creationId xmlns:a16="http://schemas.microsoft.com/office/drawing/2014/main" id="{C9875A47-41C8-4B67-9EA1-BE2E82885C0F}"/>
            </a:ext>
          </a:extLst>
        </xdr:cNvPr>
        <xdr:cNvSpPr txBox="1">
          <a:spLocks noChangeArrowheads="1"/>
        </xdr:cNvSpPr>
      </xdr:nvSpPr>
      <xdr:spPr bwMode="auto">
        <a:xfrm>
          <a:off x="2962275" y="1724025"/>
          <a:ext cx="76200" cy="58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81355</xdr:rowOff>
    </xdr:to>
    <xdr:sp macro="" textlink="">
      <xdr:nvSpPr>
        <xdr:cNvPr id="496" name="Text Box 2">
          <a:extLst>
            <a:ext uri="{FF2B5EF4-FFF2-40B4-BE49-F238E27FC236}">
              <a16:creationId xmlns:a16="http://schemas.microsoft.com/office/drawing/2014/main" id="{60B6CCA2-6D44-4A83-B0E8-B7DB9AC7901B}"/>
            </a:ext>
          </a:extLst>
        </xdr:cNvPr>
        <xdr:cNvSpPr txBox="1">
          <a:spLocks noChangeArrowheads="1"/>
        </xdr:cNvSpPr>
      </xdr:nvSpPr>
      <xdr:spPr bwMode="auto">
        <a:xfrm>
          <a:off x="2962275" y="1724025"/>
          <a:ext cx="76200" cy="54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81355</xdr:rowOff>
    </xdr:to>
    <xdr:sp macro="" textlink="">
      <xdr:nvSpPr>
        <xdr:cNvPr id="497" name="Text Box 2">
          <a:extLst>
            <a:ext uri="{FF2B5EF4-FFF2-40B4-BE49-F238E27FC236}">
              <a16:creationId xmlns:a16="http://schemas.microsoft.com/office/drawing/2014/main" id="{79F3FB3F-8D86-47BC-9A81-0B3F417160BB}"/>
            </a:ext>
          </a:extLst>
        </xdr:cNvPr>
        <xdr:cNvSpPr txBox="1">
          <a:spLocks noChangeArrowheads="1"/>
        </xdr:cNvSpPr>
      </xdr:nvSpPr>
      <xdr:spPr bwMode="auto">
        <a:xfrm>
          <a:off x="2962275" y="1724025"/>
          <a:ext cx="76200" cy="54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81355</xdr:rowOff>
    </xdr:to>
    <xdr:sp macro="" textlink="">
      <xdr:nvSpPr>
        <xdr:cNvPr id="498" name="Text Box 2">
          <a:extLst>
            <a:ext uri="{FF2B5EF4-FFF2-40B4-BE49-F238E27FC236}">
              <a16:creationId xmlns:a16="http://schemas.microsoft.com/office/drawing/2014/main" id="{D6BD446D-0A18-4F23-AFF9-E8E6733DABA6}"/>
            </a:ext>
          </a:extLst>
        </xdr:cNvPr>
        <xdr:cNvSpPr txBox="1">
          <a:spLocks noChangeArrowheads="1"/>
        </xdr:cNvSpPr>
      </xdr:nvSpPr>
      <xdr:spPr bwMode="auto">
        <a:xfrm>
          <a:off x="2962275" y="1724025"/>
          <a:ext cx="76200" cy="54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77482</xdr:rowOff>
    </xdr:to>
    <xdr:sp macro="" textlink="">
      <xdr:nvSpPr>
        <xdr:cNvPr id="499" name="Text Box 2">
          <a:extLst>
            <a:ext uri="{FF2B5EF4-FFF2-40B4-BE49-F238E27FC236}">
              <a16:creationId xmlns:a16="http://schemas.microsoft.com/office/drawing/2014/main" id="{8A61D257-B6A2-4AF8-8684-0375CD3DEEDE}"/>
            </a:ext>
          </a:extLst>
        </xdr:cNvPr>
        <xdr:cNvSpPr txBox="1">
          <a:spLocks noChangeArrowheads="1"/>
        </xdr:cNvSpPr>
      </xdr:nvSpPr>
      <xdr:spPr bwMode="auto">
        <a:xfrm>
          <a:off x="2962275" y="1724025"/>
          <a:ext cx="76200" cy="53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77482</xdr:rowOff>
    </xdr:to>
    <xdr:sp macro="" textlink="">
      <xdr:nvSpPr>
        <xdr:cNvPr id="500" name="Text Box 2">
          <a:extLst>
            <a:ext uri="{FF2B5EF4-FFF2-40B4-BE49-F238E27FC236}">
              <a16:creationId xmlns:a16="http://schemas.microsoft.com/office/drawing/2014/main" id="{686FAC6E-FACA-4BFC-90E6-A3DEA57B4817}"/>
            </a:ext>
          </a:extLst>
        </xdr:cNvPr>
        <xdr:cNvSpPr txBox="1">
          <a:spLocks noChangeArrowheads="1"/>
        </xdr:cNvSpPr>
      </xdr:nvSpPr>
      <xdr:spPr bwMode="auto">
        <a:xfrm>
          <a:off x="2962275" y="1724025"/>
          <a:ext cx="76200" cy="53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77483</xdr:rowOff>
    </xdr:to>
    <xdr:sp macro="" textlink="">
      <xdr:nvSpPr>
        <xdr:cNvPr id="501" name="Text Box 2">
          <a:extLst>
            <a:ext uri="{FF2B5EF4-FFF2-40B4-BE49-F238E27FC236}">
              <a16:creationId xmlns:a16="http://schemas.microsoft.com/office/drawing/2014/main" id="{7283AB51-72AD-4DE4-8621-7A1D9A9FCAD8}"/>
            </a:ext>
          </a:extLst>
        </xdr:cNvPr>
        <xdr:cNvSpPr txBox="1">
          <a:spLocks noChangeArrowheads="1"/>
        </xdr:cNvSpPr>
      </xdr:nvSpPr>
      <xdr:spPr bwMode="auto">
        <a:xfrm>
          <a:off x="2962275" y="1724025"/>
          <a:ext cx="76200" cy="539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104851</xdr:rowOff>
    </xdr:to>
    <xdr:sp macro="" textlink="">
      <xdr:nvSpPr>
        <xdr:cNvPr id="502" name="Text Box 2">
          <a:extLst>
            <a:ext uri="{FF2B5EF4-FFF2-40B4-BE49-F238E27FC236}">
              <a16:creationId xmlns:a16="http://schemas.microsoft.com/office/drawing/2014/main" id="{E4203F3D-F694-41B5-AA68-9BF16CCE38A7}"/>
            </a:ext>
          </a:extLst>
        </xdr:cNvPr>
        <xdr:cNvSpPr txBox="1">
          <a:spLocks noChangeArrowheads="1"/>
        </xdr:cNvSpPr>
      </xdr:nvSpPr>
      <xdr:spPr bwMode="auto">
        <a:xfrm>
          <a:off x="2962275" y="1724025"/>
          <a:ext cx="76200" cy="577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77483</xdr:rowOff>
    </xdr:to>
    <xdr:sp macro="" textlink="">
      <xdr:nvSpPr>
        <xdr:cNvPr id="503" name="Text Box 2">
          <a:extLst>
            <a:ext uri="{FF2B5EF4-FFF2-40B4-BE49-F238E27FC236}">
              <a16:creationId xmlns:a16="http://schemas.microsoft.com/office/drawing/2014/main" id="{CF734C68-2572-4BC5-8002-576C8E56ED9B}"/>
            </a:ext>
          </a:extLst>
        </xdr:cNvPr>
        <xdr:cNvSpPr txBox="1">
          <a:spLocks noChangeArrowheads="1"/>
        </xdr:cNvSpPr>
      </xdr:nvSpPr>
      <xdr:spPr bwMode="auto">
        <a:xfrm>
          <a:off x="2962275" y="1724025"/>
          <a:ext cx="76200" cy="539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104851</xdr:rowOff>
    </xdr:to>
    <xdr:sp macro="" textlink="">
      <xdr:nvSpPr>
        <xdr:cNvPr id="504" name="Text Box 2">
          <a:extLst>
            <a:ext uri="{FF2B5EF4-FFF2-40B4-BE49-F238E27FC236}">
              <a16:creationId xmlns:a16="http://schemas.microsoft.com/office/drawing/2014/main" id="{AC70AEE9-8D42-4CFC-9756-21A062375617}"/>
            </a:ext>
          </a:extLst>
        </xdr:cNvPr>
        <xdr:cNvSpPr txBox="1">
          <a:spLocks noChangeArrowheads="1"/>
        </xdr:cNvSpPr>
      </xdr:nvSpPr>
      <xdr:spPr bwMode="auto">
        <a:xfrm>
          <a:off x="2962275" y="1724025"/>
          <a:ext cx="76200" cy="577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77483</xdr:rowOff>
    </xdr:to>
    <xdr:sp macro="" textlink="">
      <xdr:nvSpPr>
        <xdr:cNvPr id="505" name="Text Box 2">
          <a:extLst>
            <a:ext uri="{FF2B5EF4-FFF2-40B4-BE49-F238E27FC236}">
              <a16:creationId xmlns:a16="http://schemas.microsoft.com/office/drawing/2014/main" id="{7C54C5FC-0C18-407B-934F-B621E360747F}"/>
            </a:ext>
          </a:extLst>
        </xdr:cNvPr>
        <xdr:cNvSpPr txBox="1">
          <a:spLocks noChangeArrowheads="1"/>
        </xdr:cNvSpPr>
      </xdr:nvSpPr>
      <xdr:spPr bwMode="auto">
        <a:xfrm>
          <a:off x="2962275" y="1724025"/>
          <a:ext cx="76200" cy="539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104851</xdr:rowOff>
    </xdr:to>
    <xdr:sp macro="" textlink="">
      <xdr:nvSpPr>
        <xdr:cNvPr id="506" name="Text Box 2">
          <a:extLst>
            <a:ext uri="{FF2B5EF4-FFF2-40B4-BE49-F238E27FC236}">
              <a16:creationId xmlns:a16="http://schemas.microsoft.com/office/drawing/2014/main" id="{B09B1399-7124-4D31-A786-D1F780744B20}"/>
            </a:ext>
          </a:extLst>
        </xdr:cNvPr>
        <xdr:cNvSpPr txBox="1">
          <a:spLocks noChangeArrowheads="1"/>
        </xdr:cNvSpPr>
      </xdr:nvSpPr>
      <xdr:spPr bwMode="auto">
        <a:xfrm>
          <a:off x="2962275" y="1724025"/>
          <a:ext cx="76200" cy="577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81356</xdr:rowOff>
    </xdr:to>
    <xdr:sp macro="" textlink="">
      <xdr:nvSpPr>
        <xdr:cNvPr id="507" name="Text Box 2">
          <a:extLst>
            <a:ext uri="{FF2B5EF4-FFF2-40B4-BE49-F238E27FC236}">
              <a16:creationId xmlns:a16="http://schemas.microsoft.com/office/drawing/2014/main" id="{916A7E24-857F-464C-A3B6-691A80B60993}"/>
            </a:ext>
          </a:extLst>
        </xdr:cNvPr>
        <xdr:cNvSpPr txBox="1">
          <a:spLocks noChangeArrowheads="1"/>
        </xdr:cNvSpPr>
      </xdr:nvSpPr>
      <xdr:spPr bwMode="auto">
        <a:xfrm>
          <a:off x="2962275" y="1724025"/>
          <a:ext cx="76200" cy="54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81356</xdr:rowOff>
    </xdr:to>
    <xdr:sp macro="" textlink="">
      <xdr:nvSpPr>
        <xdr:cNvPr id="508" name="Text Box 2">
          <a:extLst>
            <a:ext uri="{FF2B5EF4-FFF2-40B4-BE49-F238E27FC236}">
              <a16:creationId xmlns:a16="http://schemas.microsoft.com/office/drawing/2014/main" id="{D5B75B0B-38BA-4D9C-9B14-58573A88ED10}"/>
            </a:ext>
          </a:extLst>
        </xdr:cNvPr>
        <xdr:cNvSpPr txBox="1">
          <a:spLocks noChangeArrowheads="1"/>
        </xdr:cNvSpPr>
      </xdr:nvSpPr>
      <xdr:spPr bwMode="auto">
        <a:xfrm>
          <a:off x="2962275" y="1724025"/>
          <a:ext cx="76200" cy="54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81356</xdr:rowOff>
    </xdr:to>
    <xdr:sp macro="" textlink="">
      <xdr:nvSpPr>
        <xdr:cNvPr id="509" name="Text Box 2">
          <a:extLst>
            <a:ext uri="{FF2B5EF4-FFF2-40B4-BE49-F238E27FC236}">
              <a16:creationId xmlns:a16="http://schemas.microsoft.com/office/drawing/2014/main" id="{6CE414C4-0D9D-4EA7-A238-DE43CEE1F20E}"/>
            </a:ext>
          </a:extLst>
        </xdr:cNvPr>
        <xdr:cNvSpPr txBox="1">
          <a:spLocks noChangeArrowheads="1"/>
        </xdr:cNvSpPr>
      </xdr:nvSpPr>
      <xdr:spPr bwMode="auto">
        <a:xfrm>
          <a:off x="2962275" y="1724025"/>
          <a:ext cx="76200" cy="54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114376</xdr:rowOff>
    </xdr:to>
    <xdr:sp macro="" textlink="">
      <xdr:nvSpPr>
        <xdr:cNvPr id="510" name="Text Box 2">
          <a:extLst>
            <a:ext uri="{FF2B5EF4-FFF2-40B4-BE49-F238E27FC236}">
              <a16:creationId xmlns:a16="http://schemas.microsoft.com/office/drawing/2014/main" id="{93249B8F-8CC7-49EA-9992-53D33ECB1621}"/>
            </a:ext>
          </a:extLst>
        </xdr:cNvPr>
        <xdr:cNvSpPr txBox="1">
          <a:spLocks noChangeArrowheads="1"/>
        </xdr:cNvSpPr>
      </xdr:nvSpPr>
      <xdr:spPr bwMode="auto">
        <a:xfrm>
          <a:off x="2962275" y="1724025"/>
          <a:ext cx="76200" cy="587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114376</xdr:rowOff>
    </xdr:to>
    <xdr:sp macro="" textlink="">
      <xdr:nvSpPr>
        <xdr:cNvPr id="511" name="Text Box 2">
          <a:extLst>
            <a:ext uri="{FF2B5EF4-FFF2-40B4-BE49-F238E27FC236}">
              <a16:creationId xmlns:a16="http://schemas.microsoft.com/office/drawing/2014/main" id="{EABBC087-912F-4A43-B499-7D195C8B9EAF}"/>
            </a:ext>
          </a:extLst>
        </xdr:cNvPr>
        <xdr:cNvSpPr txBox="1">
          <a:spLocks noChangeArrowheads="1"/>
        </xdr:cNvSpPr>
      </xdr:nvSpPr>
      <xdr:spPr bwMode="auto">
        <a:xfrm>
          <a:off x="2962275" y="1724025"/>
          <a:ext cx="76200" cy="587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81356</xdr:rowOff>
    </xdr:to>
    <xdr:sp macro="" textlink="">
      <xdr:nvSpPr>
        <xdr:cNvPr id="512" name="Text Box 2">
          <a:extLst>
            <a:ext uri="{FF2B5EF4-FFF2-40B4-BE49-F238E27FC236}">
              <a16:creationId xmlns:a16="http://schemas.microsoft.com/office/drawing/2014/main" id="{77E3C38E-43E1-4B83-8AF1-5756277BE70C}"/>
            </a:ext>
          </a:extLst>
        </xdr:cNvPr>
        <xdr:cNvSpPr txBox="1">
          <a:spLocks noChangeArrowheads="1"/>
        </xdr:cNvSpPr>
      </xdr:nvSpPr>
      <xdr:spPr bwMode="auto">
        <a:xfrm>
          <a:off x="2962275" y="1724025"/>
          <a:ext cx="76200" cy="54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81356</xdr:rowOff>
    </xdr:to>
    <xdr:sp macro="" textlink="">
      <xdr:nvSpPr>
        <xdr:cNvPr id="513" name="Text Box 2">
          <a:extLst>
            <a:ext uri="{FF2B5EF4-FFF2-40B4-BE49-F238E27FC236}">
              <a16:creationId xmlns:a16="http://schemas.microsoft.com/office/drawing/2014/main" id="{D599D913-A29C-4CDE-A979-E4D849B46567}"/>
            </a:ext>
          </a:extLst>
        </xdr:cNvPr>
        <xdr:cNvSpPr txBox="1">
          <a:spLocks noChangeArrowheads="1"/>
        </xdr:cNvSpPr>
      </xdr:nvSpPr>
      <xdr:spPr bwMode="auto">
        <a:xfrm>
          <a:off x="2962275" y="1724025"/>
          <a:ext cx="76200" cy="54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81356</xdr:rowOff>
    </xdr:to>
    <xdr:sp macro="" textlink="">
      <xdr:nvSpPr>
        <xdr:cNvPr id="514" name="Text Box 2">
          <a:extLst>
            <a:ext uri="{FF2B5EF4-FFF2-40B4-BE49-F238E27FC236}">
              <a16:creationId xmlns:a16="http://schemas.microsoft.com/office/drawing/2014/main" id="{19FE9AC6-2431-4C3A-9F00-D42C04A8ABA8}"/>
            </a:ext>
          </a:extLst>
        </xdr:cNvPr>
        <xdr:cNvSpPr txBox="1">
          <a:spLocks noChangeArrowheads="1"/>
        </xdr:cNvSpPr>
      </xdr:nvSpPr>
      <xdr:spPr bwMode="auto">
        <a:xfrm>
          <a:off x="2962275" y="1724025"/>
          <a:ext cx="76200" cy="54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77483</xdr:rowOff>
    </xdr:to>
    <xdr:sp macro="" textlink="">
      <xdr:nvSpPr>
        <xdr:cNvPr id="515" name="Text Box 2">
          <a:extLst>
            <a:ext uri="{FF2B5EF4-FFF2-40B4-BE49-F238E27FC236}">
              <a16:creationId xmlns:a16="http://schemas.microsoft.com/office/drawing/2014/main" id="{F9C8FB1F-0D92-4DC0-BAD6-82C5A95EFAA6}"/>
            </a:ext>
          </a:extLst>
        </xdr:cNvPr>
        <xdr:cNvSpPr txBox="1">
          <a:spLocks noChangeArrowheads="1"/>
        </xdr:cNvSpPr>
      </xdr:nvSpPr>
      <xdr:spPr bwMode="auto">
        <a:xfrm>
          <a:off x="2962275" y="1724025"/>
          <a:ext cx="76200" cy="539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77483</xdr:rowOff>
    </xdr:to>
    <xdr:sp macro="" textlink="">
      <xdr:nvSpPr>
        <xdr:cNvPr id="516" name="Text Box 2">
          <a:extLst>
            <a:ext uri="{FF2B5EF4-FFF2-40B4-BE49-F238E27FC236}">
              <a16:creationId xmlns:a16="http://schemas.microsoft.com/office/drawing/2014/main" id="{2EA107E7-C6CF-4472-9A20-BE1A80B464AA}"/>
            </a:ext>
          </a:extLst>
        </xdr:cNvPr>
        <xdr:cNvSpPr txBox="1">
          <a:spLocks noChangeArrowheads="1"/>
        </xdr:cNvSpPr>
      </xdr:nvSpPr>
      <xdr:spPr bwMode="auto">
        <a:xfrm>
          <a:off x="2962275" y="1724025"/>
          <a:ext cx="76200" cy="539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51944</xdr:rowOff>
    </xdr:to>
    <xdr:sp macro="" textlink="">
      <xdr:nvSpPr>
        <xdr:cNvPr id="517" name="Text Box 2">
          <a:extLst>
            <a:ext uri="{FF2B5EF4-FFF2-40B4-BE49-F238E27FC236}">
              <a16:creationId xmlns:a16="http://schemas.microsoft.com/office/drawing/2014/main" id="{B08B4F23-B029-4B60-AB98-9E8560ADBF31}"/>
            </a:ext>
          </a:extLst>
        </xdr:cNvPr>
        <xdr:cNvSpPr txBox="1">
          <a:spLocks noChangeArrowheads="1"/>
        </xdr:cNvSpPr>
      </xdr:nvSpPr>
      <xdr:spPr bwMode="auto">
        <a:xfrm>
          <a:off x="2962275" y="1724025"/>
          <a:ext cx="76200" cy="52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92482</xdr:rowOff>
    </xdr:to>
    <xdr:sp macro="" textlink="">
      <xdr:nvSpPr>
        <xdr:cNvPr id="518" name="Text Box 2">
          <a:extLst>
            <a:ext uri="{FF2B5EF4-FFF2-40B4-BE49-F238E27FC236}">
              <a16:creationId xmlns:a16="http://schemas.microsoft.com/office/drawing/2014/main" id="{5CF5168F-EEBE-4B8F-BC2D-1B4376852578}"/>
            </a:ext>
          </a:extLst>
        </xdr:cNvPr>
        <xdr:cNvSpPr txBox="1">
          <a:spLocks noChangeArrowheads="1"/>
        </xdr:cNvSpPr>
      </xdr:nvSpPr>
      <xdr:spPr bwMode="auto">
        <a:xfrm>
          <a:off x="2962275" y="1724025"/>
          <a:ext cx="76200" cy="565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51944</xdr:rowOff>
    </xdr:to>
    <xdr:sp macro="" textlink="">
      <xdr:nvSpPr>
        <xdr:cNvPr id="519" name="Text Box 2">
          <a:extLst>
            <a:ext uri="{FF2B5EF4-FFF2-40B4-BE49-F238E27FC236}">
              <a16:creationId xmlns:a16="http://schemas.microsoft.com/office/drawing/2014/main" id="{36E0B6F6-D4CE-4CA5-9146-EF8205F71E59}"/>
            </a:ext>
          </a:extLst>
        </xdr:cNvPr>
        <xdr:cNvSpPr txBox="1">
          <a:spLocks noChangeArrowheads="1"/>
        </xdr:cNvSpPr>
      </xdr:nvSpPr>
      <xdr:spPr bwMode="auto">
        <a:xfrm>
          <a:off x="2962275" y="1724025"/>
          <a:ext cx="76200" cy="52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92482</xdr:rowOff>
    </xdr:to>
    <xdr:sp macro="" textlink="">
      <xdr:nvSpPr>
        <xdr:cNvPr id="520" name="Text Box 2">
          <a:extLst>
            <a:ext uri="{FF2B5EF4-FFF2-40B4-BE49-F238E27FC236}">
              <a16:creationId xmlns:a16="http://schemas.microsoft.com/office/drawing/2014/main" id="{24AF49D6-555A-489E-BA04-B85B9E8D3938}"/>
            </a:ext>
          </a:extLst>
        </xdr:cNvPr>
        <xdr:cNvSpPr txBox="1">
          <a:spLocks noChangeArrowheads="1"/>
        </xdr:cNvSpPr>
      </xdr:nvSpPr>
      <xdr:spPr bwMode="auto">
        <a:xfrm>
          <a:off x="2962275" y="1724025"/>
          <a:ext cx="76200" cy="565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51944</xdr:rowOff>
    </xdr:to>
    <xdr:sp macro="" textlink="">
      <xdr:nvSpPr>
        <xdr:cNvPr id="521" name="Text Box 2">
          <a:extLst>
            <a:ext uri="{FF2B5EF4-FFF2-40B4-BE49-F238E27FC236}">
              <a16:creationId xmlns:a16="http://schemas.microsoft.com/office/drawing/2014/main" id="{3218F0E3-76F2-4523-B832-EA9A59161C10}"/>
            </a:ext>
          </a:extLst>
        </xdr:cNvPr>
        <xdr:cNvSpPr txBox="1">
          <a:spLocks noChangeArrowheads="1"/>
        </xdr:cNvSpPr>
      </xdr:nvSpPr>
      <xdr:spPr bwMode="auto">
        <a:xfrm>
          <a:off x="2962275" y="1724025"/>
          <a:ext cx="76200" cy="52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92482</xdr:rowOff>
    </xdr:to>
    <xdr:sp macro="" textlink="">
      <xdr:nvSpPr>
        <xdr:cNvPr id="522" name="Text Box 2">
          <a:extLst>
            <a:ext uri="{FF2B5EF4-FFF2-40B4-BE49-F238E27FC236}">
              <a16:creationId xmlns:a16="http://schemas.microsoft.com/office/drawing/2014/main" id="{B27E2BF5-334E-4527-84A6-D592958D34C9}"/>
            </a:ext>
          </a:extLst>
        </xdr:cNvPr>
        <xdr:cNvSpPr txBox="1">
          <a:spLocks noChangeArrowheads="1"/>
        </xdr:cNvSpPr>
      </xdr:nvSpPr>
      <xdr:spPr bwMode="auto">
        <a:xfrm>
          <a:off x="2962275" y="1724025"/>
          <a:ext cx="76200" cy="565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74639</xdr:rowOff>
    </xdr:to>
    <xdr:sp macro="" textlink="">
      <xdr:nvSpPr>
        <xdr:cNvPr id="523" name="Text Box 2">
          <a:extLst>
            <a:ext uri="{FF2B5EF4-FFF2-40B4-BE49-F238E27FC236}">
              <a16:creationId xmlns:a16="http://schemas.microsoft.com/office/drawing/2014/main" id="{87C47E6E-57D5-4A41-A529-00CE903504A9}"/>
            </a:ext>
          </a:extLst>
        </xdr:cNvPr>
        <xdr:cNvSpPr txBox="1">
          <a:spLocks noChangeArrowheads="1"/>
        </xdr:cNvSpPr>
      </xdr:nvSpPr>
      <xdr:spPr bwMode="auto">
        <a:xfrm>
          <a:off x="2962275" y="1724025"/>
          <a:ext cx="76200" cy="536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74639</xdr:rowOff>
    </xdr:to>
    <xdr:sp macro="" textlink="">
      <xdr:nvSpPr>
        <xdr:cNvPr id="524" name="Text Box 2">
          <a:extLst>
            <a:ext uri="{FF2B5EF4-FFF2-40B4-BE49-F238E27FC236}">
              <a16:creationId xmlns:a16="http://schemas.microsoft.com/office/drawing/2014/main" id="{AE18DD25-449A-42FF-95B5-3957F3F8C4BD}"/>
            </a:ext>
          </a:extLst>
        </xdr:cNvPr>
        <xdr:cNvSpPr txBox="1">
          <a:spLocks noChangeArrowheads="1"/>
        </xdr:cNvSpPr>
      </xdr:nvSpPr>
      <xdr:spPr bwMode="auto">
        <a:xfrm>
          <a:off x="2962275" y="1724025"/>
          <a:ext cx="76200" cy="536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74639</xdr:rowOff>
    </xdr:to>
    <xdr:sp macro="" textlink="">
      <xdr:nvSpPr>
        <xdr:cNvPr id="525" name="Text Box 2">
          <a:extLst>
            <a:ext uri="{FF2B5EF4-FFF2-40B4-BE49-F238E27FC236}">
              <a16:creationId xmlns:a16="http://schemas.microsoft.com/office/drawing/2014/main" id="{D81BA66E-03F6-491B-8CF9-595A72977CE8}"/>
            </a:ext>
          </a:extLst>
        </xdr:cNvPr>
        <xdr:cNvSpPr txBox="1">
          <a:spLocks noChangeArrowheads="1"/>
        </xdr:cNvSpPr>
      </xdr:nvSpPr>
      <xdr:spPr bwMode="auto">
        <a:xfrm>
          <a:off x="2962275" y="1724025"/>
          <a:ext cx="76200" cy="536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102007</xdr:rowOff>
    </xdr:to>
    <xdr:sp macro="" textlink="">
      <xdr:nvSpPr>
        <xdr:cNvPr id="526" name="Text Box 2">
          <a:extLst>
            <a:ext uri="{FF2B5EF4-FFF2-40B4-BE49-F238E27FC236}">
              <a16:creationId xmlns:a16="http://schemas.microsoft.com/office/drawing/2014/main" id="{E6038005-D60C-4B63-9283-A67CC4CCE443}"/>
            </a:ext>
          </a:extLst>
        </xdr:cNvPr>
        <xdr:cNvSpPr txBox="1">
          <a:spLocks noChangeArrowheads="1"/>
        </xdr:cNvSpPr>
      </xdr:nvSpPr>
      <xdr:spPr bwMode="auto">
        <a:xfrm>
          <a:off x="2962275" y="1724025"/>
          <a:ext cx="76200" cy="574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102007</xdr:rowOff>
    </xdr:to>
    <xdr:sp macro="" textlink="">
      <xdr:nvSpPr>
        <xdr:cNvPr id="527" name="Text Box 2">
          <a:extLst>
            <a:ext uri="{FF2B5EF4-FFF2-40B4-BE49-F238E27FC236}">
              <a16:creationId xmlns:a16="http://schemas.microsoft.com/office/drawing/2014/main" id="{810EE977-ED8D-4BF1-9DEE-4E168B48DB22}"/>
            </a:ext>
          </a:extLst>
        </xdr:cNvPr>
        <xdr:cNvSpPr txBox="1">
          <a:spLocks noChangeArrowheads="1"/>
        </xdr:cNvSpPr>
      </xdr:nvSpPr>
      <xdr:spPr bwMode="auto">
        <a:xfrm>
          <a:off x="2962275" y="1724025"/>
          <a:ext cx="76200" cy="574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74639</xdr:rowOff>
    </xdr:to>
    <xdr:sp macro="" textlink="">
      <xdr:nvSpPr>
        <xdr:cNvPr id="528" name="Text Box 2">
          <a:extLst>
            <a:ext uri="{FF2B5EF4-FFF2-40B4-BE49-F238E27FC236}">
              <a16:creationId xmlns:a16="http://schemas.microsoft.com/office/drawing/2014/main" id="{1001B83B-926C-4E19-8FC3-A1E34F161861}"/>
            </a:ext>
          </a:extLst>
        </xdr:cNvPr>
        <xdr:cNvSpPr txBox="1">
          <a:spLocks noChangeArrowheads="1"/>
        </xdr:cNvSpPr>
      </xdr:nvSpPr>
      <xdr:spPr bwMode="auto">
        <a:xfrm>
          <a:off x="2962275" y="1724025"/>
          <a:ext cx="76200" cy="536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74639</xdr:rowOff>
    </xdr:to>
    <xdr:sp macro="" textlink="">
      <xdr:nvSpPr>
        <xdr:cNvPr id="529" name="Text Box 2">
          <a:extLst>
            <a:ext uri="{FF2B5EF4-FFF2-40B4-BE49-F238E27FC236}">
              <a16:creationId xmlns:a16="http://schemas.microsoft.com/office/drawing/2014/main" id="{267D13E8-FAA2-405E-B59D-57E1ABCDAADB}"/>
            </a:ext>
          </a:extLst>
        </xdr:cNvPr>
        <xdr:cNvSpPr txBox="1">
          <a:spLocks noChangeArrowheads="1"/>
        </xdr:cNvSpPr>
      </xdr:nvSpPr>
      <xdr:spPr bwMode="auto">
        <a:xfrm>
          <a:off x="2962275" y="1724025"/>
          <a:ext cx="76200" cy="536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74639</xdr:rowOff>
    </xdr:to>
    <xdr:sp macro="" textlink="">
      <xdr:nvSpPr>
        <xdr:cNvPr id="530" name="Text Box 2">
          <a:extLst>
            <a:ext uri="{FF2B5EF4-FFF2-40B4-BE49-F238E27FC236}">
              <a16:creationId xmlns:a16="http://schemas.microsoft.com/office/drawing/2014/main" id="{FC3E5E20-1B2D-44EB-8759-63F484E3503A}"/>
            </a:ext>
          </a:extLst>
        </xdr:cNvPr>
        <xdr:cNvSpPr txBox="1">
          <a:spLocks noChangeArrowheads="1"/>
        </xdr:cNvSpPr>
      </xdr:nvSpPr>
      <xdr:spPr bwMode="auto">
        <a:xfrm>
          <a:off x="2962275" y="1724025"/>
          <a:ext cx="76200" cy="536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51944</xdr:rowOff>
    </xdr:to>
    <xdr:sp macro="" textlink="">
      <xdr:nvSpPr>
        <xdr:cNvPr id="531" name="Text Box 2">
          <a:extLst>
            <a:ext uri="{FF2B5EF4-FFF2-40B4-BE49-F238E27FC236}">
              <a16:creationId xmlns:a16="http://schemas.microsoft.com/office/drawing/2014/main" id="{0ECA4B00-DD21-4113-AC50-A5F3A898EBE3}"/>
            </a:ext>
          </a:extLst>
        </xdr:cNvPr>
        <xdr:cNvSpPr txBox="1">
          <a:spLocks noChangeArrowheads="1"/>
        </xdr:cNvSpPr>
      </xdr:nvSpPr>
      <xdr:spPr bwMode="auto">
        <a:xfrm>
          <a:off x="2962275" y="1724025"/>
          <a:ext cx="76200" cy="52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51944</xdr:rowOff>
    </xdr:to>
    <xdr:sp macro="" textlink="">
      <xdr:nvSpPr>
        <xdr:cNvPr id="532" name="Text Box 2">
          <a:extLst>
            <a:ext uri="{FF2B5EF4-FFF2-40B4-BE49-F238E27FC236}">
              <a16:creationId xmlns:a16="http://schemas.microsoft.com/office/drawing/2014/main" id="{48680845-4858-4C97-92BC-0A133563AB0E}"/>
            </a:ext>
          </a:extLst>
        </xdr:cNvPr>
        <xdr:cNvSpPr txBox="1">
          <a:spLocks noChangeArrowheads="1"/>
        </xdr:cNvSpPr>
      </xdr:nvSpPr>
      <xdr:spPr bwMode="auto">
        <a:xfrm>
          <a:off x="2962275" y="1724025"/>
          <a:ext cx="76200" cy="52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47697</xdr:rowOff>
    </xdr:to>
    <xdr:sp macro="" textlink="">
      <xdr:nvSpPr>
        <xdr:cNvPr id="533" name="Text Box 2">
          <a:extLst>
            <a:ext uri="{FF2B5EF4-FFF2-40B4-BE49-F238E27FC236}">
              <a16:creationId xmlns:a16="http://schemas.microsoft.com/office/drawing/2014/main" id="{795D25C5-F937-4FFC-9005-C7A853AB9D60}"/>
            </a:ext>
          </a:extLst>
        </xdr:cNvPr>
        <xdr:cNvSpPr txBox="1">
          <a:spLocks noChangeArrowheads="1"/>
        </xdr:cNvSpPr>
      </xdr:nvSpPr>
      <xdr:spPr bwMode="auto">
        <a:xfrm>
          <a:off x="2962275" y="1724025"/>
          <a:ext cx="76200" cy="521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87068</xdr:rowOff>
    </xdr:to>
    <xdr:sp macro="" textlink="">
      <xdr:nvSpPr>
        <xdr:cNvPr id="534" name="Text Box 2">
          <a:extLst>
            <a:ext uri="{FF2B5EF4-FFF2-40B4-BE49-F238E27FC236}">
              <a16:creationId xmlns:a16="http://schemas.microsoft.com/office/drawing/2014/main" id="{79F0F82C-396A-41DC-95CD-ADD444B5631F}"/>
            </a:ext>
          </a:extLst>
        </xdr:cNvPr>
        <xdr:cNvSpPr txBox="1">
          <a:spLocks noChangeArrowheads="1"/>
        </xdr:cNvSpPr>
      </xdr:nvSpPr>
      <xdr:spPr bwMode="auto">
        <a:xfrm>
          <a:off x="2962275" y="1724025"/>
          <a:ext cx="76200" cy="559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47697</xdr:rowOff>
    </xdr:to>
    <xdr:sp macro="" textlink="">
      <xdr:nvSpPr>
        <xdr:cNvPr id="535" name="Text Box 2">
          <a:extLst>
            <a:ext uri="{FF2B5EF4-FFF2-40B4-BE49-F238E27FC236}">
              <a16:creationId xmlns:a16="http://schemas.microsoft.com/office/drawing/2014/main" id="{7D668239-4A58-4AB8-BA50-F3BA99E6542F}"/>
            </a:ext>
          </a:extLst>
        </xdr:cNvPr>
        <xdr:cNvSpPr txBox="1">
          <a:spLocks noChangeArrowheads="1"/>
        </xdr:cNvSpPr>
      </xdr:nvSpPr>
      <xdr:spPr bwMode="auto">
        <a:xfrm>
          <a:off x="2962275" y="1724025"/>
          <a:ext cx="76200" cy="521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87068</xdr:rowOff>
    </xdr:to>
    <xdr:sp macro="" textlink="">
      <xdr:nvSpPr>
        <xdr:cNvPr id="536" name="Text Box 2">
          <a:extLst>
            <a:ext uri="{FF2B5EF4-FFF2-40B4-BE49-F238E27FC236}">
              <a16:creationId xmlns:a16="http://schemas.microsoft.com/office/drawing/2014/main" id="{B6FD48AE-1A5A-411F-B440-A22850D5AC6B}"/>
            </a:ext>
          </a:extLst>
        </xdr:cNvPr>
        <xdr:cNvSpPr txBox="1">
          <a:spLocks noChangeArrowheads="1"/>
        </xdr:cNvSpPr>
      </xdr:nvSpPr>
      <xdr:spPr bwMode="auto">
        <a:xfrm>
          <a:off x="2962275" y="1724025"/>
          <a:ext cx="76200" cy="559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47697</xdr:rowOff>
    </xdr:to>
    <xdr:sp macro="" textlink="">
      <xdr:nvSpPr>
        <xdr:cNvPr id="537" name="Text Box 2">
          <a:extLst>
            <a:ext uri="{FF2B5EF4-FFF2-40B4-BE49-F238E27FC236}">
              <a16:creationId xmlns:a16="http://schemas.microsoft.com/office/drawing/2014/main" id="{DEABE723-E2FD-41BC-86BB-45300BBDEA8C}"/>
            </a:ext>
          </a:extLst>
        </xdr:cNvPr>
        <xdr:cNvSpPr txBox="1">
          <a:spLocks noChangeArrowheads="1"/>
        </xdr:cNvSpPr>
      </xdr:nvSpPr>
      <xdr:spPr bwMode="auto">
        <a:xfrm>
          <a:off x="2962275" y="1724025"/>
          <a:ext cx="76200" cy="521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87068</xdr:rowOff>
    </xdr:to>
    <xdr:sp macro="" textlink="">
      <xdr:nvSpPr>
        <xdr:cNvPr id="538" name="Text Box 2">
          <a:extLst>
            <a:ext uri="{FF2B5EF4-FFF2-40B4-BE49-F238E27FC236}">
              <a16:creationId xmlns:a16="http://schemas.microsoft.com/office/drawing/2014/main" id="{ED2D0EFF-5F45-4B82-9882-49DD3A1E2BFA}"/>
            </a:ext>
          </a:extLst>
        </xdr:cNvPr>
        <xdr:cNvSpPr txBox="1">
          <a:spLocks noChangeArrowheads="1"/>
        </xdr:cNvSpPr>
      </xdr:nvSpPr>
      <xdr:spPr bwMode="auto">
        <a:xfrm>
          <a:off x="2962275" y="1724025"/>
          <a:ext cx="76200" cy="559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57222</xdr:rowOff>
    </xdr:to>
    <xdr:sp macro="" textlink="">
      <xdr:nvSpPr>
        <xdr:cNvPr id="539" name="Text Box 2">
          <a:extLst>
            <a:ext uri="{FF2B5EF4-FFF2-40B4-BE49-F238E27FC236}">
              <a16:creationId xmlns:a16="http://schemas.microsoft.com/office/drawing/2014/main" id="{BB14E164-FAF5-4351-A052-57F2F7786469}"/>
            </a:ext>
          </a:extLst>
        </xdr:cNvPr>
        <xdr:cNvSpPr txBox="1">
          <a:spLocks noChangeArrowheads="1"/>
        </xdr:cNvSpPr>
      </xdr:nvSpPr>
      <xdr:spPr bwMode="auto">
        <a:xfrm>
          <a:off x="2962275" y="1724025"/>
          <a:ext cx="76200" cy="531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57222</xdr:rowOff>
    </xdr:to>
    <xdr:sp macro="" textlink="">
      <xdr:nvSpPr>
        <xdr:cNvPr id="540" name="Text Box 2">
          <a:extLst>
            <a:ext uri="{FF2B5EF4-FFF2-40B4-BE49-F238E27FC236}">
              <a16:creationId xmlns:a16="http://schemas.microsoft.com/office/drawing/2014/main" id="{6B57079C-4C38-49FF-9796-CE01CF85C971}"/>
            </a:ext>
          </a:extLst>
        </xdr:cNvPr>
        <xdr:cNvSpPr txBox="1">
          <a:spLocks noChangeArrowheads="1"/>
        </xdr:cNvSpPr>
      </xdr:nvSpPr>
      <xdr:spPr bwMode="auto">
        <a:xfrm>
          <a:off x="2962275" y="1724025"/>
          <a:ext cx="76200" cy="531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57222</xdr:rowOff>
    </xdr:to>
    <xdr:sp macro="" textlink="">
      <xdr:nvSpPr>
        <xdr:cNvPr id="541" name="Text Box 2">
          <a:extLst>
            <a:ext uri="{FF2B5EF4-FFF2-40B4-BE49-F238E27FC236}">
              <a16:creationId xmlns:a16="http://schemas.microsoft.com/office/drawing/2014/main" id="{B2AAE61D-F81F-4B58-9D35-B07F9BA4A000}"/>
            </a:ext>
          </a:extLst>
        </xdr:cNvPr>
        <xdr:cNvSpPr txBox="1">
          <a:spLocks noChangeArrowheads="1"/>
        </xdr:cNvSpPr>
      </xdr:nvSpPr>
      <xdr:spPr bwMode="auto">
        <a:xfrm>
          <a:off x="2962275" y="1724025"/>
          <a:ext cx="76200" cy="531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96593</xdr:rowOff>
    </xdr:to>
    <xdr:sp macro="" textlink="">
      <xdr:nvSpPr>
        <xdr:cNvPr id="542" name="Text Box 2">
          <a:extLst>
            <a:ext uri="{FF2B5EF4-FFF2-40B4-BE49-F238E27FC236}">
              <a16:creationId xmlns:a16="http://schemas.microsoft.com/office/drawing/2014/main" id="{248C2600-5FCF-459E-9CE3-F3D7F5A32143}"/>
            </a:ext>
          </a:extLst>
        </xdr:cNvPr>
        <xdr:cNvSpPr txBox="1">
          <a:spLocks noChangeArrowheads="1"/>
        </xdr:cNvSpPr>
      </xdr:nvSpPr>
      <xdr:spPr bwMode="auto">
        <a:xfrm>
          <a:off x="2962275" y="1724025"/>
          <a:ext cx="76200" cy="569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96593</xdr:rowOff>
    </xdr:to>
    <xdr:sp macro="" textlink="">
      <xdr:nvSpPr>
        <xdr:cNvPr id="543" name="Text Box 2">
          <a:extLst>
            <a:ext uri="{FF2B5EF4-FFF2-40B4-BE49-F238E27FC236}">
              <a16:creationId xmlns:a16="http://schemas.microsoft.com/office/drawing/2014/main" id="{C592D212-578D-47CA-A50F-CF263187398E}"/>
            </a:ext>
          </a:extLst>
        </xdr:cNvPr>
        <xdr:cNvSpPr txBox="1">
          <a:spLocks noChangeArrowheads="1"/>
        </xdr:cNvSpPr>
      </xdr:nvSpPr>
      <xdr:spPr bwMode="auto">
        <a:xfrm>
          <a:off x="2962275" y="1724025"/>
          <a:ext cx="76200" cy="569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57222</xdr:rowOff>
    </xdr:to>
    <xdr:sp macro="" textlink="">
      <xdr:nvSpPr>
        <xdr:cNvPr id="544" name="Text Box 2">
          <a:extLst>
            <a:ext uri="{FF2B5EF4-FFF2-40B4-BE49-F238E27FC236}">
              <a16:creationId xmlns:a16="http://schemas.microsoft.com/office/drawing/2014/main" id="{6AD2770B-490D-46AC-B444-74DCE931FA1D}"/>
            </a:ext>
          </a:extLst>
        </xdr:cNvPr>
        <xdr:cNvSpPr txBox="1">
          <a:spLocks noChangeArrowheads="1"/>
        </xdr:cNvSpPr>
      </xdr:nvSpPr>
      <xdr:spPr bwMode="auto">
        <a:xfrm>
          <a:off x="2962275" y="1724025"/>
          <a:ext cx="76200" cy="531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57222</xdr:rowOff>
    </xdr:to>
    <xdr:sp macro="" textlink="">
      <xdr:nvSpPr>
        <xdr:cNvPr id="545" name="Text Box 2">
          <a:extLst>
            <a:ext uri="{FF2B5EF4-FFF2-40B4-BE49-F238E27FC236}">
              <a16:creationId xmlns:a16="http://schemas.microsoft.com/office/drawing/2014/main" id="{ADA66F2A-8861-4B92-8617-DC31FFAE8742}"/>
            </a:ext>
          </a:extLst>
        </xdr:cNvPr>
        <xdr:cNvSpPr txBox="1">
          <a:spLocks noChangeArrowheads="1"/>
        </xdr:cNvSpPr>
      </xdr:nvSpPr>
      <xdr:spPr bwMode="auto">
        <a:xfrm>
          <a:off x="2962275" y="1724025"/>
          <a:ext cx="76200" cy="531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57222</xdr:rowOff>
    </xdr:to>
    <xdr:sp macro="" textlink="">
      <xdr:nvSpPr>
        <xdr:cNvPr id="546" name="Text Box 2">
          <a:extLst>
            <a:ext uri="{FF2B5EF4-FFF2-40B4-BE49-F238E27FC236}">
              <a16:creationId xmlns:a16="http://schemas.microsoft.com/office/drawing/2014/main" id="{BE531846-EB20-4C3D-9DA2-22E2D544B2DB}"/>
            </a:ext>
          </a:extLst>
        </xdr:cNvPr>
        <xdr:cNvSpPr txBox="1">
          <a:spLocks noChangeArrowheads="1"/>
        </xdr:cNvSpPr>
      </xdr:nvSpPr>
      <xdr:spPr bwMode="auto">
        <a:xfrm>
          <a:off x="2962275" y="1724025"/>
          <a:ext cx="76200" cy="531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47697</xdr:rowOff>
    </xdr:to>
    <xdr:sp macro="" textlink="">
      <xdr:nvSpPr>
        <xdr:cNvPr id="547" name="Text Box 2">
          <a:extLst>
            <a:ext uri="{FF2B5EF4-FFF2-40B4-BE49-F238E27FC236}">
              <a16:creationId xmlns:a16="http://schemas.microsoft.com/office/drawing/2014/main" id="{02ECFFC9-D3FE-4D4C-96C4-036364395989}"/>
            </a:ext>
          </a:extLst>
        </xdr:cNvPr>
        <xdr:cNvSpPr txBox="1">
          <a:spLocks noChangeArrowheads="1"/>
        </xdr:cNvSpPr>
      </xdr:nvSpPr>
      <xdr:spPr bwMode="auto">
        <a:xfrm>
          <a:off x="2962275" y="1724025"/>
          <a:ext cx="76200" cy="521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47697</xdr:rowOff>
    </xdr:to>
    <xdr:sp macro="" textlink="">
      <xdr:nvSpPr>
        <xdr:cNvPr id="548" name="Text Box 2">
          <a:extLst>
            <a:ext uri="{FF2B5EF4-FFF2-40B4-BE49-F238E27FC236}">
              <a16:creationId xmlns:a16="http://schemas.microsoft.com/office/drawing/2014/main" id="{2C04550F-C79F-4609-83FC-8D9A849B3F5A}"/>
            </a:ext>
          </a:extLst>
        </xdr:cNvPr>
        <xdr:cNvSpPr txBox="1">
          <a:spLocks noChangeArrowheads="1"/>
        </xdr:cNvSpPr>
      </xdr:nvSpPr>
      <xdr:spPr bwMode="auto">
        <a:xfrm>
          <a:off x="2962275" y="1724025"/>
          <a:ext cx="76200" cy="521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twoCellAnchor>
  <xdr:twoCellAnchor editAs="oneCell">
    <xdr:from>
      <xdr:col>3</xdr:col>
      <xdr:colOff>104775</xdr:colOff>
      <xdr:row>4</xdr:row>
      <xdr:rowOff>0</xdr:rowOff>
    </xdr:from>
    <xdr:to>
      <xdr:col>3</xdr:col>
      <xdr:colOff>180975</xdr:colOff>
      <xdr:row>7</xdr:row>
      <xdr:rowOff>38903</xdr:rowOff>
    </xdr:to>
    <xdr:sp macro="" textlink="">
      <xdr:nvSpPr>
        <xdr:cNvPr id="549" name="Text Box 2">
          <a:extLst>
            <a:ext uri="{FF2B5EF4-FFF2-40B4-BE49-F238E27FC236}">
              <a16:creationId xmlns:a16="http://schemas.microsoft.com/office/drawing/2014/main" id="{0ED0E124-38F4-4E37-9698-A779204BFA3D}"/>
            </a:ext>
          </a:extLst>
        </xdr:cNvPr>
        <xdr:cNvSpPr txBox="1">
          <a:spLocks noChangeArrowheads="1"/>
        </xdr:cNvSpPr>
      </xdr:nvSpPr>
      <xdr:spPr bwMode="auto">
        <a:xfrm>
          <a:off x="2962275" y="1724025"/>
          <a:ext cx="76200" cy="512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82627</xdr:rowOff>
    </xdr:to>
    <xdr:sp macro="" textlink="">
      <xdr:nvSpPr>
        <xdr:cNvPr id="550" name="Text Box 2">
          <a:extLst>
            <a:ext uri="{FF2B5EF4-FFF2-40B4-BE49-F238E27FC236}">
              <a16:creationId xmlns:a16="http://schemas.microsoft.com/office/drawing/2014/main" id="{950B36B3-C17D-4481-B514-8D86924F8E84}"/>
            </a:ext>
          </a:extLst>
        </xdr:cNvPr>
        <xdr:cNvSpPr txBox="1">
          <a:spLocks noChangeArrowheads="1"/>
        </xdr:cNvSpPr>
      </xdr:nvSpPr>
      <xdr:spPr bwMode="auto">
        <a:xfrm>
          <a:off x="2962275" y="1724025"/>
          <a:ext cx="76200" cy="550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38903</xdr:rowOff>
    </xdr:to>
    <xdr:sp macro="" textlink="">
      <xdr:nvSpPr>
        <xdr:cNvPr id="551" name="Text Box 2">
          <a:extLst>
            <a:ext uri="{FF2B5EF4-FFF2-40B4-BE49-F238E27FC236}">
              <a16:creationId xmlns:a16="http://schemas.microsoft.com/office/drawing/2014/main" id="{729FA782-3F6A-4309-8CFE-6897995D8BF1}"/>
            </a:ext>
          </a:extLst>
        </xdr:cNvPr>
        <xdr:cNvSpPr txBox="1">
          <a:spLocks noChangeArrowheads="1"/>
        </xdr:cNvSpPr>
      </xdr:nvSpPr>
      <xdr:spPr bwMode="auto">
        <a:xfrm>
          <a:off x="2962275" y="1724025"/>
          <a:ext cx="76200" cy="512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82627</xdr:rowOff>
    </xdr:to>
    <xdr:sp macro="" textlink="">
      <xdr:nvSpPr>
        <xdr:cNvPr id="552" name="Text Box 2">
          <a:extLst>
            <a:ext uri="{FF2B5EF4-FFF2-40B4-BE49-F238E27FC236}">
              <a16:creationId xmlns:a16="http://schemas.microsoft.com/office/drawing/2014/main" id="{EAD7CF7C-B2A8-4C00-878D-1ACC7D7B9255}"/>
            </a:ext>
          </a:extLst>
        </xdr:cNvPr>
        <xdr:cNvSpPr txBox="1">
          <a:spLocks noChangeArrowheads="1"/>
        </xdr:cNvSpPr>
      </xdr:nvSpPr>
      <xdr:spPr bwMode="auto">
        <a:xfrm>
          <a:off x="2962275" y="1724025"/>
          <a:ext cx="76200" cy="550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38903</xdr:rowOff>
    </xdr:to>
    <xdr:sp macro="" textlink="">
      <xdr:nvSpPr>
        <xdr:cNvPr id="553" name="Text Box 2">
          <a:extLst>
            <a:ext uri="{FF2B5EF4-FFF2-40B4-BE49-F238E27FC236}">
              <a16:creationId xmlns:a16="http://schemas.microsoft.com/office/drawing/2014/main" id="{AC8E7CBC-215D-4336-AE0A-8DC2EF8CEF1B}"/>
            </a:ext>
          </a:extLst>
        </xdr:cNvPr>
        <xdr:cNvSpPr txBox="1">
          <a:spLocks noChangeArrowheads="1"/>
        </xdr:cNvSpPr>
      </xdr:nvSpPr>
      <xdr:spPr bwMode="auto">
        <a:xfrm>
          <a:off x="2962275" y="1724025"/>
          <a:ext cx="76200" cy="512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82627</xdr:rowOff>
    </xdr:to>
    <xdr:sp macro="" textlink="">
      <xdr:nvSpPr>
        <xdr:cNvPr id="554" name="Text Box 2">
          <a:extLst>
            <a:ext uri="{FF2B5EF4-FFF2-40B4-BE49-F238E27FC236}">
              <a16:creationId xmlns:a16="http://schemas.microsoft.com/office/drawing/2014/main" id="{2322B785-ABCB-46EB-A516-F594289E80F0}"/>
            </a:ext>
          </a:extLst>
        </xdr:cNvPr>
        <xdr:cNvSpPr txBox="1">
          <a:spLocks noChangeArrowheads="1"/>
        </xdr:cNvSpPr>
      </xdr:nvSpPr>
      <xdr:spPr bwMode="auto">
        <a:xfrm>
          <a:off x="2962275" y="1724025"/>
          <a:ext cx="76200" cy="550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47701</xdr:rowOff>
    </xdr:to>
    <xdr:sp macro="" textlink="">
      <xdr:nvSpPr>
        <xdr:cNvPr id="555" name="Text Box 2">
          <a:extLst>
            <a:ext uri="{FF2B5EF4-FFF2-40B4-BE49-F238E27FC236}">
              <a16:creationId xmlns:a16="http://schemas.microsoft.com/office/drawing/2014/main" id="{41DF1133-D8B8-4B60-963C-50E6DE1D153A}"/>
            </a:ext>
          </a:extLst>
        </xdr:cNvPr>
        <xdr:cNvSpPr txBox="1">
          <a:spLocks noChangeArrowheads="1"/>
        </xdr:cNvSpPr>
      </xdr:nvSpPr>
      <xdr:spPr bwMode="auto">
        <a:xfrm>
          <a:off x="2962275" y="1724025"/>
          <a:ext cx="76200" cy="521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47701</xdr:rowOff>
    </xdr:to>
    <xdr:sp macro="" textlink="">
      <xdr:nvSpPr>
        <xdr:cNvPr id="556" name="Text Box 2">
          <a:extLst>
            <a:ext uri="{FF2B5EF4-FFF2-40B4-BE49-F238E27FC236}">
              <a16:creationId xmlns:a16="http://schemas.microsoft.com/office/drawing/2014/main" id="{BB57BC67-995D-4C3D-A1F9-BC34FF702591}"/>
            </a:ext>
          </a:extLst>
        </xdr:cNvPr>
        <xdr:cNvSpPr txBox="1">
          <a:spLocks noChangeArrowheads="1"/>
        </xdr:cNvSpPr>
      </xdr:nvSpPr>
      <xdr:spPr bwMode="auto">
        <a:xfrm>
          <a:off x="2962275" y="1724025"/>
          <a:ext cx="76200" cy="521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47701</xdr:rowOff>
    </xdr:to>
    <xdr:sp macro="" textlink="">
      <xdr:nvSpPr>
        <xdr:cNvPr id="557" name="Text Box 2">
          <a:extLst>
            <a:ext uri="{FF2B5EF4-FFF2-40B4-BE49-F238E27FC236}">
              <a16:creationId xmlns:a16="http://schemas.microsoft.com/office/drawing/2014/main" id="{1CCEDB7D-9812-4806-8231-151975C92722}"/>
            </a:ext>
          </a:extLst>
        </xdr:cNvPr>
        <xdr:cNvSpPr txBox="1">
          <a:spLocks noChangeArrowheads="1"/>
        </xdr:cNvSpPr>
      </xdr:nvSpPr>
      <xdr:spPr bwMode="auto">
        <a:xfrm>
          <a:off x="2962275" y="1724025"/>
          <a:ext cx="76200" cy="521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87072</xdr:rowOff>
    </xdr:to>
    <xdr:sp macro="" textlink="">
      <xdr:nvSpPr>
        <xdr:cNvPr id="558" name="Text Box 2">
          <a:extLst>
            <a:ext uri="{FF2B5EF4-FFF2-40B4-BE49-F238E27FC236}">
              <a16:creationId xmlns:a16="http://schemas.microsoft.com/office/drawing/2014/main" id="{83E67B77-B9AC-483B-99F2-7B13F62A1849}"/>
            </a:ext>
          </a:extLst>
        </xdr:cNvPr>
        <xdr:cNvSpPr txBox="1">
          <a:spLocks noChangeArrowheads="1"/>
        </xdr:cNvSpPr>
      </xdr:nvSpPr>
      <xdr:spPr bwMode="auto">
        <a:xfrm>
          <a:off x="2962275" y="1724025"/>
          <a:ext cx="76200" cy="559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87072</xdr:rowOff>
    </xdr:to>
    <xdr:sp macro="" textlink="">
      <xdr:nvSpPr>
        <xdr:cNvPr id="559" name="Text Box 2">
          <a:extLst>
            <a:ext uri="{FF2B5EF4-FFF2-40B4-BE49-F238E27FC236}">
              <a16:creationId xmlns:a16="http://schemas.microsoft.com/office/drawing/2014/main" id="{F7946B3A-FBED-4A18-916C-A70C293FA299}"/>
            </a:ext>
          </a:extLst>
        </xdr:cNvPr>
        <xdr:cNvSpPr txBox="1">
          <a:spLocks noChangeArrowheads="1"/>
        </xdr:cNvSpPr>
      </xdr:nvSpPr>
      <xdr:spPr bwMode="auto">
        <a:xfrm>
          <a:off x="2962275" y="1724025"/>
          <a:ext cx="76200" cy="559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47701</xdr:rowOff>
    </xdr:to>
    <xdr:sp macro="" textlink="">
      <xdr:nvSpPr>
        <xdr:cNvPr id="560" name="Text Box 2">
          <a:extLst>
            <a:ext uri="{FF2B5EF4-FFF2-40B4-BE49-F238E27FC236}">
              <a16:creationId xmlns:a16="http://schemas.microsoft.com/office/drawing/2014/main" id="{50B74C07-3E4B-4A5B-A80A-6D754D4461D9}"/>
            </a:ext>
          </a:extLst>
        </xdr:cNvPr>
        <xdr:cNvSpPr txBox="1">
          <a:spLocks noChangeArrowheads="1"/>
        </xdr:cNvSpPr>
      </xdr:nvSpPr>
      <xdr:spPr bwMode="auto">
        <a:xfrm>
          <a:off x="2962275" y="1724025"/>
          <a:ext cx="76200" cy="521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47701</xdr:rowOff>
    </xdr:to>
    <xdr:sp macro="" textlink="">
      <xdr:nvSpPr>
        <xdr:cNvPr id="561" name="Text Box 2">
          <a:extLst>
            <a:ext uri="{FF2B5EF4-FFF2-40B4-BE49-F238E27FC236}">
              <a16:creationId xmlns:a16="http://schemas.microsoft.com/office/drawing/2014/main" id="{B037CDE4-4B03-4F83-A0A4-C8EA147FE7F2}"/>
            </a:ext>
          </a:extLst>
        </xdr:cNvPr>
        <xdr:cNvSpPr txBox="1">
          <a:spLocks noChangeArrowheads="1"/>
        </xdr:cNvSpPr>
      </xdr:nvSpPr>
      <xdr:spPr bwMode="auto">
        <a:xfrm>
          <a:off x="2962275" y="1724025"/>
          <a:ext cx="76200" cy="521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47701</xdr:rowOff>
    </xdr:to>
    <xdr:sp macro="" textlink="">
      <xdr:nvSpPr>
        <xdr:cNvPr id="562" name="Text Box 2">
          <a:extLst>
            <a:ext uri="{FF2B5EF4-FFF2-40B4-BE49-F238E27FC236}">
              <a16:creationId xmlns:a16="http://schemas.microsoft.com/office/drawing/2014/main" id="{C0BFCBB3-E3A8-4B6B-A477-AA2A1CBEB663}"/>
            </a:ext>
          </a:extLst>
        </xdr:cNvPr>
        <xdr:cNvSpPr txBox="1">
          <a:spLocks noChangeArrowheads="1"/>
        </xdr:cNvSpPr>
      </xdr:nvSpPr>
      <xdr:spPr bwMode="auto">
        <a:xfrm>
          <a:off x="2962275" y="1724025"/>
          <a:ext cx="76200" cy="521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38903</xdr:rowOff>
    </xdr:to>
    <xdr:sp macro="" textlink="">
      <xdr:nvSpPr>
        <xdr:cNvPr id="563" name="Text Box 2">
          <a:extLst>
            <a:ext uri="{FF2B5EF4-FFF2-40B4-BE49-F238E27FC236}">
              <a16:creationId xmlns:a16="http://schemas.microsoft.com/office/drawing/2014/main" id="{576C84B3-C25C-4B14-B53E-0241C52E810F}"/>
            </a:ext>
          </a:extLst>
        </xdr:cNvPr>
        <xdr:cNvSpPr txBox="1">
          <a:spLocks noChangeArrowheads="1"/>
        </xdr:cNvSpPr>
      </xdr:nvSpPr>
      <xdr:spPr bwMode="auto">
        <a:xfrm>
          <a:off x="2962275" y="1724025"/>
          <a:ext cx="76200" cy="512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38903</xdr:rowOff>
    </xdr:to>
    <xdr:sp macro="" textlink="">
      <xdr:nvSpPr>
        <xdr:cNvPr id="564" name="Text Box 2">
          <a:extLst>
            <a:ext uri="{FF2B5EF4-FFF2-40B4-BE49-F238E27FC236}">
              <a16:creationId xmlns:a16="http://schemas.microsoft.com/office/drawing/2014/main" id="{01A4615A-E5DF-45DE-AFFE-0C1E62DB9924}"/>
            </a:ext>
          </a:extLst>
        </xdr:cNvPr>
        <xdr:cNvSpPr txBox="1">
          <a:spLocks noChangeArrowheads="1"/>
        </xdr:cNvSpPr>
      </xdr:nvSpPr>
      <xdr:spPr bwMode="auto">
        <a:xfrm>
          <a:off x="2962275" y="1724025"/>
          <a:ext cx="76200" cy="512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34681</xdr:rowOff>
    </xdr:to>
    <xdr:sp macro="" textlink="">
      <xdr:nvSpPr>
        <xdr:cNvPr id="565" name="Text Box 2">
          <a:extLst>
            <a:ext uri="{FF2B5EF4-FFF2-40B4-BE49-F238E27FC236}">
              <a16:creationId xmlns:a16="http://schemas.microsoft.com/office/drawing/2014/main" id="{37BFC260-A52A-4EC6-93F8-8590B88D1CDD}"/>
            </a:ext>
          </a:extLst>
        </xdr:cNvPr>
        <xdr:cNvSpPr txBox="1">
          <a:spLocks noChangeArrowheads="1"/>
        </xdr:cNvSpPr>
      </xdr:nvSpPr>
      <xdr:spPr bwMode="auto">
        <a:xfrm>
          <a:off x="2962275" y="1724025"/>
          <a:ext cx="76200" cy="51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81767</xdr:rowOff>
    </xdr:to>
    <xdr:sp macro="" textlink="">
      <xdr:nvSpPr>
        <xdr:cNvPr id="566" name="Text Box 2">
          <a:extLst>
            <a:ext uri="{FF2B5EF4-FFF2-40B4-BE49-F238E27FC236}">
              <a16:creationId xmlns:a16="http://schemas.microsoft.com/office/drawing/2014/main" id="{83C260A1-1375-4FEB-8F21-2F48EAEF9893}"/>
            </a:ext>
          </a:extLst>
        </xdr:cNvPr>
        <xdr:cNvSpPr txBox="1">
          <a:spLocks noChangeArrowheads="1"/>
        </xdr:cNvSpPr>
      </xdr:nvSpPr>
      <xdr:spPr bwMode="auto">
        <a:xfrm>
          <a:off x="2962275" y="1724025"/>
          <a:ext cx="76200" cy="5496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34681</xdr:rowOff>
    </xdr:to>
    <xdr:sp macro="" textlink="">
      <xdr:nvSpPr>
        <xdr:cNvPr id="567" name="Text Box 2">
          <a:extLst>
            <a:ext uri="{FF2B5EF4-FFF2-40B4-BE49-F238E27FC236}">
              <a16:creationId xmlns:a16="http://schemas.microsoft.com/office/drawing/2014/main" id="{1B2BACB3-2742-40A9-917E-4DB7BD7DABB2}"/>
            </a:ext>
          </a:extLst>
        </xdr:cNvPr>
        <xdr:cNvSpPr txBox="1">
          <a:spLocks noChangeArrowheads="1"/>
        </xdr:cNvSpPr>
      </xdr:nvSpPr>
      <xdr:spPr bwMode="auto">
        <a:xfrm>
          <a:off x="2962275" y="1724025"/>
          <a:ext cx="76200" cy="51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81767</xdr:rowOff>
    </xdr:to>
    <xdr:sp macro="" textlink="">
      <xdr:nvSpPr>
        <xdr:cNvPr id="568" name="Text Box 2">
          <a:extLst>
            <a:ext uri="{FF2B5EF4-FFF2-40B4-BE49-F238E27FC236}">
              <a16:creationId xmlns:a16="http://schemas.microsoft.com/office/drawing/2014/main" id="{DFEC5D1D-5B49-41D6-A617-200582A8A5D9}"/>
            </a:ext>
          </a:extLst>
        </xdr:cNvPr>
        <xdr:cNvSpPr txBox="1">
          <a:spLocks noChangeArrowheads="1"/>
        </xdr:cNvSpPr>
      </xdr:nvSpPr>
      <xdr:spPr bwMode="auto">
        <a:xfrm>
          <a:off x="2962275" y="1724025"/>
          <a:ext cx="76200" cy="5496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34681</xdr:rowOff>
    </xdr:to>
    <xdr:sp macro="" textlink="">
      <xdr:nvSpPr>
        <xdr:cNvPr id="569" name="Text Box 2">
          <a:extLst>
            <a:ext uri="{FF2B5EF4-FFF2-40B4-BE49-F238E27FC236}">
              <a16:creationId xmlns:a16="http://schemas.microsoft.com/office/drawing/2014/main" id="{932BD739-07AE-45E7-86E9-1EE45DDCDEA7}"/>
            </a:ext>
          </a:extLst>
        </xdr:cNvPr>
        <xdr:cNvSpPr txBox="1">
          <a:spLocks noChangeArrowheads="1"/>
        </xdr:cNvSpPr>
      </xdr:nvSpPr>
      <xdr:spPr bwMode="auto">
        <a:xfrm>
          <a:off x="2962275" y="1724025"/>
          <a:ext cx="76200" cy="51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81767</xdr:rowOff>
    </xdr:to>
    <xdr:sp macro="" textlink="">
      <xdr:nvSpPr>
        <xdr:cNvPr id="570" name="Text Box 2">
          <a:extLst>
            <a:ext uri="{FF2B5EF4-FFF2-40B4-BE49-F238E27FC236}">
              <a16:creationId xmlns:a16="http://schemas.microsoft.com/office/drawing/2014/main" id="{99274BA3-DC5E-414D-811C-6AA9BBEEADA5}"/>
            </a:ext>
          </a:extLst>
        </xdr:cNvPr>
        <xdr:cNvSpPr txBox="1">
          <a:spLocks noChangeArrowheads="1"/>
        </xdr:cNvSpPr>
      </xdr:nvSpPr>
      <xdr:spPr bwMode="auto">
        <a:xfrm>
          <a:off x="2962275" y="1724025"/>
          <a:ext cx="76200" cy="5496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46841</xdr:rowOff>
    </xdr:to>
    <xdr:sp macro="" textlink="">
      <xdr:nvSpPr>
        <xdr:cNvPr id="571" name="Text Box 2">
          <a:extLst>
            <a:ext uri="{FF2B5EF4-FFF2-40B4-BE49-F238E27FC236}">
              <a16:creationId xmlns:a16="http://schemas.microsoft.com/office/drawing/2014/main" id="{B855B12E-63C8-4F33-BF8A-0677AA164B7E}"/>
            </a:ext>
          </a:extLst>
        </xdr:cNvPr>
        <xdr:cNvSpPr txBox="1">
          <a:spLocks noChangeArrowheads="1"/>
        </xdr:cNvSpPr>
      </xdr:nvSpPr>
      <xdr:spPr bwMode="auto">
        <a:xfrm>
          <a:off x="2962275" y="1724025"/>
          <a:ext cx="76200" cy="521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46841</xdr:rowOff>
    </xdr:to>
    <xdr:sp macro="" textlink="">
      <xdr:nvSpPr>
        <xdr:cNvPr id="572" name="Text Box 2">
          <a:extLst>
            <a:ext uri="{FF2B5EF4-FFF2-40B4-BE49-F238E27FC236}">
              <a16:creationId xmlns:a16="http://schemas.microsoft.com/office/drawing/2014/main" id="{10802314-9835-462F-826B-D2125C587389}"/>
            </a:ext>
          </a:extLst>
        </xdr:cNvPr>
        <xdr:cNvSpPr txBox="1">
          <a:spLocks noChangeArrowheads="1"/>
        </xdr:cNvSpPr>
      </xdr:nvSpPr>
      <xdr:spPr bwMode="auto">
        <a:xfrm>
          <a:off x="2962275" y="1724025"/>
          <a:ext cx="76200" cy="521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46841</xdr:rowOff>
    </xdr:to>
    <xdr:sp macro="" textlink="">
      <xdr:nvSpPr>
        <xdr:cNvPr id="573" name="Text Box 2">
          <a:extLst>
            <a:ext uri="{FF2B5EF4-FFF2-40B4-BE49-F238E27FC236}">
              <a16:creationId xmlns:a16="http://schemas.microsoft.com/office/drawing/2014/main" id="{35D4D2C6-1FAB-49CA-B7AB-CD41E56C359E}"/>
            </a:ext>
          </a:extLst>
        </xdr:cNvPr>
        <xdr:cNvSpPr txBox="1">
          <a:spLocks noChangeArrowheads="1"/>
        </xdr:cNvSpPr>
      </xdr:nvSpPr>
      <xdr:spPr bwMode="auto">
        <a:xfrm>
          <a:off x="2962275" y="1724025"/>
          <a:ext cx="76200" cy="521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86212</xdr:rowOff>
    </xdr:to>
    <xdr:sp macro="" textlink="">
      <xdr:nvSpPr>
        <xdr:cNvPr id="574" name="Text Box 2">
          <a:extLst>
            <a:ext uri="{FF2B5EF4-FFF2-40B4-BE49-F238E27FC236}">
              <a16:creationId xmlns:a16="http://schemas.microsoft.com/office/drawing/2014/main" id="{80675103-18C7-49B1-B9C5-376B3448C779}"/>
            </a:ext>
          </a:extLst>
        </xdr:cNvPr>
        <xdr:cNvSpPr txBox="1">
          <a:spLocks noChangeArrowheads="1"/>
        </xdr:cNvSpPr>
      </xdr:nvSpPr>
      <xdr:spPr bwMode="auto">
        <a:xfrm>
          <a:off x="2962275" y="1724025"/>
          <a:ext cx="76200" cy="559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86212</xdr:rowOff>
    </xdr:to>
    <xdr:sp macro="" textlink="">
      <xdr:nvSpPr>
        <xdr:cNvPr id="575" name="Text Box 2">
          <a:extLst>
            <a:ext uri="{FF2B5EF4-FFF2-40B4-BE49-F238E27FC236}">
              <a16:creationId xmlns:a16="http://schemas.microsoft.com/office/drawing/2014/main" id="{15F4507B-30C3-4327-9CD2-3C794A0D7801}"/>
            </a:ext>
          </a:extLst>
        </xdr:cNvPr>
        <xdr:cNvSpPr txBox="1">
          <a:spLocks noChangeArrowheads="1"/>
        </xdr:cNvSpPr>
      </xdr:nvSpPr>
      <xdr:spPr bwMode="auto">
        <a:xfrm>
          <a:off x="2962275" y="1724025"/>
          <a:ext cx="76200" cy="559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46841</xdr:rowOff>
    </xdr:to>
    <xdr:sp macro="" textlink="">
      <xdr:nvSpPr>
        <xdr:cNvPr id="576" name="Text Box 2">
          <a:extLst>
            <a:ext uri="{FF2B5EF4-FFF2-40B4-BE49-F238E27FC236}">
              <a16:creationId xmlns:a16="http://schemas.microsoft.com/office/drawing/2014/main" id="{2002A5F3-902F-41D2-9C06-925877454BD5}"/>
            </a:ext>
          </a:extLst>
        </xdr:cNvPr>
        <xdr:cNvSpPr txBox="1">
          <a:spLocks noChangeArrowheads="1"/>
        </xdr:cNvSpPr>
      </xdr:nvSpPr>
      <xdr:spPr bwMode="auto">
        <a:xfrm>
          <a:off x="2962275" y="1724025"/>
          <a:ext cx="76200" cy="521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46841</xdr:rowOff>
    </xdr:to>
    <xdr:sp macro="" textlink="">
      <xdr:nvSpPr>
        <xdr:cNvPr id="577" name="Text Box 2">
          <a:extLst>
            <a:ext uri="{FF2B5EF4-FFF2-40B4-BE49-F238E27FC236}">
              <a16:creationId xmlns:a16="http://schemas.microsoft.com/office/drawing/2014/main" id="{66D0A586-83FC-4B23-B5A4-6FE1C15D2F59}"/>
            </a:ext>
          </a:extLst>
        </xdr:cNvPr>
        <xdr:cNvSpPr txBox="1">
          <a:spLocks noChangeArrowheads="1"/>
        </xdr:cNvSpPr>
      </xdr:nvSpPr>
      <xdr:spPr bwMode="auto">
        <a:xfrm>
          <a:off x="2962275" y="1724025"/>
          <a:ext cx="76200" cy="521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46841</xdr:rowOff>
    </xdr:to>
    <xdr:sp macro="" textlink="">
      <xdr:nvSpPr>
        <xdr:cNvPr id="578" name="Text Box 2">
          <a:extLst>
            <a:ext uri="{FF2B5EF4-FFF2-40B4-BE49-F238E27FC236}">
              <a16:creationId xmlns:a16="http://schemas.microsoft.com/office/drawing/2014/main" id="{AB68EE5E-861D-4969-8138-208360A89093}"/>
            </a:ext>
          </a:extLst>
        </xdr:cNvPr>
        <xdr:cNvSpPr txBox="1">
          <a:spLocks noChangeArrowheads="1"/>
        </xdr:cNvSpPr>
      </xdr:nvSpPr>
      <xdr:spPr bwMode="auto">
        <a:xfrm>
          <a:off x="2962275" y="1724025"/>
          <a:ext cx="76200" cy="521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34681</xdr:rowOff>
    </xdr:to>
    <xdr:sp macro="" textlink="">
      <xdr:nvSpPr>
        <xdr:cNvPr id="579" name="Text Box 2">
          <a:extLst>
            <a:ext uri="{FF2B5EF4-FFF2-40B4-BE49-F238E27FC236}">
              <a16:creationId xmlns:a16="http://schemas.microsoft.com/office/drawing/2014/main" id="{41868911-FC92-4C6E-926E-49DEF68BD0CA}"/>
            </a:ext>
          </a:extLst>
        </xdr:cNvPr>
        <xdr:cNvSpPr txBox="1">
          <a:spLocks noChangeArrowheads="1"/>
        </xdr:cNvSpPr>
      </xdr:nvSpPr>
      <xdr:spPr bwMode="auto">
        <a:xfrm>
          <a:off x="2962275" y="1724025"/>
          <a:ext cx="76200" cy="51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34681</xdr:rowOff>
    </xdr:to>
    <xdr:sp macro="" textlink="">
      <xdr:nvSpPr>
        <xdr:cNvPr id="580" name="Text Box 2">
          <a:extLst>
            <a:ext uri="{FF2B5EF4-FFF2-40B4-BE49-F238E27FC236}">
              <a16:creationId xmlns:a16="http://schemas.microsoft.com/office/drawing/2014/main" id="{4D35DA77-E7B7-4E53-8493-4AA1510B2D5D}"/>
            </a:ext>
          </a:extLst>
        </xdr:cNvPr>
        <xdr:cNvSpPr txBox="1">
          <a:spLocks noChangeArrowheads="1"/>
        </xdr:cNvSpPr>
      </xdr:nvSpPr>
      <xdr:spPr bwMode="auto">
        <a:xfrm>
          <a:off x="2962275" y="1724025"/>
          <a:ext cx="76200" cy="51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34681</xdr:rowOff>
    </xdr:to>
    <xdr:sp macro="" textlink="">
      <xdr:nvSpPr>
        <xdr:cNvPr id="581" name="Text Box 2">
          <a:extLst>
            <a:ext uri="{FF2B5EF4-FFF2-40B4-BE49-F238E27FC236}">
              <a16:creationId xmlns:a16="http://schemas.microsoft.com/office/drawing/2014/main" id="{B854F5C0-4265-4DE1-A255-E85A94A81B0C}"/>
            </a:ext>
          </a:extLst>
        </xdr:cNvPr>
        <xdr:cNvSpPr txBox="1">
          <a:spLocks noChangeArrowheads="1"/>
        </xdr:cNvSpPr>
      </xdr:nvSpPr>
      <xdr:spPr bwMode="auto">
        <a:xfrm>
          <a:off x="2962275" y="1724025"/>
          <a:ext cx="76200" cy="51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81767</xdr:rowOff>
    </xdr:to>
    <xdr:sp macro="" textlink="">
      <xdr:nvSpPr>
        <xdr:cNvPr id="582" name="Text Box 2">
          <a:extLst>
            <a:ext uri="{FF2B5EF4-FFF2-40B4-BE49-F238E27FC236}">
              <a16:creationId xmlns:a16="http://schemas.microsoft.com/office/drawing/2014/main" id="{9E35E3E8-76D8-4804-8EAC-2844BBA4492B}"/>
            </a:ext>
          </a:extLst>
        </xdr:cNvPr>
        <xdr:cNvSpPr txBox="1">
          <a:spLocks noChangeArrowheads="1"/>
        </xdr:cNvSpPr>
      </xdr:nvSpPr>
      <xdr:spPr bwMode="auto">
        <a:xfrm>
          <a:off x="2962275" y="1724025"/>
          <a:ext cx="76200" cy="5496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34681</xdr:rowOff>
    </xdr:to>
    <xdr:sp macro="" textlink="">
      <xdr:nvSpPr>
        <xdr:cNvPr id="583" name="Text Box 2">
          <a:extLst>
            <a:ext uri="{FF2B5EF4-FFF2-40B4-BE49-F238E27FC236}">
              <a16:creationId xmlns:a16="http://schemas.microsoft.com/office/drawing/2014/main" id="{96EFE34D-3573-46BD-B6AC-E771F373BD06}"/>
            </a:ext>
          </a:extLst>
        </xdr:cNvPr>
        <xdr:cNvSpPr txBox="1">
          <a:spLocks noChangeArrowheads="1"/>
        </xdr:cNvSpPr>
      </xdr:nvSpPr>
      <xdr:spPr bwMode="auto">
        <a:xfrm>
          <a:off x="2962275" y="1724025"/>
          <a:ext cx="76200" cy="51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81767</xdr:rowOff>
    </xdr:to>
    <xdr:sp macro="" textlink="">
      <xdr:nvSpPr>
        <xdr:cNvPr id="584" name="Text Box 2">
          <a:extLst>
            <a:ext uri="{FF2B5EF4-FFF2-40B4-BE49-F238E27FC236}">
              <a16:creationId xmlns:a16="http://schemas.microsoft.com/office/drawing/2014/main" id="{8C84B460-BD2E-40CD-AE02-94E6C53603F6}"/>
            </a:ext>
          </a:extLst>
        </xdr:cNvPr>
        <xdr:cNvSpPr txBox="1">
          <a:spLocks noChangeArrowheads="1"/>
        </xdr:cNvSpPr>
      </xdr:nvSpPr>
      <xdr:spPr bwMode="auto">
        <a:xfrm>
          <a:off x="2962275" y="1724025"/>
          <a:ext cx="76200" cy="5496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34681</xdr:rowOff>
    </xdr:to>
    <xdr:sp macro="" textlink="">
      <xdr:nvSpPr>
        <xdr:cNvPr id="585" name="Text Box 2">
          <a:extLst>
            <a:ext uri="{FF2B5EF4-FFF2-40B4-BE49-F238E27FC236}">
              <a16:creationId xmlns:a16="http://schemas.microsoft.com/office/drawing/2014/main" id="{797E799A-9CBA-487F-843C-43D87C229838}"/>
            </a:ext>
          </a:extLst>
        </xdr:cNvPr>
        <xdr:cNvSpPr txBox="1">
          <a:spLocks noChangeArrowheads="1"/>
        </xdr:cNvSpPr>
      </xdr:nvSpPr>
      <xdr:spPr bwMode="auto">
        <a:xfrm>
          <a:off x="2962275" y="1724025"/>
          <a:ext cx="76200" cy="51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81767</xdr:rowOff>
    </xdr:to>
    <xdr:sp macro="" textlink="">
      <xdr:nvSpPr>
        <xdr:cNvPr id="586" name="Text Box 2">
          <a:extLst>
            <a:ext uri="{FF2B5EF4-FFF2-40B4-BE49-F238E27FC236}">
              <a16:creationId xmlns:a16="http://schemas.microsoft.com/office/drawing/2014/main" id="{138A8BB4-CEF9-4107-B01A-EBE505D66A9F}"/>
            </a:ext>
          </a:extLst>
        </xdr:cNvPr>
        <xdr:cNvSpPr txBox="1">
          <a:spLocks noChangeArrowheads="1"/>
        </xdr:cNvSpPr>
      </xdr:nvSpPr>
      <xdr:spPr bwMode="auto">
        <a:xfrm>
          <a:off x="2962275" y="1724025"/>
          <a:ext cx="76200" cy="5496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46841</xdr:rowOff>
    </xdr:to>
    <xdr:sp macro="" textlink="">
      <xdr:nvSpPr>
        <xdr:cNvPr id="587" name="Text Box 2">
          <a:extLst>
            <a:ext uri="{FF2B5EF4-FFF2-40B4-BE49-F238E27FC236}">
              <a16:creationId xmlns:a16="http://schemas.microsoft.com/office/drawing/2014/main" id="{45DF45CF-71DB-4842-8860-4D59152962F1}"/>
            </a:ext>
          </a:extLst>
        </xdr:cNvPr>
        <xdr:cNvSpPr txBox="1">
          <a:spLocks noChangeArrowheads="1"/>
        </xdr:cNvSpPr>
      </xdr:nvSpPr>
      <xdr:spPr bwMode="auto">
        <a:xfrm>
          <a:off x="2962275" y="1724025"/>
          <a:ext cx="76200" cy="521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46841</xdr:rowOff>
    </xdr:to>
    <xdr:sp macro="" textlink="">
      <xdr:nvSpPr>
        <xdr:cNvPr id="588" name="Text Box 2">
          <a:extLst>
            <a:ext uri="{FF2B5EF4-FFF2-40B4-BE49-F238E27FC236}">
              <a16:creationId xmlns:a16="http://schemas.microsoft.com/office/drawing/2014/main" id="{5C97AB69-5BB3-4617-B754-07403409CD8A}"/>
            </a:ext>
          </a:extLst>
        </xdr:cNvPr>
        <xdr:cNvSpPr txBox="1">
          <a:spLocks noChangeArrowheads="1"/>
        </xdr:cNvSpPr>
      </xdr:nvSpPr>
      <xdr:spPr bwMode="auto">
        <a:xfrm>
          <a:off x="2962275" y="1724025"/>
          <a:ext cx="76200" cy="521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46841</xdr:rowOff>
    </xdr:to>
    <xdr:sp macro="" textlink="">
      <xdr:nvSpPr>
        <xdr:cNvPr id="589" name="Text Box 2">
          <a:extLst>
            <a:ext uri="{FF2B5EF4-FFF2-40B4-BE49-F238E27FC236}">
              <a16:creationId xmlns:a16="http://schemas.microsoft.com/office/drawing/2014/main" id="{BD6BD29C-7AC9-4B71-B112-C202D244885C}"/>
            </a:ext>
          </a:extLst>
        </xdr:cNvPr>
        <xdr:cNvSpPr txBox="1">
          <a:spLocks noChangeArrowheads="1"/>
        </xdr:cNvSpPr>
      </xdr:nvSpPr>
      <xdr:spPr bwMode="auto">
        <a:xfrm>
          <a:off x="2962275" y="1724025"/>
          <a:ext cx="76200" cy="521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86212</xdr:rowOff>
    </xdr:to>
    <xdr:sp macro="" textlink="">
      <xdr:nvSpPr>
        <xdr:cNvPr id="590" name="Text Box 2">
          <a:extLst>
            <a:ext uri="{FF2B5EF4-FFF2-40B4-BE49-F238E27FC236}">
              <a16:creationId xmlns:a16="http://schemas.microsoft.com/office/drawing/2014/main" id="{8990798F-920A-40AB-97FD-2A7C074CEC6E}"/>
            </a:ext>
          </a:extLst>
        </xdr:cNvPr>
        <xdr:cNvSpPr txBox="1">
          <a:spLocks noChangeArrowheads="1"/>
        </xdr:cNvSpPr>
      </xdr:nvSpPr>
      <xdr:spPr bwMode="auto">
        <a:xfrm>
          <a:off x="2962275" y="1724025"/>
          <a:ext cx="76200" cy="559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86212</xdr:rowOff>
    </xdr:to>
    <xdr:sp macro="" textlink="">
      <xdr:nvSpPr>
        <xdr:cNvPr id="591" name="Text Box 2">
          <a:extLst>
            <a:ext uri="{FF2B5EF4-FFF2-40B4-BE49-F238E27FC236}">
              <a16:creationId xmlns:a16="http://schemas.microsoft.com/office/drawing/2014/main" id="{5F3E27FC-6CAE-4098-8384-C60ECD1A56E0}"/>
            </a:ext>
          </a:extLst>
        </xdr:cNvPr>
        <xdr:cNvSpPr txBox="1">
          <a:spLocks noChangeArrowheads="1"/>
        </xdr:cNvSpPr>
      </xdr:nvSpPr>
      <xdr:spPr bwMode="auto">
        <a:xfrm>
          <a:off x="2962275" y="1724025"/>
          <a:ext cx="76200" cy="559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46841</xdr:rowOff>
    </xdr:to>
    <xdr:sp macro="" textlink="">
      <xdr:nvSpPr>
        <xdr:cNvPr id="592" name="Text Box 2">
          <a:extLst>
            <a:ext uri="{FF2B5EF4-FFF2-40B4-BE49-F238E27FC236}">
              <a16:creationId xmlns:a16="http://schemas.microsoft.com/office/drawing/2014/main" id="{E93377D4-66C3-400C-934F-2D1043D2F8B8}"/>
            </a:ext>
          </a:extLst>
        </xdr:cNvPr>
        <xdr:cNvSpPr txBox="1">
          <a:spLocks noChangeArrowheads="1"/>
        </xdr:cNvSpPr>
      </xdr:nvSpPr>
      <xdr:spPr bwMode="auto">
        <a:xfrm>
          <a:off x="2962275" y="1724025"/>
          <a:ext cx="76200" cy="521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46841</xdr:rowOff>
    </xdr:to>
    <xdr:sp macro="" textlink="">
      <xdr:nvSpPr>
        <xdr:cNvPr id="593" name="Text Box 2">
          <a:extLst>
            <a:ext uri="{FF2B5EF4-FFF2-40B4-BE49-F238E27FC236}">
              <a16:creationId xmlns:a16="http://schemas.microsoft.com/office/drawing/2014/main" id="{224CA360-68DF-416A-93A0-E5CB12A10948}"/>
            </a:ext>
          </a:extLst>
        </xdr:cNvPr>
        <xdr:cNvSpPr txBox="1">
          <a:spLocks noChangeArrowheads="1"/>
        </xdr:cNvSpPr>
      </xdr:nvSpPr>
      <xdr:spPr bwMode="auto">
        <a:xfrm>
          <a:off x="2962275" y="1724025"/>
          <a:ext cx="76200" cy="521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46841</xdr:rowOff>
    </xdr:to>
    <xdr:sp macro="" textlink="">
      <xdr:nvSpPr>
        <xdr:cNvPr id="594" name="Text Box 2">
          <a:extLst>
            <a:ext uri="{FF2B5EF4-FFF2-40B4-BE49-F238E27FC236}">
              <a16:creationId xmlns:a16="http://schemas.microsoft.com/office/drawing/2014/main" id="{8F72A5B9-AD15-4CD0-A8E7-06CAC4908F38}"/>
            </a:ext>
          </a:extLst>
        </xdr:cNvPr>
        <xdr:cNvSpPr txBox="1">
          <a:spLocks noChangeArrowheads="1"/>
        </xdr:cNvSpPr>
      </xdr:nvSpPr>
      <xdr:spPr bwMode="auto">
        <a:xfrm>
          <a:off x="2962275" y="1724025"/>
          <a:ext cx="76200" cy="521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34681</xdr:rowOff>
    </xdr:to>
    <xdr:sp macro="" textlink="">
      <xdr:nvSpPr>
        <xdr:cNvPr id="595" name="Text Box 2">
          <a:extLst>
            <a:ext uri="{FF2B5EF4-FFF2-40B4-BE49-F238E27FC236}">
              <a16:creationId xmlns:a16="http://schemas.microsoft.com/office/drawing/2014/main" id="{40234907-406D-4E55-9F4B-9A23A9EC97EF}"/>
            </a:ext>
          </a:extLst>
        </xdr:cNvPr>
        <xdr:cNvSpPr txBox="1">
          <a:spLocks noChangeArrowheads="1"/>
        </xdr:cNvSpPr>
      </xdr:nvSpPr>
      <xdr:spPr bwMode="auto">
        <a:xfrm>
          <a:off x="2962275" y="1724025"/>
          <a:ext cx="76200" cy="51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4</xdr:row>
      <xdr:rowOff>0</xdr:rowOff>
    </xdr:from>
    <xdr:to>
      <xdr:col>3</xdr:col>
      <xdr:colOff>180975</xdr:colOff>
      <xdr:row>7</xdr:row>
      <xdr:rowOff>34681</xdr:rowOff>
    </xdr:to>
    <xdr:sp macro="" textlink="">
      <xdr:nvSpPr>
        <xdr:cNvPr id="596" name="Text Box 2">
          <a:extLst>
            <a:ext uri="{FF2B5EF4-FFF2-40B4-BE49-F238E27FC236}">
              <a16:creationId xmlns:a16="http://schemas.microsoft.com/office/drawing/2014/main" id="{85965A8D-9BFF-4201-A4B2-EC8511647045}"/>
            </a:ext>
          </a:extLst>
        </xdr:cNvPr>
        <xdr:cNvSpPr txBox="1">
          <a:spLocks noChangeArrowheads="1"/>
        </xdr:cNvSpPr>
      </xdr:nvSpPr>
      <xdr:spPr bwMode="auto">
        <a:xfrm>
          <a:off x="2962275" y="1724025"/>
          <a:ext cx="76200" cy="51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104775</xdr:colOff>
      <xdr:row>148</xdr:row>
      <xdr:rowOff>0</xdr:rowOff>
    </xdr:from>
    <xdr:ext cx="76200" cy="208131"/>
    <xdr:sp macro="" textlink="">
      <xdr:nvSpPr>
        <xdr:cNvPr id="33" name="Text Box 2">
          <a:extLst>
            <a:ext uri="{FF2B5EF4-FFF2-40B4-BE49-F238E27FC236}">
              <a16:creationId xmlns:a16="http://schemas.microsoft.com/office/drawing/2014/main" id="{1C998CED-1B2B-4D07-8D00-94B0E3FC6F95}"/>
            </a:ext>
          </a:extLst>
        </xdr:cNvPr>
        <xdr:cNvSpPr txBox="1">
          <a:spLocks noChangeArrowheads="1"/>
        </xdr:cNvSpPr>
      </xdr:nvSpPr>
      <xdr:spPr bwMode="auto">
        <a:xfrm>
          <a:off x="2878455" y="10145268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34" name="Text Box 2">
          <a:extLst>
            <a:ext uri="{FF2B5EF4-FFF2-40B4-BE49-F238E27FC236}">
              <a16:creationId xmlns:a16="http://schemas.microsoft.com/office/drawing/2014/main" id="{6DC6A12F-E4A5-4E4A-A60F-132C6C9BBF68}"/>
            </a:ext>
          </a:extLst>
        </xdr:cNvPr>
        <xdr:cNvSpPr txBox="1">
          <a:spLocks noChangeArrowheads="1"/>
        </xdr:cNvSpPr>
      </xdr:nvSpPr>
      <xdr:spPr bwMode="auto">
        <a:xfrm>
          <a:off x="2878455" y="10145268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35" name="Text Box 2">
          <a:extLst>
            <a:ext uri="{FF2B5EF4-FFF2-40B4-BE49-F238E27FC236}">
              <a16:creationId xmlns:a16="http://schemas.microsoft.com/office/drawing/2014/main" id="{601B5E13-1FEA-45C4-BD59-68C01456899B}"/>
            </a:ext>
          </a:extLst>
        </xdr:cNvPr>
        <xdr:cNvSpPr txBox="1">
          <a:spLocks noChangeArrowheads="1"/>
        </xdr:cNvSpPr>
      </xdr:nvSpPr>
      <xdr:spPr bwMode="auto">
        <a:xfrm>
          <a:off x="2878455" y="10145268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36" name="Text Box 2">
          <a:extLst>
            <a:ext uri="{FF2B5EF4-FFF2-40B4-BE49-F238E27FC236}">
              <a16:creationId xmlns:a16="http://schemas.microsoft.com/office/drawing/2014/main" id="{7533978D-7C11-49F0-B3B5-1B52693369F1}"/>
            </a:ext>
          </a:extLst>
        </xdr:cNvPr>
        <xdr:cNvSpPr txBox="1">
          <a:spLocks noChangeArrowheads="1"/>
        </xdr:cNvSpPr>
      </xdr:nvSpPr>
      <xdr:spPr bwMode="auto">
        <a:xfrm>
          <a:off x="2878455" y="10145268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37" name="Text Box 2">
          <a:extLst>
            <a:ext uri="{FF2B5EF4-FFF2-40B4-BE49-F238E27FC236}">
              <a16:creationId xmlns:a16="http://schemas.microsoft.com/office/drawing/2014/main" id="{5E6CEE51-D75A-45A4-B9E2-5E56DC1793F9}"/>
            </a:ext>
          </a:extLst>
        </xdr:cNvPr>
        <xdr:cNvSpPr txBox="1">
          <a:spLocks noChangeArrowheads="1"/>
        </xdr:cNvSpPr>
      </xdr:nvSpPr>
      <xdr:spPr bwMode="auto">
        <a:xfrm>
          <a:off x="2878455" y="10145268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38" name="Text Box 2">
          <a:extLst>
            <a:ext uri="{FF2B5EF4-FFF2-40B4-BE49-F238E27FC236}">
              <a16:creationId xmlns:a16="http://schemas.microsoft.com/office/drawing/2014/main" id="{19854CE4-106B-4CAC-B807-77AD21F3D9AA}"/>
            </a:ext>
          </a:extLst>
        </xdr:cNvPr>
        <xdr:cNvSpPr txBox="1">
          <a:spLocks noChangeArrowheads="1"/>
        </xdr:cNvSpPr>
      </xdr:nvSpPr>
      <xdr:spPr bwMode="auto">
        <a:xfrm>
          <a:off x="2878455" y="10145268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39" name="Text Box 2">
          <a:extLst>
            <a:ext uri="{FF2B5EF4-FFF2-40B4-BE49-F238E27FC236}">
              <a16:creationId xmlns:a16="http://schemas.microsoft.com/office/drawing/2014/main" id="{16319B6A-6FE2-4974-86E8-21BB793D2535}"/>
            </a:ext>
          </a:extLst>
        </xdr:cNvPr>
        <xdr:cNvSpPr txBox="1">
          <a:spLocks noChangeArrowheads="1"/>
        </xdr:cNvSpPr>
      </xdr:nvSpPr>
      <xdr:spPr bwMode="auto">
        <a:xfrm>
          <a:off x="2878455" y="10145268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40" name="Text Box 2">
          <a:extLst>
            <a:ext uri="{FF2B5EF4-FFF2-40B4-BE49-F238E27FC236}">
              <a16:creationId xmlns:a16="http://schemas.microsoft.com/office/drawing/2014/main" id="{E56625A4-8203-4C07-A698-6EBEE5129A90}"/>
            </a:ext>
          </a:extLst>
        </xdr:cNvPr>
        <xdr:cNvSpPr txBox="1">
          <a:spLocks noChangeArrowheads="1"/>
        </xdr:cNvSpPr>
      </xdr:nvSpPr>
      <xdr:spPr bwMode="auto">
        <a:xfrm>
          <a:off x="2878455" y="10145268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oneCellAnchor>
  <xdr:oneCellAnchor>
    <xdr:from>
      <xdr:col>3</xdr:col>
      <xdr:colOff>104775</xdr:colOff>
      <xdr:row>148</xdr:row>
      <xdr:rowOff>0</xdr:rowOff>
    </xdr:from>
    <xdr:ext cx="76200" cy="206300"/>
    <xdr:sp macro="" textlink="">
      <xdr:nvSpPr>
        <xdr:cNvPr id="41" name="Text Box 2">
          <a:extLst>
            <a:ext uri="{FF2B5EF4-FFF2-40B4-BE49-F238E27FC236}">
              <a16:creationId xmlns:a16="http://schemas.microsoft.com/office/drawing/2014/main" id="{69876E10-58A2-4D0F-87AB-9C9F70409384}"/>
            </a:ext>
          </a:extLst>
        </xdr:cNvPr>
        <xdr:cNvSpPr txBox="1">
          <a:spLocks noChangeArrowheads="1"/>
        </xdr:cNvSpPr>
      </xdr:nvSpPr>
      <xdr:spPr bwMode="auto">
        <a:xfrm>
          <a:off x="2878455" y="10145268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6300"/>
    <xdr:sp macro="" textlink="">
      <xdr:nvSpPr>
        <xdr:cNvPr id="42" name="Text Box 2">
          <a:extLst>
            <a:ext uri="{FF2B5EF4-FFF2-40B4-BE49-F238E27FC236}">
              <a16:creationId xmlns:a16="http://schemas.microsoft.com/office/drawing/2014/main" id="{3ECF8378-C3FC-4802-A1DB-A4648FA3EFE3}"/>
            </a:ext>
          </a:extLst>
        </xdr:cNvPr>
        <xdr:cNvSpPr txBox="1">
          <a:spLocks noChangeArrowheads="1"/>
        </xdr:cNvSpPr>
      </xdr:nvSpPr>
      <xdr:spPr bwMode="auto">
        <a:xfrm>
          <a:off x="2878455" y="10145268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6300"/>
    <xdr:sp macro="" textlink="">
      <xdr:nvSpPr>
        <xdr:cNvPr id="43" name="Text Box 2">
          <a:extLst>
            <a:ext uri="{FF2B5EF4-FFF2-40B4-BE49-F238E27FC236}">
              <a16:creationId xmlns:a16="http://schemas.microsoft.com/office/drawing/2014/main" id="{D83C2D13-C542-40EC-ADAB-5DD5A7A2B2DB}"/>
            </a:ext>
          </a:extLst>
        </xdr:cNvPr>
        <xdr:cNvSpPr txBox="1">
          <a:spLocks noChangeArrowheads="1"/>
        </xdr:cNvSpPr>
      </xdr:nvSpPr>
      <xdr:spPr bwMode="auto">
        <a:xfrm>
          <a:off x="2878455" y="10145268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6300"/>
    <xdr:sp macro="" textlink="">
      <xdr:nvSpPr>
        <xdr:cNvPr id="44" name="Text Box 2">
          <a:extLst>
            <a:ext uri="{FF2B5EF4-FFF2-40B4-BE49-F238E27FC236}">
              <a16:creationId xmlns:a16="http://schemas.microsoft.com/office/drawing/2014/main" id="{548F41F0-30BD-48CD-897F-DDDC8D46F31F}"/>
            </a:ext>
          </a:extLst>
        </xdr:cNvPr>
        <xdr:cNvSpPr txBox="1">
          <a:spLocks noChangeArrowheads="1"/>
        </xdr:cNvSpPr>
      </xdr:nvSpPr>
      <xdr:spPr bwMode="auto">
        <a:xfrm>
          <a:off x="2878455" y="10145268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6300"/>
    <xdr:sp macro="" textlink="">
      <xdr:nvSpPr>
        <xdr:cNvPr id="45" name="Text Box 2">
          <a:extLst>
            <a:ext uri="{FF2B5EF4-FFF2-40B4-BE49-F238E27FC236}">
              <a16:creationId xmlns:a16="http://schemas.microsoft.com/office/drawing/2014/main" id="{F619C352-0680-48B8-8E87-7DCA9DE7B500}"/>
            </a:ext>
          </a:extLst>
        </xdr:cNvPr>
        <xdr:cNvSpPr txBox="1">
          <a:spLocks noChangeArrowheads="1"/>
        </xdr:cNvSpPr>
      </xdr:nvSpPr>
      <xdr:spPr bwMode="auto">
        <a:xfrm>
          <a:off x="2878455" y="10145268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6300"/>
    <xdr:sp macro="" textlink="">
      <xdr:nvSpPr>
        <xdr:cNvPr id="46" name="Text Box 2">
          <a:extLst>
            <a:ext uri="{FF2B5EF4-FFF2-40B4-BE49-F238E27FC236}">
              <a16:creationId xmlns:a16="http://schemas.microsoft.com/office/drawing/2014/main" id="{A93B4E5B-DCA3-463A-B9CA-755D3EA3D975}"/>
            </a:ext>
          </a:extLst>
        </xdr:cNvPr>
        <xdr:cNvSpPr txBox="1">
          <a:spLocks noChangeArrowheads="1"/>
        </xdr:cNvSpPr>
      </xdr:nvSpPr>
      <xdr:spPr bwMode="auto">
        <a:xfrm>
          <a:off x="2878455" y="10145268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18" name="Text Box 2">
          <a:extLst>
            <a:ext uri="{FF2B5EF4-FFF2-40B4-BE49-F238E27FC236}">
              <a16:creationId xmlns:a16="http://schemas.microsoft.com/office/drawing/2014/main" id="{38846FAE-6ABE-48D8-A75D-0C0117FC0250}"/>
            </a:ext>
          </a:extLst>
        </xdr:cNvPr>
        <xdr:cNvSpPr txBox="1">
          <a:spLocks noChangeArrowheads="1"/>
        </xdr:cNvSpPr>
      </xdr:nvSpPr>
      <xdr:spPr bwMode="auto">
        <a:xfrm>
          <a:off x="2962275" y="6718935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19" name="Text Box 2">
          <a:extLst>
            <a:ext uri="{FF2B5EF4-FFF2-40B4-BE49-F238E27FC236}">
              <a16:creationId xmlns:a16="http://schemas.microsoft.com/office/drawing/2014/main" id="{1E7EAC9A-B356-4A47-B294-AB5BA38AB176}"/>
            </a:ext>
          </a:extLst>
        </xdr:cNvPr>
        <xdr:cNvSpPr txBox="1">
          <a:spLocks noChangeArrowheads="1"/>
        </xdr:cNvSpPr>
      </xdr:nvSpPr>
      <xdr:spPr bwMode="auto">
        <a:xfrm>
          <a:off x="2962275" y="6718935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20" name="Text Box 2">
          <a:extLst>
            <a:ext uri="{FF2B5EF4-FFF2-40B4-BE49-F238E27FC236}">
              <a16:creationId xmlns:a16="http://schemas.microsoft.com/office/drawing/2014/main" id="{C435EC18-3428-403B-BFD1-60CB765527A0}"/>
            </a:ext>
          </a:extLst>
        </xdr:cNvPr>
        <xdr:cNvSpPr txBox="1">
          <a:spLocks noChangeArrowheads="1"/>
        </xdr:cNvSpPr>
      </xdr:nvSpPr>
      <xdr:spPr bwMode="auto">
        <a:xfrm>
          <a:off x="2962275" y="6718935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21" name="Text Box 2">
          <a:extLst>
            <a:ext uri="{FF2B5EF4-FFF2-40B4-BE49-F238E27FC236}">
              <a16:creationId xmlns:a16="http://schemas.microsoft.com/office/drawing/2014/main" id="{1B9DEC8F-10E4-40AE-AA67-A691E8355FE4}"/>
            </a:ext>
          </a:extLst>
        </xdr:cNvPr>
        <xdr:cNvSpPr txBox="1">
          <a:spLocks noChangeArrowheads="1"/>
        </xdr:cNvSpPr>
      </xdr:nvSpPr>
      <xdr:spPr bwMode="auto">
        <a:xfrm>
          <a:off x="2962275" y="6718935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22" name="Text Box 2">
          <a:extLst>
            <a:ext uri="{FF2B5EF4-FFF2-40B4-BE49-F238E27FC236}">
              <a16:creationId xmlns:a16="http://schemas.microsoft.com/office/drawing/2014/main" id="{5AB3D364-CFEA-48D1-976B-57209B59D833}"/>
            </a:ext>
          </a:extLst>
        </xdr:cNvPr>
        <xdr:cNvSpPr txBox="1">
          <a:spLocks noChangeArrowheads="1"/>
        </xdr:cNvSpPr>
      </xdr:nvSpPr>
      <xdr:spPr bwMode="auto">
        <a:xfrm>
          <a:off x="2962275" y="6718935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23" name="Text Box 2">
          <a:extLst>
            <a:ext uri="{FF2B5EF4-FFF2-40B4-BE49-F238E27FC236}">
              <a16:creationId xmlns:a16="http://schemas.microsoft.com/office/drawing/2014/main" id="{A6AE46CB-4796-48D6-A3AE-DEF26B198CDA}"/>
            </a:ext>
          </a:extLst>
        </xdr:cNvPr>
        <xdr:cNvSpPr txBox="1">
          <a:spLocks noChangeArrowheads="1"/>
        </xdr:cNvSpPr>
      </xdr:nvSpPr>
      <xdr:spPr bwMode="auto">
        <a:xfrm>
          <a:off x="2962275" y="6718935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24" name="Text Box 2">
          <a:extLst>
            <a:ext uri="{FF2B5EF4-FFF2-40B4-BE49-F238E27FC236}">
              <a16:creationId xmlns:a16="http://schemas.microsoft.com/office/drawing/2014/main" id="{9B1B61B6-4EEC-4A26-94C8-20B89DD1572F}"/>
            </a:ext>
          </a:extLst>
        </xdr:cNvPr>
        <xdr:cNvSpPr txBox="1">
          <a:spLocks noChangeArrowheads="1"/>
        </xdr:cNvSpPr>
      </xdr:nvSpPr>
      <xdr:spPr bwMode="auto">
        <a:xfrm>
          <a:off x="2962275" y="6718935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25" name="Text Box 2">
          <a:extLst>
            <a:ext uri="{FF2B5EF4-FFF2-40B4-BE49-F238E27FC236}">
              <a16:creationId xmlns:a16="http://schemas.microsoft.com/office/drawing/2014/main" id="{4D5B347C-7C46-4D90-BC8B-757B09BD8DBB}"/>
            </a:ext>
          </a:extLst>
        </xdr:cNvPr>
        <xdr:cNvSpPr txBox="1">
          <a:spLocks noChangeArrowheads="1"/>
        </xdr:cNvSpPr>
      </xdr:nvSpPr>
      <xdr:spPr bwMode="auto">
        <a:xfrm>
          <a:off x="2962275" y="6718935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oneCellAnchor>
  <xdr:oneCellAnchor>
    <xdr:from>
      <xdr:col>3</xdr:col>
      <xdr:colOff>104775</xdr:colOff>
      <xdr:row>148</xdr:row>
      <xdr:rowOff>0</xdr:rowOff>
    </xdr:from>
    <xdr:ext cx="76200" cy="206300"/>
    <xdr:sp macro="" textlink="">
      <xdr:nvSpPr>
        <xdr:cNvPr id="26" name="Text Box 2">
          <a:extLst>
            <a:ext uri="{FF2B5EF4-FFF2-40B4-BE49-F238E27FC236}">
              <a16:creationId xmlns:a16="http://schemas.microsoft.com/office/drawing/2014/main" id="{CA20A959-BB19-4E0D-A8FC-C393B76BDB17}"/>
            </a:ext>
          </a:extLst>
        </xdr:cNvPr>
        <xdr:cNvSpPr txBox="1">
          <a:spLocks noChangeArrowheads="1"/>
        </xdr:cNvSpPr>
      </xdr:nvSpPr>
      <xdr:spPr bwMode="auto">
        <a:xfrm>
          <a:off x="2962275" y="6718935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6300"/>
    <xdr:sp macro="" textlink="">
      <xdr:nvSpPr>
        <xdr:cNvPr id="27" name="Text Box 2">
          <a:extLst>
            <a:ext uri="{FF2B5EF4-FFF2-40B4-BE49-F238E27FC236}">
              <a16:creationId xmlns:a16="http://schemas.microsoft.com/office/drawing/2014/main" id="{05F581E2-9DAA-4852-A47B-F996213895F5}"/>
            </a:ext>
          </a:extLst>
        </xdr:cNvPr>
        <xdr:cNvSpPr txBox="1">
          <a:spLocks noChangeArrowheads="1"/>
        </xdr:cNvSpPr>
      </xdr:nvSpPr>
      <xdr:spPr bwMode="auto">
        <a:xfrm>
          <a:off x="2962275" y="6718935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6300"/>
    <xdr:sp macro="" textlink="">
      <xdr:nvSpPr>
        <xdr:cNvPr id="28" name="Text Box 2">
          <a:extLst>
            <a:ext uri="{FF2B5EF4-FFF2-40B4-BE49-F238E27FC236}">
              <a16:creationId xmlns:a16="http://schemas.microsoft.com/office/drawing/2014/main" id="{F0BCEEE7-E10F-418E-829E-65879B28A571}"/>
            </a:ext>
          </a:extLst>
        </xdr:cNvPr>
        <xdr:cNvSpPr txBox="1">
          <a:spLocks noChangeArrowheads="1"/>
        </xdr:cNvSpPr>
      </xdr:nvSpPr>
      <xdr:spPr bwMode="auto">
        <a:xfrm>
          <a:off x="2962275" y="6718935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6300"/>
    <xdr:sp macro="" textlink="">
      <xdr:nvSpPr>
        <xdr:cNvPr id="29" name="Text Box 2">
          <a:extLst>
            <a:ext uri="{FF2B5EF4-FFF2-40B4-BE49-F238E27FC236}">
              <a16:creationId xmlns:a16="http://schemas.microsoft.com/office/drawing/2014/main" id="{89D632DF-F946-4819-879A-B6FA3847E27E}"/>
            </a:ext>
          </a:extLst>
        </xdr:cNvPr>
        <xdr:cNvSpPr txBox="1">
          <a:spLocks noChangeArrowheads="1"/>
        </xdr:cNvSpPr>
      </xdr:nvSpPr>
      <xdr:spPr bwMode="auto">
        <a:xfrm>
          <a:off x="2962275" y="6718935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6300"/>
    <xdr:sp macro="" textlink="">
      <xdr:nvSpPr>
        <xdr:cNvPr id="30" name="Text Box 2">
          <a:extLst>
            <a:ext uri="{FF2B5EF4-FFF2-40B4-BE49-F238E27FC236}">
              <a16:creationId xmlns:a16="http://schemas.microsoft.com/office/drawing/2014/main" id="{AFE721FB-6379-4E98-B02D-76C27BC7DFD3}"/>
            </a:ext>
          </a:extLst>
        </xdr:cNvPr>
        <xdr:cNvSpPr txBox="1">
          <a:spLocks noChangeArrowheads="1"/>
        </xdr:cNvSpPr>
      </xdr:nvSpPr>
      <xdr:spPr bwMode="auto">
        <a:xfrm>
          <a:off x="2962275" y="6718935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6300"/>
    <xdr:sp macro="" textlink="">
      <xdr:nvSpPr>
        <xdr:cNvPr id="31" name="Text Box 2">
          <a:extLst>
            <a:ext uri="{FF2B5EF4-FFF2-40B4-BE49-F238E27FC236}">
              <a16:creationId xmlns:a16="http://schemas.microsoft.com/office/drawing/2014/main" id="{1ADB04D0-8CBA-482B-986F-66DE6971684B}"/>
            </a:ext>
          </a:extLst>
        </xdr:cNvPr>
        <xdr:cNvSpPr txBox="1">
          <a:spLocks noChangeArrowheads="1"/>
        </xdr:cNvSpPr>
      </xdr:nvSpPr>
      <xdr:spPr bwMode="auto">
        <a:xfrm>
          <a:off x="2962275" y="6718935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6300"/>
    <xdr:sp macro="" textlink="">
      <xdr:nvSpPr>
        <xdr:cNvPr id="32" name="Text Box 2">
          <a:extLst>
            <a:ext uri="{FF2B5EF4-FFF2-40B4-BE49-F238E27FC236}">
              <a16:creationId xmlns:a16="http://schemas.microsoft.com/office/drawing/2014/main" id="{63AB8D72-39BC-474A-8157-907E90B4C9EA}"/>
            </a:ext>
          </a:extLst>
        </xdr:cNvPr>
        <xdr:cNvSpPr txBox="1">
          <a:spLocks noChangeArrowheads="1"/>
        </xdr:cNvSpPr>
      </xdr:nvSpPr>
      <xdr:spPr bwMode="auto">
        <a:xfrm>
          <a:off x="2962275" y="6718935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47" name="Text Box 2">
          <a:extLst>
            <a:ext uri="{FF2B5EF4-FFF2-40B4-BE49-F238E27FC236}">
              <a16:creationId xmlns:a16="http://schemas.microsoft.com/office/drawing/2014/main" id="{D428F9AF-C754-4890-B104-EA5ED19DACCB}"/>
            </a:ext>
          </a:extLst>
        </xdr:cNvPr>
        <xdr:cNvSpPr txBox="1">
          <a:spLocks noChangeArrowheads="1"/>
        </xdr:cNvSpPr>
      </xdr:nvSpPr>
      <xdr:spPr bwMode="auto">
        <a:xfrm>
          <a:off x="2962275" y="6718935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48" name="Text Box 2">
          <a:extLst>
            <a:ext uri="{FF2B5EF4-FFF2-40B4-BE49-F238E27FC236}">
              <a16:creationId xmlns:a16="http://schemas.microsoft.com/office/drawing/2014/main" id="{0C0F26DD-9197-4F6E-B3EF-57C10098997E}"/>
            </a:ext>
          </a:extLst>
        </xdr:cNvPr>
        <xdr:cNvSpPr txBox="1">
          <a:spLocks noChangeArrowheads="1"/>
        </xdr:cNvSpPr>
      </xdr:nvSpPr>
      <xdr:spPr bwMode="auto">
        <a:xfrm>
          <a:off x="2962275" y="6718935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49" name="Text Box 2">
          <a:extLst>
            <a:ext uri="{FF2B5EF4-FFF2-40B4-BE49-F238E27FC236}">
              <a16:creationId xmlns:a16="http://schemas.microsoft.com/office/drawing/2014/main" id="{6E0A5EBB-A371-4DC7-8057-BE23F0858322}"/>
            </a:ext>
          </a:extLst>
        </xdr:cNvPr>
        <xdr:cNvSpPr txBox="1">
          <a:spLocks noChangeArrowheads="1"/>
        </xdr:cNvSpPr>
      </xdr:nvSpPr>
      <xdr:spPr bwMode="auto">
        <a:xfrm>
          <a:off x="2962275" y="6718935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50" name="Text Box 2">
          <a:extLst>
            <a:ext uri="{FF2B5EF4-FFF2-40B4-BE49-F238E27FC236}">
              <a16:creationId xmlns:a16="http://schemas.microsoft.com/office/drawing/2014/main" id="{3F827191-D4FD-48D3-9CE9-C946E53C55FC}"/>
            </a:ext>
          </a:extLst>
        </xdr:cNvPr>
        <xdr:cNvSpPr txBox="1">
          <a:spLocks noChangeArrowheads="1"/>
        </xdr:cNvSpPr>
      </xdr:nvSpPr>
      <xdr:spPr bwMode="auto">
        <a:xfrm>
          <a:off x="2962275" y="6718935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51" name="Text Box 2">
          <a:extLst>
            <a:ext uri="{FF2B5EF4-FFF2-40B4-BE49-F238E27FC236}">
              <a16:creationId xmlns:a16="http://schemas.microsoft.com/office/drawing/2014/main" id="{B4C26812-137E-4A83-BB46-CB38209C8CED}"/>
            </a:ext>
          </a:extLst>
        </xdr:cNvPr>
        <xdr:cNvSpPr txBox="1">
          <a:spLocks noChangeArrowheads="1"/>
        </xdr:cNvSpPr>
      </xdr:nvSpPr>
      <xdr:spPr bwMode="auto">
        <a:xfrm>
          <a:off x="2962275" y="6718935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52" name="Text Box 2">
          <a:extLst>
            <a:ext uri="{FF2B5EF4-FFF2-40B4-BE49-F238E27FC236}">
              <a16:creationId xmlns:a16="http://schemas.microsoft.com/office/drawing/2014/main" id="{A3D392F0-0E1E-4DA8-9151-032A040D1A45}"/>
            </a:ext>
          </a:extLst>
        </xdr:cNvPr>
        <xdr:cNvSpPr txBox="1">
          <a:spLocks noChangeArrowheads="1"/>
        </xdr:cNvSpPr>
      </xdr:nvSpPr>
      <xdr:spPr bwMode="auto">
        <a:xfrm>
          <a:off x="2962275" y="6718935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53" name="Text Box 2">
          <a:extLst>
            <a:ext uri="{FF2B5EF4-FFF2-40B4-BE49-F238E27FC236}">
              <a16:creationId xmlns:a16="http://schemas.microsoft.com/office/drawing/2014/main" id="{1E502F61-1B93-42A0-889D-AF0F0A12B80A}"/>
            </a:ext>
          </a:extLst>
        </xdr:cNvPr>
        <xdr:cNvSpPr txBox="1">
          <a:spLocks noChangeArrowheads="1"/>
        </xdr:cNvSpPr>
      </xdr:nvSpPr>
      <xdr:spPr bwMode="auto">
        <a:xfrm>
          <a:off x="2962275" y="6718935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8131"/>
    <xdr:sp macro="" textlink="">
      <xdr:nvSpPr>
        <xdr:cNvPr id="54" name="Text Box 2">
          <a:extLst>
            <a:ext uri="{FF2B5EF4-FFF2-40B4-BE49-F238E27FC236}">
              <a16:creationId xmlns:a16="http://schemas.microsoft.com/office/drawing/2014/main" id="{FB0206DA-1285-434B-864D-88C0975126F1}"/>
            </a:ext>
          </a:extLst>
        </xdr:cNvPr>
        <xdr:cNvSpPr txBox="1">
          <a:spLocks noChangeArrowheads="1"/>
        </xdr:cNvSpPr>
      </xdr:nvSpPr>
      <xdr:spPr bwMode="auto">
        <a:xfrm>
          <a:off x="2962275" y="6718935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oneCellAnchor>
  <xdr:oneCellAnchor>
    <xdr:from>
      <xdr:col>3</xdr:col>
      <xdr:colOff>104775</xdr:colOff>
      <xdr:row>148</xdr:row>
      <xdr:rowOff>0</xdr:rowOff>
    </xdr:from>
    <xdr:ext cx="76200" cy="206300"/>
    <xdr:sp macro="" textlink="">
      <xdr:nvSpPr>
        <xdr:cNvPr id="55" name="Text Box 2">
          <a:extLst>
            <a:ext uri="{FF2B5EF4-FFF2-40B4-BE49-F238E27FC236}">
              <a16:creationId xmlns:a16="http://schemas.microsoft.com/office/drawing/2014/main" id="{8C01A224-38FF-4AF0-89F6-9FEB67153786}"/>
            </a:ext>
          </a:extLst>
        </xdr:cNvPr>
        <xdr:cNvSpPr txBox="1">
          <a:spLocks noChangeArrowheads="1"/>
        </xdr:cNvSpPr>
      </xdr:nvSpPr>
      <xdr:spPr bwMode="auto">
        <a:xfrm>
          <a:off x="2962275" y="6718935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6300"/>
    <xdr:sp macro="" textlink="">
      <xdr:nvSpPr>
        <xdr:cNvPr id="56" name="Text Box 2">
          <a:extLst>
            <a:ext uri="{FF2B5EF4-FFF2-40B4-BE49-F238E27FC236}">
              <a16:creationId xmlns:a16="http://schemas.microsoft.com/office/drawing/2014/main" id="{755C0C37-B3C4-4269-84D8-42087E65AC2B}"/>
            </a:ext>
          </a:extLst>
        </xdr:cNvPr>
        <xdr:cNvSpPr txBox="1">
          <a:spLocks noChangeArrowheads="1"/>
        </xdr:cNvSpPr>
      </xdr:nvSpPr>
      <xdr:spPr bwMode="auto">
        <a:xfrm>
          <a:off x="2962275" y="6718935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6300"/>
    <xdr:sp macro="" textlink="">
      <xdr:nvSpPr>
        <xdr:cNvPr id="57" name="Text Box 2">
          <a:extLst>
            <a:ext uri="{FF2B5EF4-FFF2-40B4-BE49-F238E27FC236}">
              <a16:creationId xmlns:a16="http://schemas.microsoft.com/office/drawing/2014/main" id="{E495E733-0653-4A02-8DA2-E63DC31BD84C}"/>
            </a:ext>
          </a:extLst>
        </xdr:cNvPr>
        <xdr:cNvSpPr txBox="1">
          <a:spLocks noChangeArrowheads="1"/>
        </xdr:cNvSpPr>
      </xdr:nvSpPr>
      <xdr:spPr bwMode="auto">
        <a:xfrm>
          <a:off x="2962275" y="6718935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6300"/>
    <xdr:sp macro="" textlink="">
      <xdr:nvSpPr>
        <xdr:cNvPr id="58" name="Text Box 2">
          <a:extLst>
            <a:ext uri="{FF2B5EF4-FFF2-40B4-BE49-F238E27FC236}">
              <a16:creationId xmlns:a16="http://schemas.microsoft.com/office/drawing/2014/main" id="{D158626A-6129-4108-8C44-DD00CEB29F44}"/>
            </a:ext>
          </a:extLst>
        </xdr:cNvPr>
        <xdr:cNvSpPr txBox="1">
          <a:spLocks noChangeArrowheads="1"/>
        </xdr:cNvSpPr>
      </xdr:nvSpPr>
      <xdr:spPr bwMode="auto">
        <a:xfrm>
          <a:off x="2962275" y="6718935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6300"/>
    <xdr:sp macro="" textlink="">
      <xdr:nvSpPr>
        <xdr:cNvPr id="59" name="Text Box 2">
          <a:extLst>
            <a:ext uri="{FF2B5EF4-FFF2-40B4-BE49-F238E27FC236}">
              <a16:creationId xmlns:a16="http://schemas.microsoft.com/office/drawing/2014/main" id="{6DB942C0-F5EF-425C-80A6-674B0C8F9517}"/>
            </a:ext>
          </a:extLst>
        </xdr:cNvPr>
        <xdr:cNvSpPr txBox="1">
          <a:spLocks noChangeArrowheads="1"/>
        </xdr:cNvSpPr>
      </xdr:nvSpPr>
      <xdr:spPr bwMode="auto">
        <a:xfrm>
          <a:off x="2962275" y="6718935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6300"/>
    <xdr:sp macro="" textlink="">
      <xdr:nvSpPr>
        <xdr:cNvPr id="60" name="Text Box 2">
          <a:extLst>
            <a:ext uri="{FF2B5EF4-FFF2-40B4-BE49-F238E27FC236}">
              <a16:creationId xmlns:a16="http://schemas.microsoft.com/office/drawing/2014/main" id="{0FB86DA4-65E2-4236-96F4-7C47A5BD4835}"/>
            </a:ext>
          </a:extLst>
        </xdr:cNvPr>
        <xdr:cNvSpPr txBox="1">
          <a:spLocks noChangeArrowheads="1"/>
        </xdr:cNvSpPr>
      </xdr:nvSpPr>
      <xdr:spPr bwMode="auto">
        <a:xfrm>
          <a:off x="2962275" y="6718935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148</xdr:row>
      <xdr:rowOff>0</xdr:rowOff>
    </xdr:from>
    <xdr:ext cx="76200" cy="206300"/>
    <xdr:sp macro="" textlink="">
      <xdr:nvSpPr>
        <xdr:cNvPr id="61" name="Text Box 2">
          <a:extLst>
            <a:ext uri="{FF2B5EF4-FFF2-40B4-BE49-F238E27FC236}">
              <a16:creationId xmlns:a16="http://schemas.microsoft.com/office/drawing/2014/main" id="{8F080E82-728B-4DEE-9A1B-27D471A07DEE}"/>
            </a:ext>
          </a:extLst>
        </xdr:cNvPr>
        <xdr:cNvSpPr txBox="1">
          <a:spLocks noChangeArrowheads="1"/>
        </xdr:cNvSpPr>
      </xdr:nvSpPr>
      <xdr:spPr bwMode="auto">
        <a:xfrm>
          <a:off x="2962275" y="6718935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104775</xdr:colOff>
      <xdr:row>146</xdr:row>
      <xdr:rowOff>0</xdr:rowOff>
    </xdr:from>
    <xdr:to>
      <xdr:col>3</xdr:col>
      <xdr:colOff>180975</xdr:colOff>
      <xdr:row>147</xdr:row>
      <xdr:rowOff>22106</xdr:rowOff>
    </xdr:to>
    <xdr:sp macro="" textlink="">
      <xdr:nvSpPr>
        <xdr:cNvPr id="62" name="Text Box 2">
          <a:extLst>
            <a:ext uri="{FF2B5EF4-FFF2-40B4-BE49-F238E27FC236}">
              <a16:creationId xmlns:a16="http://schemas.microsoft.com/office/drawing/2014/main" id="{F1C4A20C-C110-46FC-AF2B-2B5EA53A9B77}"/>
            </a:ext>
          </a:extLst>
        </xdr:cNvPr>
        <xdr:cNvSpPr txBox="1">
          <a:spLocks noChangeArrowheads="1"/>
        </xdr:cNvSpPr>
      </xdr:nvSpPr>
      <xdr:spPr bwMode="auto">
        <a:xfrm>
          <a:off x="2962275" y="66846450"/>
          <a:ext cx="76200" cy="19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22106</xdr:rowOff>
    </xdr:to>
    <xdr:sp macro="" textlink="">
      <xdr:nvSpPr>
        <xdr:cNvPr id="63" name="Text Box 2">
          <a:extLst>
            <a:ext uri="{FF2B5EF4-FFF2-40B4-BE49-F238E27FC236}">
              <a16:creationId xmlns:a16="http://schemas.microsoft.com/office/drawing/2014/main" id="{81BF043A-3AD1-4634-B1B3-081524334C1A}"/>
            </a:ext>
          </a:extLst>
        </xdr:cNvPr>
        <xdr:cNvSpPr txBox="1">
          <a:spLocks noChangeArrowheads="1"/>
        </xdr:cNvSpPr>
      </xdr:nvSpPr>
      <xdr:spPr bwMode="auto">
        <a:xfrm>
          <a:off x="2962275" y="66846450"/>
          <a:ext cx="76200" cy="19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22106</xdr:rowOff>
    </xdr:to>
    <xdr:sp macro="" textlink="">
      <xdr:nvSpPr>
        <xdr:cNvPr id="597" name="Text Box 2">
          <a:extLst>
            <a:ext uri="{FF2B5EF4-FFF2-40B4-BE49-F238E27FC236}">
              <a16:creationId xmlns:a16="http://schemas.microsoft.com/office/drawing/2014/main" id="{5B1FADED-5673-4E0F-8509-521E086E0298}"/>
            </a:ext>
          </a:extLst>
        </xdr:cNvPr>
        <xdr:cNvSpPr txBox="1">
          <a:spLocks noChangeArrowheads="1"/>
        </xdr:cNvSpPr>
      </xdr:nvSpPr>
      <xdr:spPr bwMode="auto">
        <a:xfrm>
          <a:off x="2962275" y="66846450"/>
          <a:ext cx="76200" cy="19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22106</xdr:rowOff>
    </xdr:to>
    <xdr:sp macro="" textlink="">
      <xdr:nvSpPr>
        <xdr:cNvPr id="598" name="Text Box 2">
          <a:extLst>
            <a:ext uri="{FF2B5EF4-FFF2-40B4-BE49-F238E27FC236}">
              <a16:creationId xmlns:a16="http://schemas.microsoft.com/office/drawing/2014/main" id="{CF3ED730-A342-49F0-BC50-BDBB3C0AD0B9}"/>
            </a:ext>
          </a:extLst>
        </xdr:cNvPr>
        <xdr:cNvSpPr txBox="1">
          <a:spLocks noChangeArrowheads="1"/>
        </xdr:cNvSpPr>
      </xdr:nvSpPr>
      <xdr:spPr bwMode="auto">
        <a:xfrm>
          <a:off x="2962275" y="66846450"/>
          <a:ext cx="76200" cy="19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22106</xdr:rowOff>
    </xdr:to>
    <xdr:sp macro="" textlink="">
      <xdr:nvSpPr>
        <xdr:cNvPr id="599" name="Text Box 2">
          <a:extLst>
            <a:ext uri="{FF2B5EF4-FFF2-40B4-BE49-F238E27FC236}">
              <a16:creationId xmlns:a16="http://schemas.microsoft.com/office/drawing/2014/main" id="{9F328D0B-0859-479F-B685-A0A4F87F0C3A}"/>
            </a:ext>
          </a:extLst>
        </xdr:cNvPr>
        <xdr:cNvSpPr txBox="1">
          <a:spLocks noChangeArrowheads="1"/>
        </xdr:cNvSpPr>
      </xdr:nvSpPr>
      <xdr:spPr bwMode="auto">
        <a:xfrm>
          <a:off x="2962275" y="66846450"/>
          <a:ext cx="76200" cy="19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22106</xdr:rowOff>
    </xdr:to>
    <xdr:sp macro="" textlink="">
      <xdr:nvSpPr>
        <xdr:cNvPr id="600" name="Text Box 2">
          <a:extLst>
            <a:ext uri="{FF2B5EF4-FFF2-40B4-BE49-F238E27FC236}">
              <a16:creationId xmlns:a16="http://schemas.microsoft.com/office/drawing/2014/main" id="{771D44E6-5ABA-4412-B1FC-373E7AA98EAC}"/>
            </a:ext>
          </a:extLst>
        </xdr:cNvPr>
        <xdr:cNvSpPr txBox="1">
          <a:spLocks noChangeArrowheads="1"/>
        </xdr:cNvSpPr>
      </xdr:nvSpPr>
      <xdr:spPr bwMode="auto">
        <a:xfrm>
          <a:off x="2962275" y="66846450"/>
          <a:ext cx="76200" cy="19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22106</xdr:rowOff>
    </xdr:to>
    <xdr:sp macro="" textlink="">
      <xdr:nvSpPr>
        <xdr:cNvPr id="601" name="Text Box 2">
          <a:extLst>
            <a:ext uri="{FF2B5EF4-FFF2-40B4-BE49-F238E27FC236}">
              <a16:creationId xmlns:a16="http://schemas.microsoft.com/office/drawing/2014/main" id="{1DB19DEF-EFB0-4B09-91FE-1C24D0D7B2D5}"/>
            </a:ext>
          </a:extLst>
        </xdr:cNvPr>
        <xdr:cNvSpPr txBox="1">
          <a:spLocks noChangeArrowheads="1"/>
        </xdr:cNvSpPr>
      </xdr:nvSpPr>
      <xdr:spPr bwMode="auto">
        <a:xfrm>
          <a:off x="2962275" y="66846450"/>
          <a:ext cx="76200" cy="19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22106</xdr:rowOff>
    </xdr:to>
    <xdr:sp macro="" textlink="">
      <xdr:nvSpPr>
        <xdr:cNvPr id="602" name="Text Box 2">
          <a:extLst>
            <a:ext uri="{FF2B5EF4-FFF2-40B4-BE49-F238E27FC236}">
              <a16:creationId xmlns:a16="http://schemas.microsoft.com/office/drawing/2014/main" id="{A349A7BB-C22F-4DA6-89DD-FFBB41CBC8EA}"/>
            </a:ext>
          </a:extLst>
        </xdr:cNvPr>
        <xdr:cNvSpPr txBox="1">
          <a:spLocks noChangeArrowheads="1"/>
        </xdr:cNvSpPr>
      </xdr:nvSpPr>
      <xdr:spPr bwMode="auto">
        <a:xfrm>
          <a:off x="2962275" y="66846450"/>
          <a:ext cx="76200" cy="19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41001</xdr:rowOff>
    </xdr:to>
    <xdr:sp macro="" textlink="">
      <xdr:nvSpPr>
        <xdr:cNvPr id="603" name="Text Box 2">
          <a:extLst>
            <a:ext uri="{FF2B5EF4-FFF2-40B4-BE49-F238E27FC236}">
              <a16:creationId xmlns:a16="http://schemas.microsoft.com/office/drawing/2014/main" id="{093BB9AE-3B34-46BE-8064-07A888600916}"/>
            </a:ext>
          </a:extLst>
        </xdr:cNvPr>
        <xdr:cNvSpPr txBox="1">
          <a:spLocks noChangeArrowheads="1"/>
        </xdr:cNvSpPr>
      </xdr:nvSpPr>
      <xdr:spPr bwMode="auto">
        <a:xfrm>
          <a:off x="2962275" y="67189350"/>
          <a:ext cx="76200" cy="19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41001</xdr:rowOff>
    </xdr:to>
    <xdr:sp macro="" textlink="">
      <xdr:nvSpPr>
        <xdr:cNvPr id="604" name="Text Box 2">
          <a:extLst>
            <a:ext uri="{FF2B5EF4-FFF2-40B4-BE49-F238E27FC236}">
              <a16:creationId xmlns:a16="http://schemas.microsoft.com/office/drawing/2014/main" id="{808545C8-0C86-4D02-B88A-8C04AB84EC7E}"/>
            </a:ext>
          </a:extLst>
        </xdr:cNvPr>
        <xdr:cNvSpPr txBox="1">
          <a:spLocks noChangeArrowheads="1"/>
        </xdr:cNvSpPr>
      </xdr:nvSpPr>
      <xdr:spPr bwMode="auto">
        <a:xfrm>
          <a:off x="2962275" y="67189350"/>
          <a:ext cx="76200" cy="19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41001</xdr:rowOff>
    </xdr:to>
    <xdr:sp macro="" textlink="">
      <xdr:nvSpPr>
        <xdr:cNvPr id="605" name="Text Box 2">
          <a:extLst>
            <a:ext uri="{FF2B5EF4-FFF2-40B4-BE49-F238E27FC236}">
              <a16:creationId xmlns:a16="http://schemas.microsoft.com/office/drawing/2014/main" id="{82620849-892C-42FD-823C-046B4E6D4B18}"/>
            </a:ext>
          </a:extLst>
        </xdr:cNvPr>
        <xdr:cNvSpPr txBox="1">
          <a:spLocks noChangeArrowheads="1"/>
        </xdr:cNvSpPr>
      </xdr:nvSpPr>
      <xdr:spPr bwMode="auto">
        <a:xfrm>
          <a:off x="2962275" y="67189350"/>
          <a:ext cx="76200" cy="19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41001</xdr:rowOff>
    </xdr:to>
    <xdr:sp macro="" textlink="">
      <xdr:nvSpPr>
        <xdr:cNvPr id="606" name="Text Box 2">
          <a:extLst>
            <a:ext uri="{FF2B5EF4-FFF2-40B4-BE49-F238E27FC236}">
              <a16:creationId xmlns:a16="http://schemas.microsoft.com/office/drawing/2014/main" id="{6B8D74D0-4749-47E9-B910-BA04D15D970D}"/>
            </a:ext>
          </a:extLst>
        </xdr:cNvPr>
        <xdr:cNvSpPr txBox="1">
          <a:spLocks noChangeArrowheads="1"/>
        </xdr:cNvSpPr>
      </xdr:nvSpPr>
      <xdr:spPr bwMode="auto">
        <a:xfrm>
          <a:off x="2962275" y="67189350"/>
          <a:ext cx="76200" cy="19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41001</xdr:rowOff>
    </xdr:to>
    <xdr:sp macro="" textlink="">
      <xdr:nvSpPr>
        <xdr:cNvPr id="607" name="Text Box 2">
          <a:extLst>
            <a:ext uri="{FF2B5EF4-FFF2-40B4-BE49-F238E27FC236}">
              <a16:creationId xmlns:a16="http://schemas.microsoft.com/office/drawing/2014/main" id="{EBBFDB7E-A2D7-4D19-A3E9-FA12942B4F17}"/>
            </a:ext>
          </a:extLst>
        </xdr:cNvPr>
        <xdr:cNvSpPr txBox="1">
          <a:spLocks noChangeArrowheads="1"/>
        </xdr:cNvSpPr>
      </xdr:nvSpPr>
      <xdr:spPr bwMode="auto">
        <a:xfrm>
          <a:off x="2962275" y="67189350"/>
          <a:ext cx="76200" cy="19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41001</xdr:rowOff>
    </xdr:to>
    <xdr:sp macro="" textlink="">
      <xdr:nvSpPr>
        <xdr:cNvPr id="608" name="Text Box 2">
          <a:extLst>
            <a:ext uri="{FF2B5EF4-FFF2-40B4-BE49-F238E27FC236}">
              <a16:creationId xmlns:a16="http://schemas.microsoft.com/office/drawing/2014/main" id="{0655659E-E028-4268-B0E2-CB138B5C7C65}"/>
            </a:ext>
          </a:extLst>
        </xdr:cNvPr>
        <xdr:cNvSpPr txBox="1">
          <a:spLocks noChangeArrowheads="1"/>
        </xdr:cNvSpPr>
      </xdr:nvSpPr>
      <xdr:spPr bwMode="auto">
        <a:xfrm>
          <a:off x="2962275" y="67189350"/>
          <a:ext cx="76200" cy="19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41001</xdr:rowOff>
    </xdr:to>
    <xdr:sp macro="" textlink="">
      <xdr:nvSpPr>
        <xdr:cNvPr id="609" name="Text Box 2">
          <a:extLst>
            <a:ext uri="{FF2B5EF4-FFF2-40B4-BE49-F238E27FC236}">
              <a16:creationId xmlns:a16="http://schemas.microsoft.com/office/drawing/2014/main" id="{F6A606D2-D6EE-4A68-853C-DA259C6253A9}"/>
            </a:ext>
          </a:extLst>
        </xdr:cNvPr>
        <xdr:cNvSpPr txBox="1">
          <a:spLocks noChangeArrowheads="1"/>
        </xdr:cNvSpPr>
      </xdr:nvSpPr>
      <xdr:spPr bwMode="auto">
        <a:xfrm>
          <a:off x="2962275" y="67189350"/>
          <a:ext cx="76200" cy="19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41001</xdr:rowOff>
    </xdr:to>
    <xdr:sp macro="" textlink="">
      <xdr:nvSpPr>
        <xdr:cNvPr id="610" name="Text Box 2">
          <a:extLst>
            <a:ext uri="{FF2B5EF4-FFF2-40B4-BE49-F238E27FC236}">
              <a16:creationId xmlns:a16="http://schemas.microsoft.com/office/drawing/2014/main" id="{839F3546-8E3B-4111-A5D4-A483ACCF60D1}"/>
            </a:ext>
          </a:extLst>
        </xdr:cNvPr>
        <xdr:cNvSpPr txBox="1">
          <a:spLocks noChangeArrowheads="1"/>
        </xdr:cNvSpPr>
      </xdr:nvSpPr>
      <xdr:spPr bwMode="auto">
        <a:xfrm>
          <a:off x="2962275" y="67189350"/>
          <a:ext cx="76200" cy="19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twoCellAnchor>
  <xdr:twoCellAnchor editAs="oneCell">
    <xdr:from>
      <xdr:col>3</xdr:col>
      <xdr:colOff>104775</xdr:colOff>
      <xdr:row>148</xdr:row>
      <xdr:rowOff>0</xdr:rowOff>
    </xdr:from>
    <xdr:to>
      <xdr:col>3</xdr:col>
      <xdr:colOff>180975</xdr:colOff>
      <xdr:row>149</xdr:row>
      <xdr:rowOff>39170</xdr:rowOff>
    </xdr:to>
    <xdr:sp macro="" textlink="">
      <xdr:nvSpPr>
        <xdr:cNvPr id="611" name="Text Box 2">
          <a:extLst>
            <a:ext uri="{FF2B5EF4-FFF2-40B4-BE49-F238E27FC236}">
              <a16:creationId xmlns:a16="http://schemas.microsoft.com/office/drawing/2014/main" id="{A8A83A79-011C-4EF1-A077-C58996BC0E86}"/>
            </a:ext>
          </a:extLst>
        </xdr:cNvPr>
        <xdr:cNvSpPr txBox="1">
          <a:spLocks noChangeArrowheads="1"/>
        </xdr:cNvSpPr>
      </xdr:nvSpPr>
      <xdr:spPr bwMode="auto">
        <a:xfrm>
          <a:off x="2962275" y="67189350"/>
          <a:ext cx="76200" cy="192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39170</xdr:rowOff>
    </xdr:to>
    <xdr:sp macro="" textlink="">
      <xdr:nvSpPr>
        <xdr:cNvPr id="612" name="Text Box 2">
          <a:extLst>
            <a:ext uri="{FF2B5EF4-FFF2-40B4-BE49-F238E27FC236}">
              <a16:creationId xmlns:a16="http://schemas.microsoft.com/office/drawing/2014/main" id="{9976596D-CBF9-4536-8517-05BE66457D85}"/>
            </a:ext>
          </a:extLst>
        </xdr:cNvPr>
        <xdr:cNvSpPr txBox="1">
          <a:spLocks noChangeArrowheads="1"/>
        </xdr:cNvSpPr>
      </xdr:nvSpPr>
      <xdr:spPr bwMode="auto">
        <a:xfrm>
          <a:off x="2962275" y="67189350"/>
          <a:ext cx="76200" cy="192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39170</xdr:rowOff>
    </xdr:to>
    <xdr:sp macro="" textlink="">
      <xdr:nvSpPr>
        <xdr:cNvPr id="613" name="Text Box 2">
          <a:extLst>
            <a:ext uri="{FF2B5EF4-FFF2-40B4-BE49-F238E27FC236}">
              <a16:creationId xmlns:a16="http://schemas.microsoft.com/office/drawing/2014/main" id="{C52D2261-B01A-4F9D-B470-C19DBCDBD22D}"/>
            </a:ext>
          </a:extLst>
        </xdr:cNvPr>
        <xdr:cNvSpPr txBox="1">
          <a:spLocks noChangeArrowheads="1"/>
        </xdr:cNvSpPr>
      </xdr:nvSpPr>
      <xdr:spPr bwMode="auto">
        <a:xfrm>
          <a:off x="2962275" y="67189350"/>
          <a:ext cx="76200" cy="192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39170</xdr:rowOff>
    </xdr:to>
    <xdr:sp macro="" textlink="">
      <xdr:nvSpPr>
        <xdr:cNvPr id="614" name="Text Box 2">
          <a:extLst>
            <a:ext uri="{FF2B5EF4-FFF2-40B4-BE49-F238E27FC236}">
              <a16:creationId xmlns:a16="http://schemas.microsoft.com/office/drawing/2014/main" id="{48A1A5B3-4AB2-4B44-B1B8-54EA6AAF885F}"/>
            </a:ext>
          </a:extLst>
        </xdr:cNvPr>
        <xdr:cNvSpPr txBox="1">
          <a:spLocks noChangeArrowheads="1"/>
        </xdr:cNvSpPr>
      </xdr:nvSpPr>
      <xdr:spPr bwMode="auto">
        <a:xfrm>
          <a:off x="2962275" y="67189350"/>
          <a:ext cx="76200" cy="192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39170</xdr:rowOff>
    </xdr:to>
    <xdr:sp macro="" textlink="">
      <xdr:nvSpPr>
        <xdr:cNvPr id="615" name="Text Box 2">
          <a:extLst>
            <a:ext uri="{FF2B5EF4-FFF2-40B4-BE49-F238E27FC236}">
              <a16:creationId xmlns:a16="http://schemas.microsoft.com/office/drawing/2014/main" id="{C0FC0DC4-C105-4899-AE44-9CFDD3A7C3EB}"/>
            </a:ext>
          </a:extLst>
        </xdr:cNvPr>
        <xdr:cNvSpPr txBox="1">
          <a:spLocks noChangeArrowheads="1"/>
        </xdr:cNvSpPr>
      </xdr:nvSpPr>
      <xdr:spPr bwMode="auto">
        <a:xfrm>
          <a:off x="2962275" y="67189350"/>
          <a:ext cx="76200" cy="192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39170</xdr:rowOff>
    </xdr:to>
    <xdr:sp macro="" textlink="">
      <xdr:nvSpPr>
        <xdr:cNvPr id="616" name="Text Box 2">
          <a:extLst>
            <a:ext uri="{FF2B5EF4-FFF2-40B4-BE49-F238E27FC236}">
              <a16:creationId xmlns:a16="http://schemas.microsoft.com/office/drawing/2014/main" id="{8E4DBA39-30C9-4E86-A58F-221D300060CC}"/>
            </a:ext>
          </a:extLst>
        </xdr:cNvPr>
        <xdr:cNvSpPr txBox="1">
          <a:spLocks noChangeArrowheads="1"/>
        </xdr:cNvSpPr>
      </xdr:nvSpPr>
      <xdr:spPr bwMode="auto">
        <a:xfrm>
          <a:off x="2962275" y="67189350"/>
          <a:ext cx="76200" cy="192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39170</xdr:rowOff>
    </xdr:to>
    <xdr:sp macro="" textlink="">
      <xdr:nvSpPr>
        <xdr:cNvPr id="617" name="Text Box 2">
          <a:extLst>
            <a:ext uri="{FF2B5EF4-FFF2-40B4-BE49-F238E27FC236}">
              <a16:creationId xmlns:a16="http://schemas.microsoft.com/office/drawing/2014/main" id="{23C781F1-D1D5-474D-9CD9-3DD046AB6A88}"/>
            </a:ext>
          </a:extLst>
        </xdr:cNvPr>
        <xdr:cNvSpPr txBox="1">
          <a:spLocks noChangeArrowheads="1"/>
        </xdr:cNvSpPr>
      </xdr:nvSpPr>
      <xdr:spPr bwMode="auto">
        <a:xfrm>
          <a:off x="2962275" y="67189350"/>
          <a:ext cx="76200" cy="192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39170</xdr:rowOff>
    </xdr:to>
    <xdr:sp macro="" textlink="">
      <xdr:nvSpPr>
        <xdr:cNvPr id="618" name="Text Box 2">
          <a:extLst>
            <a:ext uri="{FF2B5EF4-FFF2-40B4-BE49-F238E27FC236}">
              <a16:creationId xmlns:a16="http://schemas.microsoft.com/office/drawing/2014/main" id="{AE9B4928-F2FE-49B0-B674-0F2037225E23}"/>
            </a:ext>
          </a:extLst>
        </xdr:cNvPr>
        <xdr:cNvSpPr txBox="1">
          <a:spLocks noChangeArrowheads="1"/>
        </xdr:cNvSpPr>
      </xdr:nvSpPr>
      <xdr:spPr bwMode="auto">
        <a:xfrm>
          <a:off x="2962275" y="67189350"/>
          <a:ext cx="76200" cy="192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44858</xdr:rowOff>
    </xdr:to>
    <xdr:sp macro="" textlink="">
      <xdr:nvSpPr>
        <xdr:cNvPr id="619" name="Text Box 2">
          <a:extLst>
            <a:ext uri="{FF2B5EF4-FFF2-40B4-BE49-F238E27FC236}">
              <a16:creationId xmlns:a16="http://schemas.microsoft.com/office/drawing/2014/main" id="{69B2221F-9751-493A-BC43-9CFD85B76715}"/>
            </a:ext>
          </a:extLst>
        </xdr:cNvPr>
        <xdr:cNvSpPr txBox="1">
          <a:spLocks noChangeArrowheads="1"/>
        </xdr:cNvSpPr>
      </xdr:nvSpPr>
      <xdr:spPr bwMode="auto">
        <a:xfrm>
          <a:off x="2962275" y="67189350"/>
          <a:ext cx="76200" cy="19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44858</xdr:rowOff>
    </xdr:to>
    <xdr:sp macro="" textlink="">
      <xdr:nvSpPr>
        <xdr:cNvPr id="620" name="Text Box 2">
          <a:extLst>
            <a:ext uri="{FF2B5EF4-FFF2-40B4-BE49-F238E27FC236}">
              <a16:creationId xmlns:a16="http://schemas.microsoft.com/office/drawing/2014/main" id="{6E24C441-B85B-4A4F-B698-E10918D61938}"/>
            </a:ext>
          </a:extLst>
        </xdr:cNvPr>
        <xdr:cNvSpPr txBox="1">
          <a:spLocks noChangeArrowheads="1"/>
        </xdr:cNvSpPr>
      </xdr:nvSpPr>
      <xdr:spPr bwMode="auto">
        <a:xfrm>
          <a:off x="2962275" y="67189350"/>
          <a:ext cx="76200" cy="19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44858</xdr:rowOff>
    </xdr:to>
    <xdr:sp macro="" textlink="">
      <xdr:nvSpPr>
        <xdr:cNvPr id="621" name="Text Box 2">
          <a:extLst>
            <a:ext uri="{FF2B5EF4-FFF2-40B4-BE49-F238E27FC236}">
              <a16:creationId xmlns:a16="http://schemas.microsoft.com/office/drawing/2014/main" id="{D489BE35-9C8B-43CC-9821-7D9CA605314D}"/>
            </a:ext>
          </a:extLst>
        </xdr:cNvPr>
        <xdr:cNvSpPr txBox="1">
          <a:spLocks noChangeArrowheads="1"/>
        </xdr:cNvSpPr>
      </xdr:nvSpPr>
      <xdr:spPr bwMode="auto">
        <a:xfrm>
          <a:off x="2962275" y="67189350"/>
          <a:ext cx="76200" cy="19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44858</xdr:rowOff>
    </xdr:to>
    <xdr:sp macro="" textlink="">
      <xdr:nvSpPr>
        <xdr:cNvPr id="622" name="Text Box 2">
          <a:extLst>
            <a:ext uri="{FF2B5EF4-FFF2-40B4-BE49-F238E27FC236}">
              <a16:creationId xmlns:a16="http://schemas.microsoft.com/office/drawing/2014/main" id="{580DF321-F7E2-4255-9613-3595FB47E40C}"/>
            </a:ext>
          </a:extLst>
        </xdr:cNvPr>
        <xdr:cNvSpPr txBox="1">
          <a:spLocks noChangeArrowheads="1"/>
        </xdr:cNvSpPr>
      </xdr:nvSpPr>
      <xdr:spPr bwMode="auto">
        <a:xfrm>
          <a:off x="2962275" y="67189350"/>
          <a:ext cx="76200" cy="19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44858</xdr:rowOff>
    </xdr:to>
    <xdr:sp macro="" textlink="">
      <xdr:nvSpPr>
        <xdr:cNvPr id="623" name="Text Box 2">
          <a:extLst>
            <a:ext uri="{FF2B5EF4-FFF2-40B4-BE49-F238E27FC236}">
              <a16:creationId xmlns:a16="http://schemas.microsoft.com/office/drawing/2014/main" id="{6C7AD32B-EA47-4AA2-B12C-774CB8EC0439}"/>
            </a:ext>
          </a:extLst>
        </xdr:cNvPr>
        <xdr:cNvSpPr txBox="1">
          <a:spLocks noChangeArrowheads="1"/>
        </xdr:cNvSpPr>
      </xdr:nvSpPr>
      <xdr:spPr bwMode="auto">
        <a:xfrm>
          <a:off x="2962275" y="67189350"/>
          <a:ext cx="76200" cy="19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44858</xdr:rowOff>
    </xdr:to>
    <xdr:sp macro="" textlink="">
      <xdr:nvSpPr>
        <xdr:cNvPr id="624" name="Text Box 2">
          <a:extLst>
            <a:ext uri="{FF2B5EF4-FFF2-40B4-BE49-F238E27FC236}">
              <a16:creationId xmlns:a16="http://schemas.microsoft.com/office/drawing/2014/main" id="{D169D08B-EECE-4B56-8E6E-951D17FF1101}"/>
            </a:ext>
          </a:extLst>
        </xdr:cNvPr>
        <xdr:cNvSpPr txBox="1">
          <a:spLocks noChangeArrowheads="1"/>
        </xdr:cNvSpPr>
      </xdr:nvSpPr>
      <xdr:spPr bwMode="auto">
        <a:xfrm>
          <a:off x="2962275" y="67189350"/>
          <a:ext cx="76200" cy="19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44858</xdr:rowOff>
    </xdr:to>
    <xdr:sp macro="" textlink="">
      <xdr:nvSpPr>
        <xdr:cNvPr id="625" name="Text Box 2">
          <a:extLst>
            <a:ext uri="{FF2B5EF4-FFF2-40B4-BE49-F238E27FC236}">
              <a16:creationId xmlns:a16="http://schemas.microsoft.com/office/drawing/2014/main" id="{CD415114-C2B2-4DA6-92DF-185F212DF366}"/>
            </a:ext>
          </a:extLst>
        </xdr:cNvPr>
        <xdr:cNvSpPr txBox="1">
          <a:spLocks noChangeArrowheads="1"/>
        </xdr:cNvSpPr>
      </xdr:nvSpPr>
      <xdr:spPr bwMode="auto">
        <a:xfrm>
          <a:off x="2962275" y="67189350"/>
          <a:ext cx="76200" cy="19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44858</xdr:rowOff>
    </xdr:to>
    <xdr:sp macro="" textlink="">
      <xdr:nvSpPr>
        <xdr:cNvPr id="626" name="Text Box 2">
          <a:extLst>
            <a:ext uri="{FF2B5EF4-FFF2-40B4-BE49-F238E27FC236}">
              <a16:creationId xmlns:a16="http://schemas.microsoft.com/office/drawing/2014/main" id="{848E405F-1FD3-4F69-81AA-E3D1220EC539}"/>
            </a:ext>
          </a:extLst>
        </xdr:cNvPr>
        <xdr:cNvSpPr txBox="1">
          <a:spLocks noChangeArrowheads="1"/>
        </xdr:cNvSpPr>
      </xdr:nvSpPr>
      <xdr:spPr bwMode="auto">
        <a:xfrm>
          <a:off x="2962275" y="67189350"/>
          <a:ext cx="76200" cy="19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twoCellAnchor>
  <xdr:twoCellAnchor editAs="oneCell">
    <xdr:from>
      <xdr:col>3</xdr:col>
      <xdr:colOff>104775</xdr:colOff>
      <xdr:row>148</xdr:row>
      <xdr:rowOff>0</xdr:rowOff>
    </xdr:from>
    <xdr:to>
      <xdr:col>3</xdr:col>
      <xdr:colOff>180975</xdr:colOff>
      <xdr:row>149</xdr:row>
      <xdr:rowOff>43027</xdr:rowOff>
    </xdr:to>
    <xdr:sp macro="" textlink="">
      <xdr:nvSpPr>
        <xdr:cNvPr id="627" name="Text Box 2">
          <a:extLst>
            <a:ext uri="{FF2B5EF4-FFF2-40B4-BE49-F238E27FC236}">
              <a16:creationId xmlns:a16="http://schemas.microsoft.com/office/drawing/2014/main" id="{5EE34ABE-533A-4354-85A3-7EE278333E2B}"/>
            </a:ext>
          </a:extLst>
        </xdr:cNvPr>
        <xdr:cNvSpPr txBox="1">
          <a:spLocks noChangeArrowheads="1"/>
        </xdr:cNvSpPr>
      </xdr:nvSpPr>
      <xdr:spPr bwMode="auto">
        <a:xfrm>
          <a:off x="2962275" y="67189350"/>
          <a:ext cx="76200" cy="196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43027</xdr:rowOff>
    </xdr:to>
    <xdr:sp macro="" textlink="">
      <xdr:nvSpPr>
        <xdr:cNvPr id="628" name="Text Box 2">
          <a:extLst>
            <a:ext uri="{FF2B5EF4-FFF2-40B4-BE49-F238E27FC236}">
              <a16:creationId xmlns:a16="http://schemas.microsoft.com/office/drawing/2014/main" id="{33DEB98F-540F-414D-A7F6-A8AC6D4C3F2C}"/>
            </a:ext>
          </a:extLst>
        </xdr:cNvPr>
        <xdr:cNvSpPr txBox="1">
          <a:spLocks noChangeArrowheads="1"/>
        </xdr:cNvSpPr>
      </xdr:nvSpPr>
      <xdr:spPr bwMode="auto">
        <a:xfrm>
          <a:off x="2962275" y="67189350"/>
          <a:ext cx="76200" cy="196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43027</xdr:rowOff>
    </xdr:to>
    <xdr:sp macro="" textlink="">
      <xdr:nvSpPr>
        <xdr:cNvPr id="629" name="Text Box 2">
          <a:extLst>
            <a:ext uri="{FF2B5EF4-FFF2-40B4-BE49-F238E27FC236}">
              <a16:creationId xmlns:a16="http://schemas.microsoft.com/office/drawing/2014/main" id="{1E2F84BE-72F2-430B-B287-0CE09643A244}"/>
            </a:ext>
          </a:extLst>
        </xdr:cNvPr>
        <xdr:cNvSpPr txBox="1">
          <a:spLocks noChangeArrowheads="1"/>
        </xdr:cNvSpPr>
      </xdr:nvSpPr>
      <xdr:spPr bwMode="auto">
        <a:xfrm>
          <a:off x="2962275" y="67189350"/>
          <a:ext cx="76200" cy="196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43027</xdr:rowOff>
    </xdr:to>
    <xdr:sp macro="" textlink="">
      <xdr:nvSpPr>
        <xdr:cNvPr id="630" name="Text Box 2">
          <a:extLst>
            <a:ext uri="{FF2B5EF4-FFF2-40B4-BE49-F238E27FC236}">
              <a16:creationId xmlns:a16="http://schemas.microsoft.com/office/drawing/2014/main" id="{E197809D-F555-4342-A340-F15E0D33CC10}"/>
            </a:ext>
          </a:extLst>
        </xdr:cNvPr>
        <xdr:cNvSpPr txBox="1">
          <a:spLocks noChangeArrowheads="1"/>
        </xdr:cNvSpPr>
      </xdr:nvSpPr>
      <xdr:spPr bwMode="auto">
        <a:xfrm>
          <a:off x="2962275" y="67189350"/>
          <a:ext cx="76200" cy="196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43027</xdr:rowOff>
    </xdr:to>
    <xdr:sp macro="" textlink="">
      <xdr:nvSpPr>
        <xdr:cNvPr id="631" name="Text Box 2">
          <a:extLst>
            <a:ext uri="{FF2B5EF4-FFF2-40B4-BE49-F238E27FC236}">
              <a16:creationId xmlns:a16="http://schemas.microsoft.com/office/drawing/2014/main" id="{D932645C-AC20-4863-B952-BCA644071F00}"/>
            </a:ext>
          </a:extLst>
        </xdr:cNvPr>
        <xdr:cNvSpPr txBox="1">
          <a:spLocks noChangeArrowheads="1"/>
        </xdr:cNvSpPr>
      </xdr:nvSpPr>
      <xdr:spPr bwMode="auto">
        <a:xfrm>
          <a:off x="2962275" y="67189350"/>
          <a:ext cx="76200" cy="196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43027</xdr:rowOff>
    </xdr:to>
    <xdr:sp macro="" textlink="">
      <xdr:nvSpPr>
        <xdr:cNvPr id="632" name="Text Box 2">
          <a:extLst>
            <a:ext uri="{FF2B5EF4-FFF2-40B4-BE49-F238E27FC236}">
              <a16:creationId xmlns:a16="http://schemas.microsoft.com/office/drawing/2014/main" id="{912489A3-123F-4810-90C2-CB4E4429B018}"/>
            </a:ext>
          </a:extLst>
        </xdr:cNvPr>
        <xdr:cNvSpPr txBox="1">
          <a:spLocks noChangeArrowheads="1"/>
        </xdr:cNvSpPr>
      </xdr:nvSpPr>
      <xdr:spPr bwMode="auto">
        <a:xfrm>
          <a:off x="2962275" y="67189350"/>
          <a:ext cx="76200" cy="196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43027</xdr:rowOff>
    </xdr:to>
    <xdr:sp macro="" textlink="">
      <xdr:nvSpPr>
        <xdr:cNvPr id="633" name="Text Box 2">
          <a:extLst>
            <a:ext uri="{FF2B5EF4-FFF2-40B4-BE49-F238E27FC236}">
              <a16:creationId xmlns:a16="http://schemas.microsoft.com/office/drawing/2014/main" id="{1E788176-2E25-4834-881F-FBD7C58D446D}"/>
            </a:ext>
          </a:extLst>
        </xdr:cNvPr>
        <xdr:cNvSpPr txBox="1">
          <a:spLocks noChangeArrowheads="1"/>
        </xdr:cNvSpPr>
      </xdr:nvSpPr>
      <xdr:spPr bwMode="auto">
        <a:xfrm>
          <a:off x="2962275" y="67189350"/>
          <a:ext cx="76200" cy="196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43027</xdr:rowOff>
    </xdr:to>
    <xdr:sp macro="" textlink="">
      <xdr:nvSpPr>
        <xdr:cNvPr id="634" name="Text Box 2">
          <a:extLst>
            <a:ext uri="{FF2B5EF4-FFF2-40B4-BE49-F238E27FC236}">
              <a16:creationId xmlns:a16="http://schemas.microsoft.com/office/drawing/2014/main" id="{3FE54469-770E-49E4-A88B-7AA64C388BBD}"/>
            </a:ext>
          </a:extLst>
        </xdr:cNvPr>
        <xdr:cNvSpPr txBox="1">
          <a:spLocks noChangeArrowheads="1"/>
        </xdr:cNvSpPr>
      </xdr:nvSpPr>
      <xdr:spPr bwMode="auto">
        <a:xfrm>
          <a:off x="2962275" y="67189350"/>
          <a:ext cx="76200" cy="196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44862</xdr:rowOff>
    </xdr:to>
    <xdr:sp macro="" textlink="">
      <xdr:nvSpPr>
        <xdr:cNvPr id="635" name="Text Box 2">
          <a:extLst>
            <a:ext uri="{FF2B5EF4-FFF2-40B4-BE49-F238E27FC236}">
              <a16:creationId xmlns:a16="http://schemas.microsoft.com/office/drawing/2014/main" id="{C8D33702-E6EB-4B6F-8CAE-B4C14E33FFB6}"/>
            </a:ext>
          </a:extLst>
        </xdr:cNvPr>
        <xdr:cNvSpPr txBox="1">
          <a:spLocks noChangeArrowheads="1"/>
        </xdr:cNvSpPr>
      </xdr:nvSpPr>
      <xdr:spPr bwMode="auto">
        <a:xfrm>
          <a:off x="2962275" y="67189350"/>
          <a:ext cx="76200" cy="1850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44862</xdr:rowOff>
    </xdr:to>
    <xdr:sp macro="" textlink="">
      <xdr:nvSpPr>
        <xdr:cNvPr id="636" name="Text Box 2">
          <a:extLst>
            <a:ext uri="{FF2B5EF4-FFF2-40B4-BE49-F238E27FC236}">
              <a16:creationId xmlns:a16="http://schemas.microsoft.com/office/drawing/2014/main" id="{A50F0505-C412-47F1-9B92-8565300C897A}"/>
            </a:ext>
          </a:extLst>
        </xdr:cNvPr>
        <xdr:cNvSpPr txBox="1">
          <a:spLocks noChangeArrowheads="1"/>
        </xdr:cNvSpPr>
      </xdr:nvSpPr>
      <xdr:spPr bwMode="auto">
        <a:xfrm>
          <a:off x="2962275" y="67189350"/>
          <a:ext cx="76200" cy="1850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44862</xdr:rowOff>
    </xdr:to>
    <xdr:sp macro="" textlink="">
      <xdr:nvSpPr>
        <xdr:cNvPr id="637" name="Text Box 2">
          <a:extLst>
            <a:ext uri="{FF2B5EF4-FFF2-40B4-BE49-F238E27FC236}">
              <a16:creationId xmlns:a16="http://schemas.microsoft.com/office/drawing/2014/main" id="{75C63D69-C305-4A58-BB8C-9FE6B4280731}"/>
            </a:ext>
          </a:extLst>
        </xdr:cNvPr>
        <xdr:cNvSpPr txBox="1">
          <a:spLocks noChangeArrowheads="1"/>
        </xdr:cNvSpPr>
      </xdr:nvSpPr>
      <xdr:spPr bwMode="auto">
        <a:xfrm>
          <a:off x="2962275" y="67189350"/>
          <a:ext cx="76200" cy="1850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44862</xdr:rowOff>
    </xdr:to>
    <xdr:sp macro="" textlink="">
      <xdr:nvSpPr>
        <xdr:cNvPr id="638" name="Text Box 2">
          <a:extLst>
            <a:ext uri="{FF2B5EF4-FFF2-40B4-BE49-F238E27FC236}">
              <a16:creationId xmlns:a16="http://schemas.microsoft.com/office/drawing/2014/main" id="{863AE309-3E70-4188-9169-50988505A852}"/>
            </a:ext>
          </a:extLst>
        </xdr:cNvPr>
        <xdr:cNvSpPr txBox="1">
          <a:spLocks noChangeArrowheads="1"/>
        </xdr:cNvSpPr>
      </xdr:nvSpPr>
      <xdr:spPr bwMode="auto">
        <a:xfrm>
          <a:off x="2962275" y="67189350"/>
          <a:ext cx="76200" cy="1850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44862</xdr:rowOff>
    </xdr:to>
    <xdr:sp macro="" textlink="">
      <xdr:nvSpPr>
        <xdr:cNvPr id="639" name="Text Box 2">
          <a:extLst>
            <a:ext uri="{FF2B5EF4-FFF2-40B4-BE49-F238E27FC236}">
              <a16:creationId xmlns:a16="http://schemas.microsoft.com/office/drawing/2014/main" id="{5F66B2E7-A044-41ED-A8F9-B31B8440C460}"/>
            </a:ext>
          </a:extLst>
        </xdr:cNvPr>
        <xdr:cNvSpPr txBox="1">
          <a:spLocks noChangeArrowheads="1"/>
        </xdr:cNvSpPr>
      </xdr:nvSpPr>
      <xdr:spPr bwMode="auto">
        <a:xfrm>
          <a:off x="2962275" y="67189350"/>
          <a:ext cx="76200" cy="1850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44862</xdr:rowOff>
    </xdr:to>
    <xdr:sp macro="" textlink="">
      <xdr:nvSpPr>
        <xdr:cNvPr id="384" name="Text Box 2">
          <a:extLst>
            <a:ext uri="{FF2B5EF4-FFF2-40B4-BE49-F238E27FC236}">
              <a16:creationId xmlns:a16="http://schemas.microsoft.com/office/drawing/2014/main" id="{C3B2939F-9528-43EF-B9C5-7DD0C10251B0}"/>
            </a:ext>
          </a:extLst>
        </xdr:cNvPr>
        <xdr:cNvSpPr txBox="1">
          <a:spLocks noChangeArrowheads="1"/>
        </xdr:cNvSpPr>
      </xdr:nvSpPr>
      <xdr:spPr bwMode="auto">
        <a:xfrm>
          <a:off x="2962275" y="67189350"/>
          <a:ext cx="76200" cy="1850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44862</xdr:rowOff>
    </xdr:to>
    <xdr:sp macro="" textlink="">
      <xdr:nvSpPr>
        <xdr:cNvPr id="385" name="Text Box 2">
          <a:extLst>
            <a:ext uri="{FF2B5EF4-FFF2-40B4-BE49-F238E27FC236}">
              <a16:creationId xmlns:a16="http://schemas.microsoft.com/office/drawing/2014/main" id="{351F6105-B18F-4648-A15D-4F5267F4FC9C}"/>
            </a:ext>
          </a:extLst>
        </xdr:cNvPr>
        <xdr:cNvSpPr txBox="1">
          <a:spLocks noChangeArrowheads="1"/>
        </xdr:cNvSpPr>
      </xdr:nvSpPr>
      <xdr:spPr bwMode="auto">
        <a:xfrm>
          <a:off x="2962275" y="67189350"/>
          <a:ext cx="76200" cy="1850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148</xdr:row>
      <xdr:rowOff>0</xdr:rowOff>
    </xdr:from>
    <xdr:to>
      <xdr:col>3</xdr:col>
      <xdr:colOff>180975</xdr:colOff>
      <xdr:row>149</xdr:row>
      <xdr:rowOff>44862</xdr:rowOff>
    </xdr:to>
    <xdr:sp macro="" textlink="">
      <xdr:nvSpPr>
        <xdr:cNvPr id="386" name="Text Box 2">
          <a:extLst>
            <a:ext uri="{FF2B5EF4-FFF2-40B4-BE49-F238E27FC236}">
              <a16:creationId xmlns:a16="http://schemas.microsoft.com/office/drawing/2014/main" id="{8D3032F5-26F6-4F8E-BE58-A17459FF4EC2}"/>
            </a:ext>
          </a:extLst>
        </xdr:cNvPr>
        <xdr:cNvSpPr txBox="1">
          <a:spLocks noChangeArrowheads="1"/>
        </xdr:cNvSpPr>
      </xdr:nvSpPr>
      <xdr:spPr bwMode="auto">
        <a:xfrm>
          <a:off x="2962275" y="67189350"/>
          <a:ext cx="76200" cy="1850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11922</xdr:rowOff>
    </xdr:to>
    <xdr:sp macro="" textlink="">
      <xdr:nvSpPr>
        <xdr:cNvPr id="403" name="Text Box 2">
          <a:extLst>
            <a:ext uri="{FF2B5EF4-FFF2-40B4-BE49-F238E27FC236}">
              <a16:creationId xmlns:a16="http://schemas.microsoft.com/office/drawing/2014/main" id="{46785539-C220-49DA-98B7-8996041DCFF4}"/>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50022</xdr:rowOff>
    </xdr:to>
    <xdr:sp macro="" textlink="">
      <xdr:nvSpPr>
        <xdr:cNvPr id="640" name="Text Box 2">
          <a:extLst>
            <a:ext uri="{FF2B5EF4-FFF2-40B4-BE49-F238E27FC236}">
              <a16:creationId xmlns:a16="http://schemas.microsoft.com/office/drawing/2014/main" id="{6348B168-CBED-48D0-A196-263084B83203}"/>
            </a:ext>
          </a:extLst>
        </xdr:cNvPr>
        <xdr:cNvSpPr txBox="1">
          <a:spLocks noChangeArrowheads="1"/>
        </xdr:cNvSpPr>
      </xdr:nvSpPr>
      <xdr:spPr bwMode="auto">
        <a:xfrm>
          <a:off x="2619375" y="1158240"/>
          <a:ext cx="76200" cy="23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11922</xdr:rowOff>
    </xdr:to>
    <xdr:sp macro="" textlink="">
      <xdr:nvSpPr>
        <xdr:cNvPr id="641" name="Text Box 2">
          <a:extLst>
            <a:ext uri="{FF2B5EF4-FFF2-40B4-BE49-F238E27FC236}">
              <a16:creationId xmlns:a16="http://schemas.microsoft.com/office/drawing/2014/main" id="{F887A606-0576-4A26-92A0-DB56E9A80DBF}"/>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50022</xdr:rowOff>
    </xdr:to>
    <xdr:sp macro="" textlink="">
      <xdr:nvSpPr>
        <xdr:cNvPr id="642" name="Text Box 2">
          <a:extLst>
            <a:ext uri="{FF2B5EF4-FFF2-40B4-BE49-F238E27FC236}">
              <a16:creationId xmlns:a16="http://schemas.microsoft.com/office/drawing/2014/main" id="{11E3FF8F-0814-4359-959E-6820211D2038}"/>
            </a:ext>
          </a:extLst>
        </xdr:cNvPr>
        <xdr:cNvSpPr txBox="1">
          <a:spLocks noChangeArrowheads="1"/>
        </xdr:cNvSpPr>
      </xdr:nvSpPr>
      <xdr:spPr bwMode="auto">
        <a:xfrm>
          <a:off x="2619375" y="1158240"/>
          <a:ext cx="76200" cy="23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11922</xdr:rowOff>
    </xdr:to>
    <xdr:sp macro="" textlink="">
      <xdr:nvSpPr>
        <xdr:cNvPr id="643" name="Text Box 2">
          <a:extLst>
            <a:ext uri="{FF2B5EF4-FFF2-40B4-BE49-F238E27FC236}">
              <a16:creationId xmlns:a16="http://schemas.microsoft.com/office/drawing/2014/main" id="{53233024-731C-44DF-8A59-C9132BBF2A4C}"/>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50022</xdr:rowOff>
    </xdr:to>
    <xdr:sp macro="" textlink="">
      <xdr:nvSpPr>
        <xdr:cNvPr id="644" name="Text Box 2">
          <a:extLst>
            <a:ext uri="{FF2B5EF4-FFF2-40B4-BE49-F238E27FC236}">
              <a16:creationId xmlns:a16="http://schemas.microsoft.com/office/drawing/2014/main" id="{935C9241-9102-472C-8D4B-48F9A4AF9F40}"/>
            </a:ext>
          </a:extLst>
        </xdr:cNvPr>
        <xdr:cNvSpPr txBox="1">
          <a:spLocks noChangeArrowheads="1"/>
        </xdr:cNvSpPr>
      </xdr:nvSpPr>
      <xdr:spPr bwMode="auto">
        <a:xfrm>
          <a:off x="2619375" y="1158240"/>
          <a:ext cx="76200" cy="23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21447</xdr:rowOff>
    </xdr:to>
    <xdr:sp macro="" textlink="">
      <xdr:nvSpPr>
        <xdr:cNvPr id="645" name="Text Box 2">
          <a:extLst>
            <a:ext uri="{FF2B5EF4-FFF2-40B4-BE49-F238E27FC236}">
              <a16:creationId xmlns:a16="http://schemas.microsoft.com/office/drawing/2014/main" id="{19C0D0D2-EE8C-44C8-92E3-3B5E34368244}"/>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21447</xdr:rowOff>
    </xdr:to>
    <xdr:sp macro="" textlink="">
      <xdr:nvSpPr>
        <xdr:cNvPr id="646" name="Text Box 2">
          <a:extLst>
            <a:ext uri="{FF2B5EF4-FFF2-40B4-BE49-F238E27FC236}">
              <a16:creationId xmlns:a16="http://schemas.microsoft.com/office/drawing/2014/main" id="{5A74BB3B-37C5-48A9-A20F-F501BD55869E}"/>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21447</xdr:rowOff>
    </xdr:to>
    <xdr:sp macro="" textlink="">
      <xdr:nvSpPr>
        <xdr:cNvPr id="647" name="Text Box 2">
          <a:extLst>
            <a:ext uri="{FF2B5EF4-FFF2-40B4-BE49-F238E27FC236}">
              <a16:creationId xmlns:a16="http://schemas.microsoft.com/office/drawing/2014/main" id="{07971FDE-328B-4250-B693-8BDE6BFDBFC5}"/>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59547</xdr:rowOff>
    </xdr:to>
    <xdr:sp macro="" textlink="">
      <xdr:nvSpPr>
        <xdr:cNvPr id="648" name="Text Box 2">
          <a:extLst>
            <a:ext uri="{FF2B5EF4-FFF2-40B4-BE49-F238E27FC236}">
              <a16:creationId xmlns:a16="http://schemas.microsoft.com/office/drawing/2014/main" id="{A2007FFE-E3A2-445C-8821-3BB87D5433AB}"/>
            </a:ext>
          </a:extLst>
        </xdr:cNvPr>
        <xdr:cNvSpPr txBox="1">
          <a:spLocks noChangeArrowheads="1"/>
        </xdr:cNvSpPr>
      </xdr:nvSpPr>
      <xdr:spPr bwMode="auto">
        <a:xfrm>
          <a:off x="2619375" y="1158240"/>
          <a:ext cx="76200" cy="242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59547</xdr:rowOff>
    </xdr:to>
    <xdr:sp macro="" textlink="">
      <xdr:nvSpPr>
        <xdr:cNvPr id="649" name="Text Box 2">
          <a:extLst>
            <a:ext uri="{FF2B5EF4-FFF2-40B4-BE49-F238E27FC236}">
              <a16:creationId xmlns:a16="http://schemas.microsoft.com/office/drawing/2014/main" id="{8DDA0AA4-460F-47A2-8BCD-F18845F3A368}"/>
            </a:ext>
          </a:extLst>
        </xdr:cNvPr>
        <xdr:cNvSpPr txBox="1">
          <a:spLocks noChangeArrowheads="1"/>
        </xdr:cNvSpPr>
      </xdr:nvSpPr>
      <xdr:spPr bwMode="auto">
        <a:xfrm>
          <a:off x="2619375" y="1158240"/>
          <a:ext cx="76200" cy="242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21447</xdr:rowOff>
    </xdr:to>
    <xdr:sp macro="" textlink="">
      <xdr:nvSpPr>
        <xdr:cNvPr id="650" name="Text Box 2">
          <a:extLst>
            <a:ext uri="{FF2B5EF4-FFF2-40B4-BE49-F238E27FC236}">
              <a16:creationId xmlns:a16="http://schemas.microsoft.com/office/drawing/2014/main" id="{7E176E01-662A-45FF-9DDD-73A13C1F121E}"/>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21447</xdr:rowOff>
    </xdr:to>
    <xdr:sp macro="" textlink="">
      <xdr:nvSpPr>
        <xdr:cNvPr id="651" name="Text Box 2">
          <a:extLst>
            <a:ext uri="{FF2B5EF4-FFF2-40B4-BE49-F238E27FC236}">
              <a16:creationId xmlns:a16="http://schemas.microsoft.com/office/drawing/2014/main" id="{E910AFDE-483B-4F1A-9FB8-E9B4056B307D}"/>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21447</xdr:rowOff>
    </xdr:to>
    <xdr:sp macro="" textlink="">
      <xdr:nvSpPr>
        <xdr:cNvPr id="652" name="Text Box 2">
          <a:extLst>
            <a:ext uri="{FF2B5EF4-FFF2-40B4-BE49-F238E27FC236}">
              <a16:creationId xmlns:a16="http://schemas.microsoft.com/office/drawing/2014/main" id="{182A0D6B-6ED9-41D0-AFAB-5C148F3A74B1}"/>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11922</xdr:rowOff>
    </xdr:to>
    <xdr:sp macro="" textlink="">
      <xdr:nvSpPr>
        <xdr:cNvPr id="653" name="Text Box 2">
          <a:extLst>
            <a:ext uri="{FF2B5EF4-FFF2-40B4-BE49-F238E27FC236}">
              <a16:creationId xmlns:a16="http://schemas.microsoft.com/office/drawing/2014/main" id="{01F47DBC-AB69-4B6E-A13A-F3306DF9988B}"/>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11922</xdr:rowOff>
    </xdr:to>
    <xdr:sp macro="" textlink="">
      <xdr:nvSpPr>
        <xdr:cNvPr id="654" name="Text Box 2">
          <a:extLst>
            <a:ext uri="{FF2B5EF4-FFF2-40B4-BE49-F238E27FC236}">
              <a16:creationId xmlns:a16="http://schemas.microsoft.com/office/drawing/2014/main" id="{6E8AE489-49D3-4D1A-944E-B0437786DDAE}"/>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104775</xdr:colOff>
      <xdr:row>157</xdr:row>
      <xdr:rowOff>0</xdr:rowOff>
    </xdr:from>
    <xdr:to>
      <xdr:col>3</xdr:col>
      <xdr:colOff>180975</xdr:colOff>
      <xdr:row>158</xdr:row>
      <xdr:rowOff>12515</xdr:rowOff>
    </xdr:to>
    <xdr:sp macro="" textlink="">
      <xdr:nvSpPr>
        <xdr:cNvPr id="2" name="Text Box 2">
          <a:extLst>
            <a:ext uri="{FF2B5EF4-FFF2-40B4-BE49-F238E27FC236}">
              <a16:creationId xmlns:a16="http://schemas.microsoft.com/office/drawing/2014/main" id="{5692F2A7-444C-4CC3-A5A2-FB8479B1D623}"/>
            </a:ext>
          </a:extLst>
        </xdr:cNvPr>
        <xdr:cNvSpPr txBox="1">
          <a:spLocks noChangeArrowheads="1"/>
        </xdr:cNvSpPr>
      </xdr:nvSpPr>
      <xdr:spPr bwMode="auto">
        <a:xfrm>
          <a:off x="3038475" y="54159150"/>
          <a:ext cx="76200"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50615</xdr:rowOff>
    </xdr:to>
    <xdr:sp macro="" textlink="">
      <xdr:nvSpPr>
        <xdr:cNvPr id="3" name="Text Box 2">
          <a:extLst>
            <a:ext uri="{FF2B5EF4-FFF2-40B4-BE49-F238E27FC236}">
              <a16:creationId xmlns:a16="http://schemas.microsoft.com/office/drawing/2014/main" id="{A9FB9E64-E962-43B3-B4EC-CABF6448B54E}"/>
            </a:ext>
          </a:extLst>
        </xdr:cNvPr>
        <xdr:cNvSpPr txBox="1">
          <a:spLocks noChangeArrowheads="1"/>
        </xdr:cNvSpPr>
      </xdr:nvSpPr>
      <xdr:spPr bwMode="auto">
        <a:xfrm>
          <a:off x="3038475" y="54159150"/>
          <a:ext cx="76200" cy="219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12515</xdr:rowOff>
    </xdr:to>
    <xdr:sp macro="" textlink="">
      <xdr:nvSpPr>
        <xdr:cNvPr id="4" name="Text Box 2">
          <a:extLst>
            <a:ext uri="{FF2B5EF4-FFF2-40B4-BE49-F238E27FC236}">
              <a16:creationId xmlns:a16="http://schemas.microsoft.com/office/drawing/2014/main" id="{393CCD18-6FAD-42AF-B011-1EDBAFACD5B1}"/>
            </a:ext>
          </a:extLst>
        </xdr:cNvPr>
        <xdr:cNvSpPr txBox="1">
          <a:spLocks noChangeArrowheads="1"/>
        </xdr:cNvSpPr>
      </xdr:nvSpPr>
      <xdr:spPr bwMode="auto">
        <a:xfrm>
          <a:off x="3038475" y="54159150"/>
          <a:ext cx="76200"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50615</xdr:rowOff>
    </xdr:to>
    <xdr:sp macro="" textlink="">
      <xdr:nvSpPr>
        <xdr:cNvPr id="5" name="Text Box 2">
          <a:extLst>
            <a:ext uri="{FF2B5EF4-FFF2-40B4-BE49-F238E27FC236}">
              <a16:creationId xmlns:a16="http://schemas.microsoft.com/office/drawing/2014/main" id="{9554887D-ACA1-444D-9BF9-7D835DEB91BC}"/>
            </a:ext>
          </a:extLst>
        </xdr:cNvPr>
        <xdr:cNvSpPr txBox="1">
          <a:spLocks noChangeArrowheads="1"/>
        </xdr:cNvSpPr>
      </xdr:nvSpPr>
      <xdr:spPr bwMode="auto">
        <a:xfrm>
          <a:off x="3038475" y="54159150"/>
          <a:ext cx="76200" cy="219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22040</xdr:rowOff>
    </xdr:to>
    <xdr:sp macro="" textlink="">
      <xdr:nvSpPr>
        <xdr:cNvPr id="6" name="Text Box 2">
          <a:extLst>
            <a:ext uri="{FF2B5EF4-FFF2-40B4-BE49-F238E27FC236}">
              <a16:creationId xmlns:a16="http://schemas.microsoft.com/office/drawing/2014/main" id="{AD91B30C-5D67-48CE-9636-EEA44CEF0375}"/>
            </a:ext>
          </a:extLst>
        </xdr:cNvPr>
        <xdr:cNvSpPr txBox="1">
          <a:spLocks noChangeArrowheads="1"/>
        </xdr:cNvSpPr>
      </xdr:nvSpPr>
      <xdr:spPr bwMode="auto">
        <a:xfrm>
          <a:off x="3038475" y="54159150"/>
          <a:ext cx="762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22040</xdr:rowOff>
    </xdr:to>
    <xdr:sp macro="" textlink="">
      <xdr:nvSpPr>
        <xdr:cNvPr id="7" name="Text Box 2">
          <a:extLst>
            <a:ext uri="{FF2B5EF4-FFF2-40B4-BE49-F238E27FC236}">
              <a16:creationId xmlns:a16="http://schemas.microsoft.com/office/drawing/2014/main" id="{C8185D0E-4C9F-457E-BF60-D5C9B346BDA8}"/>
            </a:ext>
          </a:extLst>
        </xdr:cNvPr>
        <xdr:cNvSpPr txBox="1">
          <a:spLocks noChangeArrowheads="1"/>
        </xdr:cNvSpPr>
      </xdr:nvSpPr>
      <xdr:spPr bwMode="auto">
        <a:xfrm>
          <a:off x="3038475" y="54159150"/>
          <a:ext cx="762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22040</xdr:rowOff>
    </xdr:to>
    <xdr:sp macro="" textlink="">
      <xdr:nvSpPr>
        <xdr:cNvPr id="8" name="Text Box 2">
          <a:extLst>
            <a:ext uri="{FF2B5EF4-FFF2-40B4-BE49-F238E27FC236}">
              <a16:creationId xmlns:a16="http://schemas.microsoft.com/office/drawing/2014/main" id="{61675300-7D26-45E2-89F8-D15AA317CD38}"/>
            </a:ext>
          </a:extLst>
        </xdr:cNvPr>
        <xdr:cNvSpPr txBox="1">
          <a:spLocks noChangeArrowheads="1"/>
        </xdr:cNvSpPr>
      </xdr:nvSpPr>
      <xdr:spPr bwMode="auto">
        <a:xfrm>
          <a:off x="3038475" y="54159150"/>
          <a:ext cx="762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60140</xdr:rowOff>
    </xdr:to>
    <xdr:sp macro="" textlink="">
      <xdr:nvSpPr>
        <xdr:cNvPr id="9" name="Text Box 2">
          <a:extLst>
            <a:ext uri="{FF2B5EF4-FFF2-40B4-BE49-F238E27FC236}">
              <a16:creationId xmlns:a16="http://schemas.microsoft.com/office/drawing/2014/main" id="{C9EEEA2A-2888-47AF-9947-84724559CA5B}"/>
            </a:ext>
          </a:extLst>
        </xdr:cNvPr>
        <xdr:cNvSpPr txBox="1">
          <a:spLocks noChangeArrowheads="1"/>
        </xdr:cNvSpPr>
      </xdr:nvSpPr>
      <xdr:spPr bwMode="auto">
        <a:xfrm>
          <a:off x="3038475" y="54159150"/>
          <a:ext cx="76200" cy="228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60140</xdr:rowOff>
    </xdr:to>
    <xdr:sp macro="" textlink="">
      <xdr:nvSpPr>
        <xdr:cNvPr id="10" name="Text Box 2">
          <a:extLst>
            <a:ext uri="{FF2B5EF4-FFF2-40B4-BE49-F238E27FC236}">
              <a16:creationId xmlns:a16="http://schemas.microsoft.com/office/drawing/2014/main" id="{08E96B39-DFE2-438E-A42A-CBA065DF38E4}"/>
            </a:ext>
          </a:extLst>
        </xdr:cNvPr>
        <xdr:cNvSpPr txBox="1">
          <a:spLocks noChangeArrowheads="1"/>
        </xdr:cNvSpPr>
      </xdr:nvSpPr>
      <xdr:spPr bwMode="auto">
        <a:xfrm>
          <a:off x="3038475" y="54159150"/>
          <a:ext cx="76200" cy="228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22040</xdr:rowOff>
    </xdr:to>
    <xdr:sp macro="" textlink="">
      <xdr:nvSpPr>
        <xdr:cNvPr id="11" name="Text Box 2">
          <a:extLst>
            <a:ext uri="{FF2B5EF4-FFF2-40B4-BE49-F238E27FC236}">
              <a16:creationId xmlns:a16="http://schemas.microsoft.com/office/drawing/2014/main" id="{E2ED66C2-27B8-4A40-9DF9-B958936A18A8}"/>
            </a:ext>
          </a:extLst>
        </xdr:cNvPr>
        <xdr:cNvSpPr txBox="1">
          <a:spLocks noChangeArrowheads="1"/>
        </xdr:cNvSpPr>
      </xdr:nvSpPr>
      <xdr:spPr bwMode="auto">
        <a:xfrm>
          <a:off x="3038475" y="54159150"/>
          <a:ext cx="762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22040</xdr:rowOff>
    </xdr:to>
    <xdr:sp macro="" textlink="">
      <xdr:nvSpPr>
        <xdr:cNvPr id="12" name="Text Box 2">
          <a:extLst>
            <a:ext uri="{FF2B5EF4-FFF2-40B4-BE49-F238E27FC236}">
              <a16:creationId xmlns:a16="http://schemas.microsoft.com/office/drawing/2014/main" id="{0C6999CB-9B63-4597-806F-E2A18FF26276}"/>
            </a:ext>
          </a:extLst>
        </xdr:cNvPr>
        <xdr:cNvSpPr txBox="1">
          <a:spLocks noChangeArrowheads="1"/>
        </xdr:cNvSpPr>
      </xdr:nvSpPr>
      <xdr:spPr bwMode="auto">
        <a:xfrm>
          <a:off x="3038475" y="54159150"/>
          <a:ext cx="762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22040</xdr:rowOff>
    </xdr:to>
    <xdr:sp macro="" textlink="">
      <xdr:nvSpPr>
        <xdr:cNvPr id="13" name="Text Box 2">
          <a:extLst>
            <a:ext uri="{FF2B5EF4-FFF2-40B4-BE49-F238E27FC236}">
              <a16:creationId xmlns:a16="http://schemas.microsoft.com/office/drawing/2014/main" id="{0B806E43-1891-4380-B709-B3743B41F0A5}"/>
            </a:ext>
          </a:extLst>
        </xdr:cNvPr>
        <xdr:cNvSpPr txBox="1">
          <a:spLocks noChangeArrowheads="1"/>
        </xdr:cNvSpPr>
      </xdr:nvSpPr>
      <xdr:spPr bwMode="auto">
        <a:xfrm>
          <a:off x="3038475" y="54159150"/>
          <a:ext cx="762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12515</xdr:rowOff>
    </xdr:to>
    <xdr:sp macro="" textlink="">
      <xdr:nvSpPr>
        <xdr:cNvPr id="14" name="Text Box 2">
          <a:extLst>
            <a:ext uri="{FF2B5EF4-FFF2-40B4-BE49-F238E27FC236}">
              <a16:creationId xmlns:a16="http://schemas.microsoft.com/office/drawing/2014/main" id="{DD931972-DA41-4CFA-9C04-0DB8B9BD9DBB}"/>
            </a:ext>
          </a:extLst>
        </xdr:cNvPr>
        <xdr:cNvSpPr txBox="1">
          <a:spLocks noChangeArrowheads="1"/>
        </xdr:cNvSpPr>
      </xdr:nvSpPr>
      <xdr:spPr bwMode="auto">
        <a:xfrm>
          <a:off x="3038475" y="54159150"/>
          <a:ext cx="76200"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12515</xdr:rowOff>
    </xdr:to>
    <xdr:sp macro="" textlink="">
      <xdr:nvSpPr>
        <xdr:cNvPr id="15" name="Text Box 2">
          <a:extLst>
            <a:ext uri="{FF2B5EF4-FFF2-40B4-BE49-F238E27FC236}">
              <a16:creationId xmlns:a16="http://schemas.microsoft.com/office/drawing/2014/main" id="{2113C852-EB03-4480-ACCE-DD9EBC2936DD}"/>
            </a:ext>
          </a:extLst>
        </xdr:cNvPr>
        <xdr:cNvSpPr txBox="1">
          <a:spLocks noChangeArrowheads="1"/>
        </xdr:cNvSpPr>
      </xdr:nvSpPr>
      <xdr:spPr bwMode="auto">
        <a:xfrm>
          <a:off x="3038475" y="54159150"/>
          <a:ext cx="76200"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12515</xdr:rowOff>
    </xdr:to>
    <xdr:sp macro="" textlink="">
      <xdr:nvSpPr>
        <xdr:cNvPr id="16" name="Text Box 2">
          <a:extLst>
            <a:ext uri="{FF2B5EF4-FFF2-40B4-BE49-F238E27FC236}">
              <a16:creationId xmlns:a16="http://schemas.microsoft.com/office/drawing/2014/main" id="{A6882D3E-178F-4C04-BD93-F3207C07EE5E}"/>
            </a:ext>
          </a:extLst>
        </xdr:cNvPr>
        <xdr:cNvSpPr txBox="1">
          <a:spLocks noChangeArrowheads="1"/>
        </xdr:cNvSpPr>
      </xdr:nvSpPr>
      <xdr:spPr bwMode="auto">
        <a:xfrm>
          <a:off x="3038475" y="54159150"/>
          <a:ext cx="76200"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12515</xdr:rowOff>
    </xdr:to>
    <xdr:sp macro="" textlink="">
      <xdr:nvSpPr>
        <xdr:cNvPr id="17" name="Text Box 2">
          <a:extLst>
            <a:ext uri="{FF2B5EF4-FFF2-40B4-BE49-F238E27FC236}">
              <a16:creationId xmlns:a16="http://schemas.microsoft.com/office/drawing/2014/main" id="{82E64B19-053F-409F-A857-3FBD5858B58D}"/>
            </a:ext>
          </a:extLst>
        </xdr:cNvPr>
        <xdr:cNvSpPr txBox="1">
          <a:spLocks noChangeArrowheads="1"/>
        </xdr:cNvSpPr>
      </xdr:nvSpPr>
      <xdr:spPr bwMode="auto">
        <a:xfrm>
          <a:off x="3038475" y="54159150"/>
          <a:ext cx="76200"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12515</xdr:rowOff>
    </xdr:to>
    <xdr:sp macro="" textlink="">
      <xdr:nvSpPr>
        <xdr:cNvPr id="18" name="Text Box 2">
          <a:extLst>
            <a:ext uri="{FF2B5EF4-FFF2-40B4-BE49-F238E27FC236}">
              <a16:creationId xmlns:a16="http://schemas.microsoft.com/office/drawing/2014/main" id="{3C8DE409-2135-4DB3-8584-4B8758F75639}"/>
            </a:ext>
          </a:extLst>
        </xdr:cNvPr>
        <xdr:cNvSpPr txBox="1">
          <a:spLocks noChangeArrowheads="1"/>
        </xdr:cNvSpPr>
      </xdr:nvSpPr>
      <xdr:spPr bwMode="auto">
        <a:xfrm>
          <a:off x="3038475" y="54159150"/>
          <a:ext cx="76200"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12515</xdr:rowOff>
    </xdr:to>
    <xdr:sp macro="" textlink="">
      <xdr:nvSpPr>
        <xdr:cNvPr id="19" name="Text Box 2">
          <a:extLst>
            <a:ext uri="{FF2B5EF4-FFF2-40B4-BE49-F238E27FC236}">
              <a16:creationId xmlns:a16="http://schemas.microsoft.com/office/drawing/2014/main" id="{85D53E75-8846-4F15-A4CD-91C84B871F95}"/>
            </a:ext>
          </a:extLst>
        </xdr:cNvPr>
        <xdr:cNvSpPr txBox="1">
          <a:spLocks noChangeArrowheads="1"/>
        </xdr:cNvSpPr>
      </xdr:nvSpPr>
      <xdr:spPr bwMode="auto">
        <a:xfrm>
          <a:off x="3038475" y="54159150"/>
          <a:ext cx="76200"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12515</xdr:rowOff>
    </xdr:to>
    <xdr:sp macro="" textlink="">
      <xdr:nvSpPr>
        <xdr:cNvPr id="20" name="Text Box 2">
          <a:extLst>
            <a:ext uri="{FF2B5EF4-FFF2-40B4-BE49-F238E27FC236}">
              <a16:creationId xmlns:a16="http://schemas.microsoft.com/office/drawing/2014/main" id="{08887703-9FD2-4EA5-88CE-DE2639BF38FF}"/>
            </a:ext>
          </a:extLst>
        </xdr:cNvPr>
        <xdr:cNvSpPr txBox="1">
          <a:spLocks noChangeArrowheads="1"/>
        </xdr:cNvSpPr>
      </xdr:nvSpPr>
      <xdr:spPr bwMode="auto">
        <a:xfrm>
          <a:off x="3038475" y="54159150"/>
          <a:ext cx="76200"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12515</xdr:rowOff>
    </xdr:to>
    <xdr:sp macro="" textlink="">
      <xdr:nvSpPr>
        <xdr:cNvPr id="21" name="Text Box 2">
          <a:extLst>
            <a:ext uri="{FF2B5EF4-FFF2-40B4-BE49-F238E27FC236}">
              <a16:creationId xmlns:a16="http://schemas.microsoft.com/office/drawing/2014/main" id="{BCF02D1D-F194-4285-A476-328BF255790D}"/>
            </a:ext>
          </a:extLst>
        </xdr:cNvPr>
        <xdr:cNvSpPr txBox="1">
          <a:spLocks noChangeArrowheads="1"/>
        </xdr:cNvSpPr>
      </xdr:nvSpPr>
      <xdr:spPr bwMode="auto">
        <a:xfrm>
          <a:off x="3038475" y="54159150"/>
          <a:ext cx="76200"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12515</xdr:rowOff>
    </xdr:to>
    <xdr:sp macro="" textlink="">
      <xdr:nvSpPr>
        <xdr:cNvPr id="22" name="Text Box 2">
          <a:extLst>
            <a:ext uri="{FF2B5EF4-FFF2-40B4-BE49-F238E27FC236}">
              <a16:creationId xmlns:a16="http://schemas.microsoft.com/office/drawing/2014/main" id="{62B1197B-29D4-4FEB-BC36-B81A82AAD0C7}"/>
            </a:ext>
          </a:extLst>
        </xdr:cNvPr>
        <xdr:cNvSpPr txBox="1">
          <a:spLocks noChangeArrowheads="1"/>
        </xdr:cNvSpPr>
      </xdr:nvSpPr>
      <xdr:spPr bwMode="auto">
        <a:xfrm>
          <a:off x="3038475" y="54159150"/>
          <a:ext cx="76200"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12515</xdr:rowOff>
    </xdr:to>
    <xdr:sp macro="" textlink="">
      <xdr:nvSpPr>
        <xdr:cNvPr id="23" name="Text Box 2">
          <a:extLst>
            <a:ext uri="{FF2B5EF4-FFF2-40B4-BE49-F238E27FC236}">
              <a16:creationId xmlns:a16="http://schemas.microsoft.com/office/drawing/2014/main" id="{5E343D3F-CE54-466B-804F-9DA4B10F68D3}"/>
            </a:ext>
          </a:extLst>
        </xdr:cNvPr>
        <xdr:cNvSpPr txBox="1">
          <a:spLocks noChangeArrowheads="1"/>
        </xdr:cNvSpPr>
      </xdr:nvSpPr>
      <xdr:spPr bwMode="auto">
        <a:xfrm>
          <a:off x="3038475" y="54159150"/>
          <a:ext cx="76200"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12515</xdr:rowOff>
    </xdr:to>
    <xdr:sp macro="" textlink="">
      <xdr:nvSpPr>
        <xdr:cNvPr id="24" name="Text Box 2">
          <a:extLst>
            <a:ext uri="{FF2B5EF4-FFF2-40B4-BE49-F238E27FC236}">
              <a16:creationId xmlns:a16="http://schemas.microsoft.com/office/drawing/2014/main" id="{F9B05603-53B0-4E45-B1CA-8DAE475EBB5A}"/>
            </a:ext>
          </a:extLst>
        </xdr:cNvPr>
        <xdr:cNvSpPr txBox="1">
          <a:spLocks noChangeArrowheads="1"/>
        </xdr:cNvSpPr>
      </xdr:nvSpPr>
      <xdr:spPr bwMode="auto">
        <a:xfrm>
          <a:off x="3038475" y="54159150"/>
          <a:ext cx="76200"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12515</xdr:rowOff>
    </xdr:to>
    <xdr:sp macro="" textlink="">
      <xdr:nvSpPr>
        <xdr:cNvPr id="25" name="Text Box 2">
          <a:extLst>
            <a:ext uri="{FF2B5EF4-FFF2-40B4-BE49-F238E27FC236}">
              <a16:creationId xmlns:a16="http://schemas.microsoft.com/office/drawing/2014/main" id="{FE44D90A-BCDD-4643-AB84-B8320AADC5DF}"/>
            </a:ext>
          </a:extLst>
        </xdr:cNvPr>
        <xdr:cNvSpPr txBox="1">
          <a:spLocks noChangeArrowheads="1"/>
        </xdr:cNvSpPr>
      </xdr:nvSpPr>
      <xdr:spPr bwMode="auto">
        <a:xfrm>
          <a:off x="3038475" y="54159150"/>
          <a:ext cx="76200"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157</xdr:row>
      <xdr:rowOff>0</xdr:rowOff>
    </xdr:from>
    <xdr:to>
      <xdr:col>3</xdr:col>
      <xdr:colOff>180975</xdr:colOff>
      <xdr:row>158</xdr:row>
      <xdr:rowOff>12515</xdr:rowOff>
    </xdr:to>
    <xdr:sp macro="" textlink="">
      <xdr:nvSpPr>
        <xdr:cNvPr id="26" name="Text Box 2">
          <a:extLst>
            <a:ext uri="{FF2B5EF4-FFF2-40B4-BE49-F238E27FC236}">
              <a16:creationId xmlns:a16="http://schemas.microsoft.com/office/drawing/2014/main" id="{E26B232A-B816-4361-9148-08CF31ACFF6F}"/>
            </a:ext>
          </a:extLst>
        </xdr:cNvPr>
        <xdr:cNvSpPr txBox="1">
          <a:spLocks noChangeArrowheads="1"/>
        </xdr:cNvSpPr>
      </xdr:nvSpPr>
      <xdr:spPr bwMode="auto">
        <a:xfrm>
          <a:off x="3038475" y="54159150"/>
          <a:ext cx="76200"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19275</xdr:rowOff>
    </xdr:to>
    <xdr:sp macro="" textlink="">
      <xdr:nvSpPr>
        <xdr:cNvPr id="27" name="Text Box 2">
          <a:extLst>
            <a:ext uri="{FF2B5EF4-FFF2-40B4-BE49-F238E27FC236}">
              <a16:creationId xmlns:a16="http://schemas.microsoft.com/office/drawing/2014/main" id="{C34C0411-0590-4A41-94ED-002A95951A35}"/>
            </a:ext>
          </a:extLst>
        </xdr:cNvPr>
        <xdr:cNvSpPr txBox="1">
          <a:spLocks noChangeArrowheads="1"/>
        </xdr:cNvSpPr>
      </xdr:nvSpPr>
      <xdr:spPr bwMode="auto">
        <a:xfrm>
          <a:off x="3038475" y="1790700"/>
          <a:ext cx="76200" cy="20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50048</xdr:rowOff>
    </xdr:to>
    <xdr:sp macro="" textlink="">
      <xdr:nvSpPr>
        <xdr:cNvPr id="28" name="Text Box 2">
          <a:extLst>
            <a:ext uri="{FF2B5EF4-FFF2-40B4-BE49-F238E27FC236}">
              <a16:creationId xmlns:a16="http://schemas.microsoft.com/office/drawing/2014/main" id="{AEB49A33-4B6A-41F4-A838-80963C40E806}"/>
            </a:ext>
          </a:extLst>
        </xdr:cNvPr>
        <xdr:cNvSpPr txBox="1">
          <a:spLocks noChangeArrowheads="1"/>
        </xdr:cNvSpPr>
      </xdr:nvSpPr>
      <xdr:spPr bwMode="auto">
        <a:xfrm>
          <a:off x="3038475" y="1790700"/>
          <a:ext cx="76200" cy="238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19275</xdr:rowOff>
    </xdr:to>
    <xdr:sp macro="" textlink="">
      <xdr:nvSpPr>
        <xdr:cNvPr id="29" name="Text Box 2">
          <a:extLst>
            <a:ext uri="{FF2B5EF4-FFF2-40B4-BE49-F238E27FC236}">
              <a16:creationId xmlns:a16="http://schemas.microsoft.com/office/drawing/2014/main" id="{64A5D651-16B9-4148-B6BC-0D7EE6842239}"/>
            </a:ext>
          </a:extLst>
        </xdr:cNvPr>
        <xdr:cNvSpPr txBox="1">
          <a:spLocks noChangeArrowheads="1"/>
        </xdr:cNvSpPr>
      </xdr:nvSpPr>
      <xdr:spPr bwMode="auto">
        <a:xfrm>
          <a:off x="3038475" y="1790700"/>
          <a:ext cx="76200" cy="20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50048</xdr:rowOff>
    </xdr:to>
    <xdr:sp macro="" textlink="">
      <xdr:nvSpPr>
        <xdr:cNvPr id="30" name="Text Box 2">
          <a:extLst>
            <a:ext uri="{FF2B5EF4-FFF2-40B4-BE49-F238E27FC236}">
              <a16:creationId xmlns:a16="http://schemas.microsoft.com/office/drawing/2014/main" id="{467CE031-5465-426D-8292-7ADD725F7B59}"/>
            </a:ext>
          </a:extLst>
        </xdr:cNvPr>
        <xdr:cNvSpPr txBox="1">
          <a:spLocks noChangeArrowheads="1"/>
        </xdr:cNvSpPr>
      </xdr:nvSpPr>
      <xdr:spPr bwMode="auto">
        <a:xfrm>
          <a:off x="3038475" y="1790700"/>
          <a:ext cx="76200" cy="238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19275</xdr:rowOff>
    </xdr:to>
    <xdr:sp macro="" textlink="">
      <xdr:nvSpPr>
        <xdr:cNvPr id="31" name="Text Box 2">
          <a:extLst>
            <a:ext uri="{FF2B5EF4-FFF2-40B4-BE49-F238E27FC236}">
              <a16:creationId xmlns:a16="http://schemas.microsoft.com/office/drawing/2014/main" id="{68205A8A-BC74-430A-BE34-699BDBD81719}"/>
            </a:ext>
          </a:extLst>
        </xdr:cNvPr>
        <xdr:cNvSpPr txBox="1">
          <a:spLocks noChangeArrowheads="1"/>
        </xdr:cNvSpPr>
      </xdr:nvSpPr>
      <xdr:spPr bwMode="auto">
        <a:xfrm>
          <a:off x="3038475" y="1790700"/>
          <a:ext cx="76200" cy="20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50048</xdr:rowOff>
    </xdr:to>
    <xdr:sp macro="" textlink="">
      <xdr:nvSpPr>
        <xdr:cNvPr id="32" name="Text Box 2">
          <a:extLst>
            <a:ext uri="{FF2B5EF4-FFF2-40B4-BE49-F238E27FC236}">
              <a16:creationId xmlns:a16="http://schemas.microsoft.com/office/drawing/2014/main" id="{A7419ACB-9843-4138-9563-A1AA2FEA44D5}"/>
            </a:ext>
          </a:extLst>
        </xdr:cNvPr>
        <xdr:cNvSpPr txBox="1">
          <a:spLocks noChangeArrowheads="1"/>
        </xdr:cNvSpPr>
      </xdr:nvSpPr>
      <xdr:spPr bwMode="auto">
        <a:xfrm>
          <a:off x="3038475" y="1790700"/>
          <a:ext cx="76200" cy="238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28800</xdr:rowOff>
    </xdr:to>
    <xdr:sp macro="" textlink="">
      <xdr:nvSpPr>
        <xdr:cNvPr id="33" name="Text Box 2">
          <a:extLst>
            <a:ext uri="{FF2B5EF4-FFF2-40B4-BE49-F238E27FC236}">
              <a16:creationId xmlns:a16="http://schemas.microsoft.com/office/drawing/2014/main" id="{9F41E8D2-7754-47BA-8F11-1C99AEFA3F7F}"/>
            </a:ext>
          </a:extLst>
        </xdr:cNvPr>
        <xdr:cNvSpPr txBox="1">
          <a:spLocks noChangeArrowheads="1"/>
        </xdr:cNvSpPr>
      </xdr:nvSpPr>
      <xdr:spPr bwMode="auto">
        <a:xfrm>
          <a:off x="3038475" y="1790700"/>
          <a:ext cx="76200" cy="20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28800</xdr:rowOff>
    </xdr:to>
    <xdr:sp macro="" textlink="">
      <xdr:nvSpPr>
        <xdr:cNvPr id="34" name="Text Box 2">
          <a:extLst>
            <a:ext uri="{FF2B5EF4-FFF2-40B4-BE49-F238E27FC236}">
              <a16:creationId xmlns:a16="http://schemas.microsoft.com/office/drawing/2014/main" id="{B4A7FBF4-5038-4044-9021-1F25591044E8}"/>
            </a:ext>
          </a:extLst>
        </xdr:cNvPr>
        <xdr:cNvSpPr txBox="1">
          <a:spLocks noChangeArrowheads="1"/>
        </xdr:cNvSpPr>
      </xdr:nvSpPr>
      <xdr:spPr bwMode="auto">
        <a:xfrm>
          <a:off x="3038475" y="1790700"/>
          <a:ext cx="76200" cy="20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28800</xdr:rowOff>
    </xdr:to>
    <xdr:sp macro="" textlink="">
      <xdr:nvSpPr>
        <xdr:cNvPr id="35" name="Text Box 2">
          <a:extLst>
            <a:ext uri="{FF2B5EF4-FFF2-40B4-BE49-F238E27FC236}">
              <a16:creationId xmlns:a16="http://schemas.microsoft.com/office/drawing/2014/main" id="{2DC42F8B-282B-428B-9FF8-CB18C9CFD262}"/>
            </a:ext>
          </a:extLst>
        </xdr:cNvPr>
        <xdr:cNvSpPr txBox="1">
          <a:spLocks noChangeArrowheads="1"/>
        </xdr:cNvSpPr>
      </xdr:nvSpPr>
      <xdr:spPr bwMode="auto">
        <a:xfrm>
          <a:off x="3038475" y="1790700"/>
          <a:ext cx="76200" cy="20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59573</xdr:rowOff>
    </xdr:to>
    <xdr:sp macro="" textlink="">
      <xdr:nvSpPr>
        <xdr:cNvPr id="36" name="Text Box 2">
          <a:extLst>
            <a:ext uri="{FF2B5EF4-FFF2-40B4-BE49-F238E27FC236}">
              <a16:creationId xmlns:a16="http://schemas.microsoft.com/office/drawing/2014/main" id="{9C20C5D5-6731-4E4F-830F-4DC8F0C49EC4}"/>
            </a:ext>
          </a:extLst>
        </xdr:cNvPr>
        <xdr:cNvSpPr txBox="1">
          <a:spLocks noChangeArrowheads="1"/>
        </xdr:cNvSpPr>
      </xdr:nvSpPr>
      <xdr:spPr bwMode="auto">
        <a:xfrm>
          <a:off x="3038475" y="1790700"/>
          <a:ext cx="76200" cy="247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59573</xdr:rowOff>
    </xdr:to>
    <xdr:sp macro="" textlink="">
      <xdr:nvSpPr>
        <xdr:cNvPr id="37" name="Text Box 2">
          <a:extLst>
            <a:ext uri="{FF2B5EF4-FFF2-40B4-BE49-F238E27FC236}">
              <a16:creationId xmlns:a16="http://schemas.microsoft.com/office/drawing/2014/main" id="{6938DAE6-474E-47BA-ABA7-84A9583130F9}"/>
            </a:ext>
          </a:extLst>
        </xdr:cNvPr>
        <xdr:cNvSpPr txBox="1">
          <a:spLocks noChangeArrowheads="1"/>
        </xdr:cNvSpPr>
      </xdr:nvSpPr>
      <xdr:spPr bwMode="auto">
        <a:xfrm>
          <a:off x="3038475" y="1790700"/>
          <a:ext cx="76200" cy="247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28800</xdr:rowOff>
    </xdr:to>
    <xdr:sp macro="" textlink="">
      <xdr:nvSpPr>
        <xdr:cNvPr id="38" name="Text Box 2">
          <a:extLst>
            <a:ext uri="{FF2B5EF4-FFF2-40B4-BE49-F238E27FC236}">
              <a16:creationId xmlns:a16="http://schemas.microsoft.com/office/drawing/2014/main" id="{EBA988D6-1C16-48AD-B0B8-8EAF4BB39B4F}"/>
            </a:ext>
          </a:extLst>
        </xdr:cNvPr>
        <xdr:cNvSpPr txBox="1">
          <a:spLocks noChangeArrowheads="1"/>
        </xdr:cNvSpPr>
      </xdr:nvSpPr>
      <xdr:spPr bwMode="auto">
        <a:xfrm>
          <a:off x="3038475" y="1790700"/>
          <a:ext cx="76200" cy="20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28800</xdr:rowOff>
    </xdr:to>
    <xdr:sp macro="" textlink="">
      <xdr:nvSpPr>
        <xdr:cNvPr id="39" name="Text Box 2">
          <a:extLst>
            <a:ext uri="{FF2B5EF4-FFF2-40B4-BE49-F238E27FC236}">
              <a16:creationId xmlns:a16="http://schemas.microsoft.com/office/drawing/2014/main" id="{7DA6EFEB-383F-40AA-AC88-E97A129E75AD}"/>
            </a:ext>
          </a:extLst>
        </xdr:cNvPr>
        <xdr:cNvSpPr txBox="1">
          <a:spLocks noChangeArrowheads="1"/>
        </xdr:cNvSpPr>
      </xdr:nvSpPr>
      <xdr:spPr bwMode="auto">
        <a:xfrm>
          <a:off x="3038475" y="1790700"/>
          <a:ext cx="76200" cy="20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28800</xdr:rowOff>
    </xdr:to>
    <xdr:sp macro="" textlink="">
      <xdr:nvSpPr>
        <xdr:cNvPr id="40" name="Text Box 2">
          <a:extLst>
            <a:ext uri="{FF2B5EF4-FFF2-40B4-BE49-F238E27FC236}">
              <a16:creationId xmlns:a16="http://schemas.microsoft.com/office/drawing/2014/main" id="{422B40A5-D16B-47FA-A322-55843E089949}"/>
            </a:ext>
          </a:extLst>
        </xdr:cNvPr>
        <xdr:cNvSpPr txBox="1">
          <a:spLocks noChangeArrowheads="1"/>
        </xdr:cNvSpPr>
      </xdr:nvSpPr>
      <xdr:spPr bwMode="auto">
        <a:xfrm>
          <a:off x="3038475" y="1790700"/>
          <a:ext cx="76200" cy="20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19275</xdr:rowOff>
    </xdr:to>
    <xdr:sp macro="" textlink="">
      <xdr:nvSpPr>
        <xdr:cNvPr id="41" name="Text Box 2">
          <a:extLst>
            <a:ext uri="{FF2B5EF4-FFF2-40B4-BE49-F238E27FC236}">
              <a16:creationId xmlns:a16="http://schemas.microsoft.com/office/drawing/2014/main" id="{076D2165-79F3-4410-83F8-489B3D25C4D5}"/>
            </a:ext>
          </a:extLst>
        </xdr:cNvPr>
        <xdr:cNvSpPr txBox="1">
          <a:spLocks noChangeArrowheads="1"/>
        </xdr:cNvSpPr>
      </xdr:nvSpPr>
      <xdr:spPr bwMode="auto">
        <a:xfrm>
          <a:off x="3038475" y="1790700"/>
          <a:ext cx="76200" cy="20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19275</xdr:rowOff>
    </xdr:to>
    <xdr:sp macro="" textlink="">
      <xdr:nvSpPr>
        <xdr:cNvPr id="42" name="Text Box 2">
          <a:extLst>
            <a:ext uri="{FF2B5EF4-FFF2-40B4-BE49-F238E27FC236}">
              <a16:creationId xmlns:a16="http://schemas.microsoft.com/office/drawing/2014/main" id="{96E8B2CF-3D49-46D7-A183-D77CE7D01AA6}"/>
            </a:ext>
          </a:extLst>
        </xdr:cNvPr>
        <xdr:cNvSpPr txBox="1">
          <a:spLocks noChangeArrowheads="1"/>
        </xdr:cNvSpPr>
      </xdr:nvSpPr>
      <xdr:spPr bwMode="auto">
        <a:xfrm>
          <a:off x="3038475" y="1790700"/>
          <a:ext cx="76200" cy="20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19276</xdr:rowOff>
    </xdr:to>
    <xdr:sp macro="" textlink="">
      <xdr:nvSpPr>
        <xdr:cNvPr id="43" name="Text Box 2">
          <a:extLst>
            <a:ext uri="{FF2B5EF4-FFF2-40B4-BE49-F238E27FC236}">
              <a16:creationId xmlns:a16="http://schemas.microsoft.com/office/drawing/2014/main" id="{0FDB0EE8-5FEE-4EB1-9DC8-CEAC985780BD}"/>
            </a:ext>
          </a:extLst>
        </xdr:cNvPr>
        <xdr:cNvSpPr txBox="1">
          <a:spLocks noChangeArrowheads="1"/>
        </xdr:cNvSpPr>
      </xdr:nvSpPr>
      <xdr:spPr bwMode="auto">
        <a:xfrm>
          <a:off x="3038475" y="1790700"/>
          <a:ext cx="76200" cy="2000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50049</xdr:rowOff>
    </xdr:to>
    <xdr:sp macro="" textlink="">
      <xdr:nvSpPr>
        <xdr:cNvPr id="44" name="Text Box 2">
          <a:extLst>
            <a:ext uri="{FF2B5EF4-FFF2-40B4-BE49-F238E27FC236}">
              <a16:creationId xmlns:a16="http://schemas.microsoft.com/office/drawing/2014/main" id="{CEA28681-A8C4-4983-87E0-846061450697}"/>
            </a:ext>
          </a:extLst>
        </xdr:cNvPr>
        <xdr:cNvSpPr txBox="1">
          <a:spLocks noChangeArrowheads="1"/>
        </xdr:cNvSpPr>
      </xdr:nvSpPr>
      <xdr:spPr bwMode="auto">
        <a:xfrm>
          <a:off x="3038475" y="1790700"/>
          <a:ext cx="76200" cy="23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19276</xdr:rowOff>
    </xdr:to>
    <xdr:sp macro="" textlink="">
      <xdr:nvSpPr>
        <xdr:cNvPr id="45" name="Text Box 2">
          <a:extLst>
            <a:ext uri="{FF2B5EF4-FFF2-40B4-BE49-F238E27FC236}">
              <a16:creationId xmlns:a16="http://schemas.microsoft.com/office/drawing/2014/main" id="{1A5F9429-315B-4008-AE09-3FC51B7D81BF}"/>
            </a:ext>
          </a:extLst>
        </xdr:cNvPr>
        <xdr:cNvSpPr txBox="1">
          <a:spLocks noChangeArrowheads="1"/>
        </xdr:cNvSpPr>
      </xdr:nvSpPr>
      <xdr:spPr bwMode="auto">
        <a:xfrm>
          <a:off x="3038475" y="1790700"/>
          <a:ext cx="76200" cy="2000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50049</xdr:rowOff>
    </xdr:to>
    <xdr:sp macro="" textlink="">
      <xdr:nvSpPr>
        <xdr:cNvPr id="46" name="Text Box 2">
          <a:extLst>
            <a:ext uri="{FF2B5EF4-FFF2-40B4-BE49-F238E27FC236}">
              <a16:creationId xmlns:a16="http://schemas.microsoft.com/office/drawing/2014/main" id="{ABDCD96B-F45D-4724-99CB-AEF914366C15}"/>
            </a:ext>
          </a:extLst>
        </xdr:cNvPr>
        <xdr:cNvSpPr txBox="1">
          <a:spLocks noChangeArrowheads="1"/>
        </xdr:cNvSpPr>
      </xdr:nvSpPr>
      <xdr:spPr bwMode="auto">
        <a:xfrm>
          <a:off x="3038475" y="1790700"/>
          <a:ext cx="76200" cy="23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19276</xdr:rowOff>
    </xdr:to>
    <xdr:sp macro="" textlink="">
      <xdr:nvSpPr>
        <xdr:cNvPr id="47" name="Text Box 2">
          <a:extLst>
            <a:ext uri="{FF2B5EF4-FFF2-40B4-BE49-F238E27FC236}">
              <a16:creationId xmlns:a16="http://schemas.microsoft.com/office/drawing/2014/main" id="{996F877C-BCF6-4CCB-956B-BEFBCCC84207}"/>
            </a:ext>
          </a:extLst>
        </xdr:cNvPr>
        <xdr:cNvSpPr txBox="1">
          <a:spLocks noChangeArrowheads="1"/>
        </xdr:cNvSpPr>
      </xdr:nvSpPr>
      <xdr:spPr bwMode="auto">
        <a:xfrm>
          <a:off x="3038475" y="1790700"/>
          <a:ext cx="76200" cy="2000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50049</xdr:rowOff>
    </xdr:to>
    <xdr:sp macro="" textlink="">
      <xdr:nvSpPr>
        <xdr:cNvPr id="48" name="Text Box 2">
          <a:extLst>
            <a:ext uri="{FF2B5EF4-FFF2-40B4-BE49-F238E27FC236}">
              <a16:creationId xmlns:a16="http://schemas.microsoft.com/office/drawing/2014/main" id="{5B24F2AC-6A1F-44A9-B374-52E2E42746AD}"/>
            </a:ext>
          </a:extLst>
        </xdr:cNvPr>
        <xdr:cNvSpPr txBox="1">
          <a:spLocks noChangeArrowheads="1"/>
        </xdr:cNvSpPr>
      </xdr:nvSpPr>
      <xdr:spPr bwMode="auto">
        <a:xfrm>
          <a:off x="3038475" y="1790700"/>
          <a:ext cx="76200" cy="23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28801</xdr:rowOff>
    </xdr:to>
    <xdr:sp macro="" textlink="">
      <xdr:nvSpPr>
        <xdr:cNvPr id="49" name="Text Box 2">
          <a:extLst>
            <a:ext uri="{FF2B5EF4-FFF2-40B4-BE49-F238E27FC236}">
              <a16:creationId xmlns:a16="http://schemas.microsoft.com/office/drawing/2014/main" id="{187D80FF-15AC-4429-BB94-53D5691E116C}"/>
            </a:ext>
          </a:extLst>
        </xdr:cNvPr>
        <xdr:cNvSpPr txBox="1">
          <a:spLocks noChangeArrowheads="1"/>
        </xdr:cNvSpPr>
      </xdr:nvSpPr>
      <xdr:spPr bwMode="auto">
        <a:xfrm>
          <a:off x="3038475" y="1790700"/>
          <a:ext cx="76200" cy="209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28801</xdr:rowOff>
    </xdr:to>
    <xdr:sp macro="" textlink="">
      <xdr:nvSpPr>
        <xdr:cNvPr id="50" name="Text Box 2">
          <a:extLst>
            <a:ext uri="{FF2B5EF4-FFF2-40B4-BE49-F238E27FC236}">
              <a16:creationId xmlns:a16="http://schemas.microsoft.com/office/drawing/2014/main" id="{CF18D523-F2C8-45D3-B606-180E50244EB9}"/>
            </a:ext>
          </a:extLst>
        </xdr:cNvPr>
        <xdr:cNvSpPr txBox="1">
          <a:spLocks noChangeArrowheads="1"/>
        </xdr:cNvSpPr>
      </xdr:nvSpPr>
      <xdr:spPr bwMode="auto">
        <a:xfrm>
          <a:off x="3038475" y="1790700"/>
          <a:ext cx="76200" cy="209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28801</xdr:rowOff>
    </xdr:to>
    <xdr:sp macro="" textlink="">
      <xdr:nvSpPr>
        <xdr:cNvPr id="51" name="Text Box 2">
          <a:extLst>
            <a:ext uri="{FF2B5EF4-FFF2-40B4-BE49-F238E27FC236}">
              <a16:creationId xmlns:a16="http://schemas.microsoft.com/office/drawing/2014/main" id="{379FA26C-7653-435B-A63F-6A6F5301E757}"/>
            </a:ext>
          </a:extLst>
        </xdr:cNvPr>
        <xdr:cNvSpPr txBox="1">
          <a:spLocks noChangeArrowheads="1"/>
        </xdr:cNvSpPr>
      </xdr:nvSpPr>
      <xdr:spPr bwMode="auto">
        <a:xfrm>
          <a:off x="3038475" y="1790700"/>
          <a:ext cx="76200" cy="209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59574</xdr:rowOff>
    </xdr:to>
    <xdr:sp macro="" textlink="">
      <xdr:nvSpPr>
        <xdr:cNvPr id="52" name="Text Box 2">
          <a:extLst>
            <a:ext uri="{FF2B5EF4-FFF2-40B4-BE49-F238E27FC236}">
              <a16:creationId xmlns:a16="http://schemas.microsoft.com/office/drawing/2014/main" id="{8BC5F815-CA52-4B94-BF29-9FA2ED7B3D86}"/>
            </a:ext>
          </a:extLst>
        </xdr:cNvPr>
        <xdr:cNvSpPr txBox="1">
          <a:spLocks noChangeArrowheads="1"/>
        </xdr:cNvSpPr>
      </xdr:nvSpPr>
      <xdr:spPr bwMode="auto">
        <a:xfrm>
          <a:off x="3038475" y="1790700"/>
          <a:ext cx="76200" cy="247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59574</xdr:rowOff>
    </xdr:to>
    <xdr:sp macro="" textlink="">
      <xdr:nvSpPr>
        <xdr:cNvPr id="53" name="Text Box 2">
          <a:extLst>
            <a:ext uri="{FF2B5EF4-FFF2-40B4-BE49-F238E27FC236}">
              <a16:creationId xmlns:a16="http://schemas.microsoft.com/office/drawing/2014/main" id="{28D458A4-6207-44EB-B936-7CB919726F3B}"/>
            </a:ext>
          </a:extLst>
        </xdr:cNvPr>
        <xdr:cNvSpPr txBox="1">
          <a:spLocks noChangeArrowheads="1"/>
        </xdr:cNvSpPr>
      </xdr:nvSpPr>
      <xdr:spPr bwMode="auto">
        <a:xfrm>
          <a:off x="3038475" y="1790700"/>
          <a:ext cx="76200" cy="247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28801</xdr:rowOff>
    </xdr:to>
    <xdr:sp macro="" textlink="">
      <xdr:nvSpPr>
        <xdr:cNvPr id="54" name="Text Box 2">
          <a:extLst>
            <a:ext uri="{FF2B5EF4-FFF2-40B4-BE49-F238E27FC236}">
              <a16:creationId xmlns:a16="http://schemas.microsoft.com/office/drawing/2014/main" id="{13B394FC-DE58-460E-A31B-E13C673F0889}"/>
            </a:ext>
          </a:extLst>
        </xdr:cNvPr>
        <xdr:cNvSpPr txBox="1">
          <a:spLocks noChangeArrowheads="1"/>
        </xdr:cNvSpPr>
      </xdr:nvSpPr>
      <xdr:spPr bwMode="auto">
        <a:xfrm>
          <a:off x="3038475" y="1790700"/>
          <a:ext cx="76200" cy="209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28801</xdr:rowOff>
    </xdr:to>
    <xdr:sp macro="" textlink="">
      <xdr:nvSpPr>
        <xdr:cNvPr id="55" name="Text Box 2">
          <a:extLst>
            <a:ext uri="{FF2B5EF4-FFF2-40B4-BE49-F238E27FC236}">
              <a16:creationId xmlns:a16="http://schemas.microsoft.com/office/drawing/2014/main" id="{ADCC575A-A488-4E2E-9E0A-DE6EF16B2920}"/>
            </a:ext>
          </a:extLst>
        </xdr:cNvPr>
        <xdr:cNvSpPr txBox="1">
          <a:spLocks noChangeArrowheads="1"/>
        </xdr:cNvSpPr>
      </xdr:nvSpPr>
      <xdr:spPr bwMode="auto">
        <a:xfrm>
          <a:off x="3038475" y="1790700"/>
          <a:ext cx="76200" cy="209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28801</xdr:rowOff>
    </xdr:to>
    <xdr:sp macro="" textlink="">
      <xdr:nvSpPr>
        <xdr:cNvPr id="56" name="Text Box 2">
          <a:extLst>
            <a:ext uri="{FF2B5EF4-FFF2-40B4-BE49-F238E27FC236}">
              <a16:creationId xmlns:a16="http://schemas.microsoft.com/office/drawing/2014/main" id="{2E4B6FA5-AC65-4E2B-B56F-7C652EE9132D}"/>
            </a:ext>
          </a:extLst>
        </xdr:cNvPr>
        <xdr:cNvSpPr txBox="1">
          <a:spLocks noChangeArrowheads="1"/>
        </xdr:cNvSpPr>
      </xdr:nvSpPr>
      <xdr:spPr bwMode="auto">
        <a:xfrm>
          <a:off x="3038475" y="1790700"/>
          <a:ext cx="76200" cy="209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19276</xdr:rowOff>
    </xdr:to>
    <xdr:sp macro="" textlink="">
      <xdr:nvSpPr>
        <xdr:cNvPr id="57" name="Text Box 2">
          <a:extLst>
            <a:ext uri="{FF2B5EF4-FFF2-40B4-BE49-F238E27FC236}">
              <a16:creationId xmlns:a16="http://schemas.microsoft.com/office/drawing/2014/main" id="{C47D09CC-4CB2-4576-AD68-4E384E0B854D}"/>
            </a:ext>
          </a:extLst>
        </xdr:cNvPr>
        <xdr:cNvSpPr txBox="1">
          <a:spLocks noChangeArrowheads="1"/>
        </xdr:cNvSpPr>
      </xdr:nvSpPr>
      <xdr:spPr bwMode="auto">
        <a:xfrm>
          <a:off x="3038475" y="1790700"/>
          <a:ext cx="76200" cy="2000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19276</xdr:rowOff>
    </xdr:to>
    <xdr:sp macro="" textlink="">
      <xdr:nvSpPr>
        <xdr:cNvPr id="58" name="Text Box 2">
          <a:extLst>
            <a:ext uri="{FF2B5EF4-FFF2-40B4-BE49-F238E27FC236}">
              <a16:creationId xmlns:a16="http://schemas.microsoft.com/office/drawing/2014/main" id="{45D2491E-BEF6-4FCE-BE9B-10735DADE793}"/>
            </a:ext>
          </a:extLst>
        </xdr:cNvPr>
        <xdr:cNvSpPr txBox="1">
          <a:spLocks noChangeArrowheads="1"/>
        </xdr:cNvSpPr>
      </xdr:nvSpPr>
      <xdr:spPr bwMode="auto">
        <a:xfrm>
          <a:off x="3038475" y="1790700"/>
          <a:ext cx="76200" cy="2000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15013</xdr:rowOff>
    </xdr:to>
    <xdr:sp macro="" textlink="">
      <xdr:nvSpPr>
        <xdr:cNvPr id="59" name="Text Box 2">
          <a:extLst>
            <a:ext uri="{FF2B5EF4-FFF2-40B4-BE49-F238E27FC236}">
              <a16:creationId xmlns:a16="http://schemas.microsoft.com/office/drawing/2014/main" id="{8AFFDB41-D2DB-4D05-AB60-32752679CEFD}"/>
            </a:ext>
          </a:extLst>
        </xdr:cNvPr>
        <xdr:cNvSpPr txBox="1">
          <a:spLocks noChangeArrowheads="1"/>
        </xdr:cNvSpPr>
      </xdr:nvSpPr>
      <xdr:spPr bwMode="auto">
        <a:xfrm>
          <a:off x="3038475" y="1790700"/>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37680</xdr:rowOff>
    </xdr:to>
    <xdr:sp macro="" textlink="">
      <xdr:nvSpPr>
        <xdr:cNvPr id="60" name="Text Box 2">
          <a:extLst>
            <a:ext uri="{FF2B5EF4-FFF2-40B4-BE49-F238E27FC236}">
              <a16:creationId xmlns:a16="http://schemas.microsoft.com/office/drawing/2014/main" id="{9D2EE4C1-93F4-4C82-97AA-16B31E508844}"/>
            </a:ext>
          </a:extLst>
        </xdr:cNvPr>
        <xdr:cNvSpPr txBox="1">
          <a:spLocks noChangeArrowheads="1"/>
        </xdr:cNvSpPr>
      </xdr:nvSpPr>
      <xdr:spPr bwMode="auto">
        <a:xfrm>
          <a:off x="3038475" y="1790700"/>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15013</xdr:rowOff>
    </xdr:to>
    <xdr:sp macro="" textlink="">
      <xdr:nvSpPr>
        <xdr:cNvPr id="61" name="Text Box 2">
          <a:extLst>
            <a:ext uri="{FF2B5EF4-FFF2-40B4-BE49-F238E27FC236}">
              <a16:creationId xmlns:a16="http://schemas.microsoft.com/office/drawing/2014/main" id="{DCA198CF-AD1E-4D4C-B358-D98A0482ED54}"/>
            </a:ext>
          </a:extLst>
        </xdr:cNvPr>
        <xdr:cNvSpPr txBox="1">
          <a:spLocks noChangeArrowheads="1"/>
        </xdr:cNvSpPr>
      </xdr:nvSpPr>
      <xdr:spPr bwMode="auto">
        <a:xfrm>
          <a:off x="3038475" y="1790700"/>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37680</xdr:rowOff>
    </xdr:to>
    <xdr:sp macro="" textlink="">
      <xdr:nvSpPr>
        <xdr:cNvPr id="62" name="Text Box 2">
          <a:extLst>
            <a:ext uri="{FF2B5EF4-FFF2-40B4-BE49-F238E27FC236}">
              <a16:creationId xmlns:a16="http://schemas.microsoft.com/office/drawing/2014/main" id="{DD98997E-7DB9-45A4-87C2-60FEA7D0C929}"/>
            </a:ext>
          </a:extLst>
        </xdr:cNvPr>
        <xdr:cNvSpPr txBox="1">
          <a:spLocks noChangeArrowheads="1"/>
        </xdr:cNvSpPr>
      </xdr:nvSpPr>
      <xdr:spPr bwMode="auto">
        <a:xfrm>
          <a:off x="3038475" y="1790700"/>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15013</xdr:rowOff>
    </xdr:to>
    <xdr:sp macro="" textlink="">
      <xdr:nvSpPr>
        <xdr:cNvPr id="63" name="Text Box 2">
          <a:extLst>
            <a:ext uri="{FF2B5EF4-FFF2-40B4-BE49-F238E27FC236}">
              <a16:creationId xmlns:a16="http://schemas.microsoft.com/office/drawing/2014/main" id="{0DC981FE-3879-423D-9744-8E1C5DD372D7}"/>
            </a:ext>
          </a:extLst>
        </xdr:cNvPr>
        <xdr:cNvSpPr txBox="1">
          <a:spLocks noChangeArrowheads="1"/>
        </xdr:cNvSpPr>
      </xdr:nvSpPr>
      <xdr:spPr bwMode="auto">
        <a:xfrm>
          <a:off x="3038475" y="1790700"/>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37680</xdr:rowOff>
    </xdr:to>
    <xdr:sp macro="" textlink="">
      <xdr:nvSpPr>
        <xdr:cNvPr id="64" name="Text Box 2">
          <a:extLst>
            <a:ext uri="{FF2B5EF4-FFF2-40B4-BE49-F238E27FC236}">
              <a16:creationId xmlns:a16="http://schemas.microsoft.com/office/drawing/2014/main" id="{9296DF8A-A446-421C-803E-5CB5229A1D11}"/>
            </a:ext>
          </a:extLst>
        </xdr:cNvPr>
        <xdr:cNvSpPr txBox="1">
          <a:spLocks noChangeArrowheads="1"/>
        </xdr:cNvSpPr>
      </xdr:nvSpPr>
      <xdr:spPr bwMode="auto">
        <a:xfrm>
          <a:off x="3038475" y="1790700"/>
          <a:ext cx="76200" cy="22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24538</xdr:rowOff>
    </xdr:to>
    <xdr:sp macro="" textlink="">
      <xdr:nvSpPr>
        <xdr:cNvPr id="65" name="Text Box 2">
          <a:extLst>
            <a:ext uri="{FF2B5EF4-FFF2-40B4-BE49-F238E27FC236}">
              <a16:creationId xmlns:a16="http://schemas.microsoft.com/office/drawing/2014/main" id="{F815E178-EEDE-4123-AE8D-7CBAFF6B3772}"/>
            </a:ext>
          </a:extLst>
        </xdr:cNvPr>
        <xdr:cNvSpPr txBox="1">
          <a:spLocks noChangeArrowheads="1"/>
        </xdr:cNvSpPr>
      </xdr:nvSpPr>
      <xdr:spPr bwMode="auto">
        <a:xfrm>
          <a:off x="3038475" y="179070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24538</xdr:rowOff>
    </xdr:to>
    <xdr:sp macro="" textlink="">
      <xdr:nvSpPr>
        <xdr:cNvPr id="66" name="Text Box 2">
          <a:extLst>
            <a:ext uri="{FF2B5EF4-FFF2-40B4-BE49-F238E27FC236}">
              <a16:creationId xmlns:a16="http://schemas.microsoft.com/office/drawing/2014/main" id="{AF1A3BCD-F887-4C62-999D-E7EC0D02F208}"/>
            </a:ext>
          </a:extLst>
        </xdr:cNvPr>
        <xdr:cNvSpPr txBox="1">
          <a:spLocks noChangeArrowheads="1"/>
        </xdr:cNvSpPr>
      </xdr:nvSpPr>
      <xdr:spPr bwMode="auto">
        <a:xfrm>
          <a:off x="3038475" y="179070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24538</xdr:rowOff>
    </xdr:to>
    <xdr:sp macro="" textlink="">
      <xdr:nvSpPr>
        <xdr:cNvPr id="67" name="Text Box 2">
          <a:extLst>
            <a:ext uri="{FF2B5EF4-FFF2-40B4-BE49-F238E27FC236}">
              <a16:creationId xmlns:a16="http://schemas.microsoft.com/office/drawing/2014/main" id="{79C8D0C0-BCEC-44AA-8F4A-07E85A84DBBC}"/>
            </a:ext>
          </a:extLst>
        </xdr:cNvPr>
        <xdr:cNvSpPr txBox="1">
          <a:spLocks noChangeArrowheads="1"/>
        </xdr:cNvSpPr>
      </xdr:nvSpPr>
      <xdr:spPr bwMode="auto">
        <a:xfrm>
          <a:off x="3038475" y="179070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47205</xdr:rowOff>
    </xdr:to>
    <xdr:sp macro="" textlink="">
      <xdr:nvSpPr>
        <xdr:cNvPr id="68" name="Text Box 2">
          <a:extLst>
            <a:ext uri="{FF2B5EF4-FFF2-40B4-BE49-F238E27FC236}">
              <a16:creationId xmlns:a16="http://schemas.microsoft.com/office/drawing/2014/main" id="{BA2E82A3-6B12-4123-9913-693B62D05468}"/>
            </a:ext>
          </a:extLst>
        </xdr:cNvPr>
        <xdr:cNvSpPr txBox="1">
          <a:spLocks noChangeArrowheads="1"/>
        </xdr:cNvSpPr>
      </xdr:nvSpPr>
      <xdr:spPr bwMode="auto">
        <a:xfrm>
          <a:off x="3038475" y="1790700"/>
          <a:ext cx="76200" cy="235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47205</xdr:rowOff>
    </xdr:to>
    <xdr:sp macro="" textlink="">
      <xdr:nvSpPr>
        <xdr:cNvPr id="69" name="Text Box 2">
          <a:extLst>
            <a:ext uri="{FF2B5EF4-FFF2-40B4-BE49-F238E27FC236}">
              <a16:creationId xmlns:a16="http://schemas.microsoft.com/office/drawing/2014/main" id="{67E5AA8F-30C2-4BC8-899B-AF068A2CD13A}"/>
            </a:ext>
          </a:extLst>
        </xdr:cNvPr>
        <xdr:cNvSpPr txBox="1">
          <a:spLocks noChangeArrowheads="1"/>
        </xdr:cNvSpPr>
      </xdr:nvSpPr>
      <xdr:spPr bwMode="auto">
        <a:xfrm>
          <a:off x="3038475" y="1790700"/>
          <a:ext cx="76200" cy="235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24538</xdr:rowOff>
    </xdr:to>
    <xdr:sp macro="" textlink="">
      <xdr:nvSpPr>
        <xdr:cNvPr id="70" name="Text Box 2">
          <a:extLst>
            <a:ext uri="{FF2B5EF4-FFF2-40B4-BE49-F238E27FC236}">
              <a16:creationId xmlns:a16="http://schemas.microsoft.com/office/drawing/2014/main" id="{EC2F5E61-99D2-4FA6-BC9E-CEEF027EEC69}"/>
            </a:ext>
          </a:extLst>
        </xdr:cNvPr>
        <xdr:cNvSpPr txBox="1">
          <a:spLocks noChangeArrowheads="1"/>
        </xdr:cNvSpPr>
      </xdr:nvSpPr>
      <xdr:spPr bwMode="auto">
        <a:xfrm>
          <a:off x="3038475" y="179070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24538</xdr:rowOff>
    </xdr:to>
    <xdr:sp macro="" textlink="">
      <xdr:nvSpPr>
        <xdr:cNvPr id="71" name="Text Box 2">
          <a:extLst>
            <a:ext uri="{FF2B5EF4-FFF2-40B4-BE49-F238E27FC236}">
              <a16:creationId xmlns:a16="http://schemas.microsoft.com/office/drawing/2014/main" id="{77AC6583-C1A0-4500-B384-44F647771CD8}"/>
            </a:ext>
          </a:extLst>
        </xdr:cNvPr>
        <xdr:cNvSpPr txBox="1">
          <a:spLocks noChangeArrowheads="1"/>
        </xdr:cNvSpPr>
      </xdr:nvSpPr>
      <xdr:spPr bwMode="auto">
        <a:xfrm>
          <a:off x="3038475" y="179070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24538</xdr:rowOff>
    </xdr:to>
    <xdr:sp macro="" textlink="">
      <xdr:nvSpPr>
        <xdr:cNvPr id="72" name="Text Box 2">
          <a:extLst>
            <a:ext uri="{FF2B5EF4-FFF2-40B4-BE49-F238E27FC236}">
              <a16:creationId xmlns:a16="http://schemas.microsoft.com/office/drawing/2014/main" id="{50A88546-4D0F-4ACC-A4AA-80C70A7274A5}"/>
            </a:ext>
          </a:extLst>
        </xdr:cNvPr>
        <xdr:cNvSpPr txBox="1">
          <a:spLocks noChangeArrowheads="1"/>
        </xdr:cNvSpPr>
      </xdr:nvSpPr>
      <xdr:spPr bwMode="auto">
        <a:xfrm>
          <a:off x="3038475" y="1790700"/>
          <a:ext cx="76200" cy="197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15013</xdr:rowOff>
    </xdr:to>
    <xdr:sp macro="" textlink="">
      <xdr:nvSpPr>
        <xdr:cNvPr id="73" name="Text Box 2">
          <a:extLst>
            <a:ext uri="{FF2B5EF4-FFF2-40B4-BE49-F238E27FC236}">
              <a16:creationId xmlns:a16="http://schemas.microsoft.com/office/drawing/2014/main" id="{10C4D7F4-9B0F-4598-9B83-0DE1960ADD73}"/>
            </a:ext>
          </a:extLst>
        </xdr:cNvPr>
        <xdr:cNvSpPr txBox="1">
          <a:spLocks noChangeArrowheads="1"/>
        </xdr:cNvSpPr>
      </xdr:nvSpPr>
      <xdr:spPr bwMode="auto">
        <a:xfrm>
          <a:off x="3038475" y="1790700"/>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15013</xdr:rowOff>
    </xdr:to>
    <xdr:sp macro="" textlink="">
      <xdr:nvSpPr>
        <xdr:cNvPr id="74" name="Text Box 2">
          <a:extLst>
            <a:ext uri="{FF2B5EF4-FFF2-40B4-BE49-F238E27FC236}">
              <a16:creationId xmlns:a16="http://schemas.microsoft.com/office/drawing/2014/main" id="{2E9E2A60-B134-427C-AB30-3F5751F77BF7}"/>
            </a:ext>
          </a:extLst>
        </xdr:cNvPr>
        <xdr:cNvSpPr txBox="1">
          <a:spLocks noChangeArrowheads="1"/>
        </xdr:cNvSpPr>
      </xdr:nvSpPr>
      <xdr:spPr bwMode="auto">
        <a:xfrm>
          <a:off x="3038475" y="1790700"/>
          <a:ext cx="76200" cy="18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9931</xdr:rowOff>
    </xdr:to>
    <xdr:sp macro="" textlink="">
      <xdr:nvSpPr>
        <xdr:cNvPr id="75" name="Text Box 2">
          <a:extLst>
            <a:ext uri="{FF2B5EF4-FFF2-40B4-BE49-F238E27FC236}">
              <a16:creationId xmlns:a16="http://schemas.microsoft.com/office/drawing/2014/main" id="{EA77B7BC-F6D2-4E0E-9350-8FE3F581E51D}"/>
            </a:ext>
          </a:extLst>
        </xdr:cNvPr>
        <xdr:cNvSpPr txBox="1">
          <a:spLocks noChangeArrowheads="1"/>
        </xdr:cNvSpPr>
      </xdr:nvSpPr>
      <xdr:spPr bwMode="auto">
        <a:xfrm>
          <a:off x="2952750" y="1076325"/>
          <a:ext cx="76200" cy="192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39925</xdr:rowOff>
    </xdr:to>
    <xdr:sp macro="" textlink="">
      <xdr:nvSpPr>
        <xdr:cNvPr id="76" name="Text Box 2">
          <a:extLst>
            <a:ext uri="{FF2B5EF4-FFF2-40B4-BE49-F238E27FC236}">
              <a16:creationId xmlns:a16="http://schemas.microsoft.com/office/drawing/2014/main" id="{D515BA44-44CE-49FA-9396-22CF227F2215}"/>
            </a:ext>
          </a:extLst>
        </xdr:cNvPr>
        <xdr:cNvSpPr txBox="1">
          <a:spLocks noChangeArrowheads="1"/>
        </xdr:cNvSpPr>
      </xdr:nvSpPr>
      <xdr:spPr bwMode="auto">
        <a:xfrm>
          <a:off x="2952750" y="1076325"/>
          <a:ext cx="76200" cy="230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9931</xdr:rowOff>
    </xdr:to>
    <xdr:sp macro="" textlink="">
      <xdr:nvSpPr>
        <xdr:cNvPr id="77" name="Text Box 2">
          <a:extLst>
            <a:ext uri="{FF2B5EF4-FFF2-40B4-BE49-F238E27FC236}">
              <a16:creationId xmlns:a16="http://schemas.microsoft.com/office/drawing/2014/main" id="{26137CA0-215E-4A6B-8C24-A12E6EDC5785}"/>
            </a:ext>
          </a:extLst>
        </xdr:cNvPr>
        <xdr:cNvSpPr txBox="1">
          <a:spLocks noChangeArrowheads="1"/>
        </xdr:cNvSpPr>
      </xdr:nvSpPr>
      <xdr:spPr bwMode="auto">
        <a:xfrm>
          <a:off x="2952750" y="1076325"/>
          <a:ext cx="76200" cy="192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39925</xdr:rowOff>
    </xdr:to>
    <xdr:sp macro="" textlink="">
      <xdr:nvSpPr>
        <xdr:cNvPr id="78" name="Text Box 2">
          <a:extLst>
            <a:ext uri="{FF2B5EF4-FFF2-40B4-BE49-F238E27FC236}">
              <a16:creationId xmlns:a16="http://schemas.microsoft.com/office/drawing/2014/main" id="{8C6A2BCF-3C2D-4070-9D77-AFC8AA041C8D}"/>
            </a:ext>
          </a:extLst>
        </xdr:cNvPr>
        <xdr:cNvSpPr txBox="1">
          <a:spLocks noChangeArrowheads="1"/>
        </xdr:cNvSpPr>
      </xdr:nvSpPr>
      <xdr:spPr bwMode="auto">
        <a:xfrm>
          <a:off x="2952750" y="1076325"/>
          <a:ext cx="76200" cy="230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9931</xdr:rowOff>
    </xdr:to>
    <xdr:sp macro="" textlink="">
      <xdr:nvSpPr>
        <xdr:cNvPr id="79" name="Text Box 2">
          <a:extLst>
            <a:ext uri="{FF2B5EF4-FFF2-40B4-BE49-F238E27FC236}">
              <a16:creationId xmlns:a16="http://schemas.microsoft.com/office/drawing/2014/main" id="{C347A4A8-8B1D-450C-8D29-4C726881A6D1}"/>
            </a:ext>
          </a:extLst>
        </xdr:cNvPr>
        <xdr:cNvSpPr txBox="1">
          <a:spLocks noChangeArrowheads="1"/>
        </xdr:cNvSpPr>
      </xdr:nvSpPr>
      <xdr:spPr bwMode="auto">
        <a:xfrm>
          <a:off x="2952750" y="1076325"/>
          <a:ext cx="76200" cy="192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39925</xdr:rowOff>
    </xdr:to>
    <xdr:sp macro="" textlink="">
      <xdr:nvSpPr>
        <xdr:cNvPr id="80" name="Text Box 2">
          <a:extLst>
            <a:ext uri="{FF2B5EF4-FFF2-40B4-BE49-F238E27FC236}">
              <a16:creationId xmlns:a16="http://schemas.microsoft.com/office/drawing/2014/main" id="{11FF49C6-E9EC-4ACC-BD74-38C0BC9B26A6}"/>
            </a:ext>
          </a:extLst>
        </xdr:cNvPr>
        <xdr:cNvSpPr txBox="1">
          <a:spLocks noChangeArrowheads="1"/>
        </xdr:cNvSpPr>
      </xdr:nvSpPr>
      <xdr:spPr bwMode="auto">
        <a:xfrm>
          <a:off x="2952750" y="1076325"/>
          <a:ext cx="76200" cy="230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19456</xdr:rowOff>
    </xdr:to>
    <xdr:sp macro="" textlink="">
      <xdr:nvSpPr>
        <xdr:cNvPr id="81" name="Text Box 2">
          <a:extLst>
            <a:ext uri="{FF2B5EF4-FFF2-40B4-BE49-F238E27FC236}">
              <a16:creationId xmlns:a16="http://schemas.microsoft.com/office/drawing/2014/main" id="{E56F4961-02AE-494F-8141-367ADD7C4967}"/>
            </a:ext>
          </a:extLst>
        </xdr:cNvPr>
        <xdr:cNvSpPr txBox="1">
          <a:spLocks noChangeArrowheads="1"/>
        </xdr:cNvSpPr>
      </xdr:nvSpPr>
      <xdr:spPr bwMode="auto">
        <a:xfrm>
          <a:off x="2952750" y="1076325"/>
          <a:ext cx="76200" cy="20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19456</xdr:rowOff>
    </xdr:to>
    <xdr:sp macro="" textlink="">
      <xdr:nvSpPr>
        <xdr:cNvPr id="82" name="Text Box 2">
          <a:extLst>
            <a:ext uri="{FF2B5EF4-FFF2-40B4-BE49-F238E27FC236}">
              <a16:creationId xmlns:a16="http://schemas.microsoft.com/office/drawing/2014/main" id="{904B2E30-BDB4-421A-8814-B3BAA0E6C0E2}"/>
            </a:ext>
          </a:extLst>
        </xdr:cNvPr>
        <xdr:cNvSpPr txBox="1">
          <a:spLocks noChangeArrowheads="1"/>
        </xdr:cNvSpPr>
      </xdr:nvSpPr>
      <xdr:spPr bwMode="auto">
        <a:xfrm>
          <a:off x="2952750" y="1076325"/>
          <a:ext cx="76200" cy="20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19456</xdr:rowOff>
    </xdr:to>
    <xdr:sp macro="" textlink="">
      <xdr:nvSpPr>
        <xdr:cNvPr id="83" name="Text Box 2">
          <a:extLst>
            <a:ext uri="{FF2B5EF4-FFF2-40B4-BE49-F238E27FC236}">
              <a16:creationId xmlns:a16="http://schemas.microsoft.com/office/drawing/2014/main" id="{9554FDFD-30F6-43FC-B8C1-DAD387F4416A}"/>
            </a:ext>
          </a:extLst>
        </xdr:cNvPr>
        <xdr:cNvSpPr txBox="1">
          <a:spLocks noChangeArrowheads="1"/>
        </xdr:cNvSpPr>
      </xdr:nvSpPr>
      <xdr:spPr bwMode="auto">
        <a:xfrm>
          <a:off x="2952750" y="1076325"/>
          <a:ext cx="76200" cy="20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42123</xdr:rowOff>
    </xdr:to>
    <xdr:sp macro="" textlink="">
      <xdr:nvSpPr>
        <xdr:cNvPr id="84" name="Text Box 2">
          <a:extLst>
            <a:ext uri="{FF2B5EF4-FFF2-40B4-BE49-F238E27FC236}">
              <a16:creationId xmlns:a16="http://schemas.microsoft.com/office/drawing/2014/main" id="{35F490BF-914E-4739-9500-FCC666E031BD}"/>
            </a:ext>
          </a:extLst>
        </xdr:cNvPr>
        <xdr:cNvSpPr txBox="1">
          <a:spLocks noChangeArrowheads="1"/>
        </xdr:cNvSpPr>
      </xdr:nvSpPr>
      <xdr:spPr bwMode="auto">
        <a:xfrm>
          <a:off x="2952750" y="1076325"/>
          <a:ext cx="76200" cy="239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42123</xdr:rowOff>
    </xdr:to>
    <xdr:sp macro="" textlink="">
      <xdr:nvSpPr>
        <xdr:cNvPr id="85" name="Text Box 2">
          <a:extLst>
            <a:ext uri="{FF2B5EF4-FFF2-40B4-BE49-F238E27FC236}">
              <a16:creationId xmlns:a16="http://schemas.microsoft.com/office/drawing/2014/main" id="{4F00EBED-FEEC-42AD-A721-8A7388667579}"/>
            </a:ext>
          </a:extLst>
        </xdr:cNvPr>
        <xdr:cNvSpPr txBox="1">
          <a:spLocks noChangeArrowheads="1"/>
        </xdr:cNvSpPr>
      </xdr:nvSpPr>
      <xdr:spPr bwMode="auto">
        <a:xfrm>
          <a:off x="2952750" y="1076325"/>
          <a:ext cx="76200" cy="239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19456</xdr:rowOff>
    </xdr:to>
    <xdr:sp macro="" textlink="">
      <xdr:nvSpPr>
        <xdr:cNvPr id="86" name="Text Box 2">
          <a:extLst>
            <a:ext uri="{FF2B5EF4-FFF2-40B4-BE49-F238E27FC236}">
              <a16:creationId xmlns:a16="http://schemas.microsoft.com/office/drawing/2014/main" id="{11EC8D7F-3056-49EB-B7AC-95A46A9A4E95}"/>
            </a:ext>
          </a:extLst>
        </xdr:cNvPr>
        <xdr:cNvSpPr txBox="1">
          <a:spLocks noChangeArrowheads="1"/>
        </xdr:cNvSpPr>
      </xdr:nvSpPr>
      <xdr:spPr bwMode="auto">
        <a:xfrm>
          <a:off x="2952750" y="1076325"/>
          <a:ext cx="76200" cy="20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19456</xdr:rowOff>
    </xdr:to>
    <xdr:sp macro="" textlink="">
      <xdr:nvSpPr>
        <xdr:cNvPr id="87" name="Text Box 2">
          <a:extLst>
            <a:ext uri="{FF2B5EF4-FFF2-40B4-BE49-F238E27FC236}">
              <a16:creationId xmlns:a16="http://schemas.microsoft.com/office/drawing/2014/main" id="{7FB38318-45E0-458E-95D9-F357D16C9971}"/>
            </a:ext>
          </a:extLst>
        </xdr:cNvPr>
        <xdr:cNvSpPr txBox="1">
          <a:spLocks noChangeArrowheads="1"/>
        </xdr:cNvSpPr>
      </xdr:nvSpPr>
      <xdr:spPr bwMode="auto">
        <a:xfrm>
          <a:off x="2952750" y="1076325"/>
          <a:ext cx="76200" cy="20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19456</xdr:rowOff>
    </xdr:to>
    <xdr:sp macro="" textlink="">
      <xdr:nvSpPr>
        <xdr:cNvPr id="88" name="Text Box 2">
          <a:extLst>
            <a:ext uri="{FF2B5EF4-FFF2-40B4-BE49-F238E27FC236}">
              <a16:creationId xmlns:a16="http://schemas.microsoft.com/office/drawing/2014/main" id="{C6204A25-E37E-4DB2-9EA5-85CB6A1C01BB}"/>
            </a:ext>
          </a:extLst>
        </xdr:cNvPr>
        <xdr:cNvSpPr txBox="1">
          <a:spLocks noChangeArrowheads="1"/>
        </xdr:cNvSpPr>
      </xdr:nvSpPr>
      <xdr:spPr bwMode="auto">
        <a:xfrm>
          <a:off x="2952750" y="1076325"/>
          <a:ext cx="76200" cy="20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9931</xdr:rowOff>
    </xdr:to>
    <xdr:sp macro="" textlink="">
      <xdr:nvSpPr>
        <xdr:cNvPr id="89" name="Text Box 2">
          <a:extLst>
            <a:ext uri="{FF2B5EF4-FFF2-40B4-BE49-F238E27FC236}">
              <a16:creationId xmlns:a16="http://schemas.microsoft.com/office/drawing/2014/main" id="{C52C4DFF-E573-42FB-B5D8-A0FCABF052CD}"/>
            </a:ext>
          </a:extLst>
        </xdr:cNvPr>
        <xdr:cNvSpPr txBox="1">
          <a:spLocks noChangeArrowheads="1"/>
        </xdr:cNvSpPr>
      </xdr:nvSpPr>
      <xdr:spPr bwMode="auto">
        <a:xfrm>
          <a:off x="2952750" y="1076325"/>
          <a:ext cx="76200" cy="192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9931</xdr:rowOff>
    </xdr:to>
    <xdr:sp macro="" textlink="">
      <xdr:nvSpPr>
        <xdr:cNvPr id="90" name="Text Box 2">
          <a:extLst>
            <a:ext uri="{FF2B5EF4-FFF2-40B4-BE49-F238E27FC236}">
              <a16:creationId xmlns:a16="http://schemas.microsoft.com/office/drawing/2014/main" id="{DE8DBF23-2A48-4F62-B562-D5B05960E1A4}"/>
            </a:ext>
          </a:extLst>
        </xdr:cNvPr>
        <xdr:cNvSpPr txBox="1">
          <a:spLocks noChangeArrowheads="1"/>
        </xdr:cNvSpPr>
      </xdr:nvSpPr>
      <xdr:spPr bwMode="auto">
        <a:xfrm>
          <a:off x="2952750" y="1076325"/>
          <a:ext cx="76200" cy="192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21566</xdr:rowOff>
    </xdr:to>
    <xdr:sp macro="" textlink="">
      <xdr:nvSpPr>
        <xdr:cNvPr id="91" name="Text Box 2">
          <a:extLst>
            <a:ext uri="{FF2B5EF4-FFF2-40B4-BE49-F238E27FC236}">
              <a16:creationId xmlns:a16="http://schemas.microsoft.com/office/drawing/2014/main" id="{F492BD7C-2BF4-4552-ABE8-1F0CD4F34EAD}"/>
            </a:ext>
          </a:extLst>
        </xdr:cNvPr>
        <xdr:cNvSpPr txBox="1">
          <a:spLocks noChangeArrowheads="1"/>
        </xdr:cNvSpPr>
      </xdr:nvSpPr>
      <xdr:spPr bwMode="auto">
        <a:xfrm>
          <a:off x="2952750" y="1076325"/>
          <a:ext cx="76200" cy="211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52339</xdr:rowOff>
    </xdr:to>
    <xdr:sp macro="" textlink="">
      <xdr:nvSpPr>
        <xdr:cNvPr id="92" name="Text Box 2">
          <a:extLst>
            <a:ext uri="{FF2B5EF4-FFF2-40B4-BE49-F238E27FC236}">
              <a16:creationId xmlns:a16="http://schemas.microsoft.com/office/drawing/2014/main" id="{3ADECEF0-88C3-4149-89E5-4C4A687CD1D6}"/>
            </a:ext>
          </a:extLst>
        </xdr:cNvPr>
        <xdr:cNvSpPr txBox="1">
          <a:spLocks noChangeArrowheads="1"/>
        </xdr:cNvSpPr>
      </xdr:nvSpPr>
      <xdr:spPr bwMode="auto">
        <a:xfrm>
          <a:off x="2952750" y="1076325"/>
          <a:ext cx="76200" cy="24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21566</xdr:rowOff>
    </xdr:to>
    <xdr:sp macro="" textlink="">
      <xdr:nvSpPr>
        <xdr:cNvPr id="93" name="Text Box 2">
          <a:extLst>
            <a:ext uri="{FF2B5EF4-FFF2-40B4-BE49-F238E27FC236}">
              <a16:creationId xmlns:a16="http://schemas.microsoft.com/office/drawing/2014/main" id="{2B415750-2C43-4ACC-B94F-0016543149EA}"/>
            </a:ext>
          </a:extLst>
        </xdr:cNvPr>
        <xdr:cNvSpPr txBox="1">
          <a:spLocks noChangeArrowheads="1"/>
        </xdr:cNvSpPr>
      </xdr:nvSpPr>
      <xdr:spPr bwMode="auto">
        <a:xfrm>
          <a:off x="2952750" y="1076325"/>
          <a:ext cx="76200" cy="211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52339</xdr:rowOff>
    </xdr:to>
    <xdr:sp macro="" textlink="">
      <xdr:nvSpPr>
        <xdr:cNvPr id="94" name="Text Box 2">
          <a:extLst>
            <a:ext uri="{FF2B5EF4-FFF2-40B4-BE49-F238E27FC236}">
              <a16:creationId xmlns:a16="http://schemas.microsoft.com/office/drawing/2014/main" id="{90EAF2ED-A3D7-4122-90AD-EA204DA16EB9}"/>
            </a:ext>
          </a:extLst>
        </xdr:cNvPr>
        <xdr:cNvSpPr txBox="1">
          <a:spLocks noChangeArrowheads="1"/>
        </xdr:cNvSpPr>
      </xdr:nvSpPr>
      <xdr:spPr bwMode="auto">
        <a:xfrm>
          <a:off x="2952750" y="1076325"/>
          <a:ext cx="76200" cy="24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21566</xdr:rowOff>
    </xdr:to>
    <xdr:sp macro="" textlink="">
      <xdr:nvSpPr>
        <xdr:cNvPr id="95" name="Text Box 2">
          <a:extLst>
            <a:ext uri="{FF2B5EF4-FFF2-40B4-BE49-F238E27FC236}">
              <a16:creationId xmlns:a16="http://schemas.microsoft.com/office/drawing/2014/main" id="{51CC8D7D-1E0F-47A5-A789-C6204880739D}"/>
            </a:ext>
          </a:extLst>
        </xdr:cNvPr>
        <xdr:cNvSpPr txBox="1">
          <a:spLocks noChangeArrowheads="1"/>
        </xdr:cNvSpPr>
      </xdr:nvSpPr>
      <xdr:spPr bwMode="auto">
        <a:xfrm>
          <a:off x="2952750" y="1076325"/>
          <a:ext cx="76200" cy="211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52339</xdr:rowOff>
    </xdr:to>
    <xdr:sp macro="" textlink="">
      <xdr:nvSpPr>
        <xdr:cNvPr id="96" name="Text Box 2">
          <a:extLst>
            <a:ext uri="{FF2B5EF4-FFF2-40B4-BE49-F238E27FC236}">
              <a16:creationId xmlns:a16="http://schemas.microsoft.com/office/drawing/2014/main" id="{3B9B6D3C-7B50-4B59-8C16-943766EC5740}"/>
            </a:ext>
          </a:extLst>
        </xdr:cNvPr>
        <xdr:cNvSpPr txBox="1">
          <a:spLocks noChangeArrowheads="1"/>
        </xdr:cNvSpPr>
      </xdr:nvSpPr>
      <xdr:spPr bwMode="auto">
        <a:xfrm>
          <a:off x="2952750" y="1076325"/>
          <a:ext cx="76200" cy="24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31091</xdr:rowOff>
    </xdr:to>
    <xdr:sp macro="" textlink="">
      <xdr:nvSpPr>
        <xdr:cNvPr id="97" name="Text Box 2">
          <a:extLst>
            <a:ext uri="{FF2B5EF4-FFF2-40B4-BE49-F238E27FC236}">
              <a16:creationId xmlns:a16="http://schemas.microsoft.com/office/drawing/2014/main" id="{29E8C798-0C02-4CDD-883B-8600916DA21C}"/>
            </a:ext>
          </a:extLst>
        </xdr:cNvPr>
        <xdr:cNvSpPr txBox="1">
          <a:spLocks noChangeArrowheads="1"/>
        </xdr:cNvSpPr>
      </xdr:nvSpPr>
      <xdr:spPr bwMode="auto">
        <a:xfrm>
          <a:off x="2952750" y="1076325"/>
          <a:ext cx="76200" cy="221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31091</xdr:rowOff>
    </xdr:to>
    <xdr:sp macro="" textlink="">
      <xdr:nvSpPr>
        <xdr:cNvPr id="98" name="Text Box 2">
          <a:extLst>
            <a:ext uri="{FF2B5EF4-FFF2-40B4-BE49-F238E27FC236}">
              <a16:creationId xmlns:a16="http://schemas.microsoft.com/office/drawing/2014/main" id="{50AD7A4F-996A-413E-8CE2-5809B19D3D08}"/>
            </a:ext>
          </a:extLst>
        </xdr:cNvPr>
        <xdr:cNvSpPr txBox="1">
          <a:spLocks noChangeArrowheads="1"/>
        </xdr:cNvSpPr>
      </xdr:nvSpPr>
      <xdr:spPr bwMode="auto">
        <a:xfrm>
          <a:off x="2952750" y="1076325"/>
          <a:ext cx="76200" cy="221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31091</xdr:rowOff>
    </xdr:to>
    <xdr:sp macro="" textlink="">
      <xdr:nvSpPr>
        <xdr:cNvPr id="99" name="Text Box 2">
          <a:extLst>
            <a:ext uri="{FF2B5EF4-FFF2-40B4-BE49-F238E27FC236}">
              <a16:creationId xmlns:a16="http://schemas.microsoft.com/office/drawing/2014/main" id="{A00A202B-47E8-40A3-8572-35ED53C45678}"/>
            </a:ext>
          </a:extLst>
        </xdr:cNvPr>
        <xdr:cNvSpPr txBox="1">
          <a:spLocks noChangeArrowheads="1"/>
        </xdr:cNvSpPr>
      </xdr:nvSpPr>
      <xdr:spPr bwMode="auto">
        <a:xfrm>
          <a:off x="2952750" y="1076325"/>
          <a:ext cx="76200" cy="221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61864</xdr:rowOff>
    </xdr:to>
    <xdr:sp macro="" textlink="">
      <xdr:nvSpPr>
        <xdr:cNvPr id="100" name="Text Box 2">
          <a:extLst>
            <a:ext uri="{FF2B5EF4-FFF2-40B4-BE49-F238E27FC236}">
              <a16:creationId xmlns:a16="http://schemas.microsoft.com/office/drawing/2014/main" id="{21726EB2-CB8C-4536-AD4F-2C47F1DB489A}"/>
            </a:ext>
          </a:extLst>
        </xdr:cNvPr>
        <xdr:cNvSpPr txBox="1">
          <a:spLocks noChangeArrowheads="1"/>
        </xdr:cNvSpPr>
      </xdr:nvSpPr>
      <xdr:spPr bwMode="auto">
        <a:xfrm>
          <a:off x="2952750" y="1076325"/>
          <a:ext cx="76200" cy="25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61864</xdr:rowOff>
    </xdr:to>
    <xdr:sp macro="" textlink="">
      <xdr:nvSpPr>
        <xdr:cNvPr id="101" name="Text Box 2">
          <a:extLst>
            <a:ext uri="{FF2B5EF4-FFF2-40B4-BE49-F238E27FC236}">
              <a16:creationId xmlns:a16="http://schemas.microsoft.com/office/drawing/2014/main" id="{8D723C91-5ACB-4FC2-8D5B-5EBC0A899C01}"/>
            </a:ext>
          </a:extLst>
        </xdr:cNvPr>
        <xdr:cNvSpPr txBox="1">
          <a:spLocks noChangeArrowheads="1"/>
        </xdr:cNvSpPr>
      </xdr:nvSpPr>
      <xdr:spPr bwMode="auto">
        <a:xfrm>
          <a:off x="2952750" y="1076325"/>
          <a:ext cx="76200" cy="25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31091</xdr:rowOff>
    </xdr:to>
    <xdr:sp macro="" textlink="">
      <xdr:nvSpPr>
        <xdr:cNvPr id="102" name="Text Box 2">
          <a:extLst>
            <a:ext uri="{FF2B5EF4-FFF2-40B4-BE49-F238E27FC236}">
              <a16:creationId xmlns:a16="http://schemas.microsoft.com/office/drawing/2014/main" id="{70287392-83A8-4385-A60D-058B6988F7D5}"/>
            </a:ext>
          </a:extLst>
        </xdr:cNvPr>
        <xdr:cNvSpPr txBox="1">
          <a:spLocks noChangeArrowheads="1"/>
        </xdr:cNvSpPr>
      </xdr:nvSpPr>
      <xdr:spPr bwMode="auto">
        <a:xfrm>
          <a:off x="2952750" y="1076325"/>
          <a:ext cx="76200" cy="221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31091</xdr:rowOff>
    </xdr:to>
    <xdr:sp macro="" textlink="">
      <xdr:nvSpPr>
        <xdr:cNvPr id="103" name="Text Box 2">
          <a:extLst>
            <a:ext uri="{FF2B5EF4-FFF2-40B4-BE49-F238E27FC236}">
              <a16:creationId xmlns:a16="http://schemas.microsoft.com/office/drawing/2014/main" id="{B47EF4F4-D12A-499E-8A00-384EE6CEE193}"/>
            </a:ext>
          </a:extLst>
        </xdr:cNvPr>
        <xdr:cNvSpPr txBox="1">
          <a:spLocks noChangeArrowheads="1"/>
        </xdr:cNvSpPr>
      </xdr:nvSpPr>
      <xdr:spPr bwMode="auto">
        <a:xfrm>
          <a:off x="2952750" y="1076325"/>
          <a:ext cx="76200" cy="221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31091</xdr:rowOff>
    </xdr:to>
    <xdr:sp macro="" textlink="">
      <xdr:nvSpPr>
        <xdr:cNvPr id="104" name="Text Box 2">
          <a:extLst>
            <a:ext uri="{FF2B5EF4-FFF2-40B4-BE49-F238E27FC236}">
              <a16:creationId xmlns:a16="http://schemas.microsoft.com/office/drawing/2014/main" id="{3D945353-16C4-4E57-AF95-067C194E6676}"/>
            </a:ext>
          </a:extLst>
        </xdr:cNvPr>
        <xdr:cNvSpPr txBox="1">
          <a:spLocks noChangeArrowheads="1"/>
        </xdr:cNvSpPr>
      </xdr:nvSpPr>
      <xdr:spPr bwMode="auto">
        <a:xfrm>
          <a:off x="2952750" y="1076325"/>
          <a:ext cx="76200" cy="221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21566</xdr:rowOff>
    </xdr:to>
    <xdr:sp macro="" textlink="">
      <xdr:nvSpPr>
        <xdr:cNvPr id="105" name="Text Box 2">
          <a:extLst>
            <a:ext uri="{FF2B5EF4-FFF2-40B4-BE49-F238E27FC236}">
              <a16:creationId xmlns:a16="http://schemas.microsoft.com/office/drawing/2014/main" id="{E95335C2-2BE3-4E63-823F-85A248690577}"/>
            </a:ext>
          </a:extLst>
        </xdr:cNvPr>
        <xdr:cNvSpPr txBox="1">
          <a:spLocks noChangeArrowheads="1"/>
        </xdr:cNvSpPr>
      </xdr:nvSpPr>
      <xdr:spPr bwMode="auto">
        <a:xfrm>
          <a:off x="2952750" y="1076325"/>
          <a:ext cx="76200" cy="211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21566</xdr:rowOff>
    </xdr:to>
    <xdr:sp macro="" textlink="">
      <xdr:nvSpPr>
        <xdr:cNvPr id="106" name="Text Box 2">
          <a:extLst>
            <a:ext uri="{FF2B5EF4-FFF2-40B4-BE49-F238E27FC236}">
              <a16:creationId xmlns:a16="http://schemas.microsoft.com/office/drawing/2014/main" id="{48AF17D4-3589-4616-AA6A-2576796D83BA}"/>
            </a:ext>
          </a:extLst>
        </xdr:cNvPr>
        <xdr:cNvSpPr txBox="1">
          <a:spLocks noChangeArrowheads="1"/>
        </xdr:cNvSpPr>
      </xdr:nvSpPr>
      <xdr:spPr bwMode="auto">
        <a:xfrm>
          <a:off x="2952750" y="1076325"/>
          <a:ext cx="76200" cy="211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21567</xdr:rowOff>
    </xdr:to>
    <xdr:sp macro="" textlink="">
      <xdr:nvSpPr>
        <xdr:cNvPr id="107" name="Text Box 2">
          <a:extLst>
            <a:ext uri="{FF2B5EF4-FFF2-40B4-BE49-F238E27FC236}">
              <a16:creationId xmlns:a16="http://schemas.microsoft.com/office/drawing/2014/main" id="{445FDFF6-B7F5-44BC-BD35-7EB9544592CC}"/>
            </a:ext>
          </a:extLst>
        </xdr:cNvPr>
        <xdr:cNvSpPr txBox="1">
          <a:spLocks noChangeArrowheads="1"/>
        </xdr:cNvSpPr>
      </xdr:nvSpPr>
      <xdr:spPr bwMode="auto">
        <a:xfrm>
          <a:off x="2952750" y="1076325"/>
          <a:ext cx="76200" cy="211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52340</xdr:rowOff>
    </xdr:to>
    <xdr:sp macro="" textlink="">
      <xdr:nvSpPr>
        <xdr:cNvPr id="108" name="Text Box 2">
          <a:extLst>
            <a:ext uri="{FF2B5EF4-FFF2-40B4-BE49-F238E27FC236}">
              <a16:creationId xmlns:a16="http://schemas.microsoft.com/office/drawing/2014/main" id="{791CC7FB-053C-429E-931B-A991A2A19549}"/>
            </a:ext>
          </a:extLst>
        </xdr:cNvPr>
        <xdr:cNvSpPr txBox="1">
          <a:spLocks noChangeArrowheads="1"/>
        </xdr:cNvSpPr>
      </xdr:nvSpPr>
      <xdr:spPr bwMode="auto">
        <a:xfrm>
          <a:off x="2952750" y="1076325"/>
          <a:ext cx="76200" cy="249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21567</xdr:rowOff>
    </xdr:to>
    <xdr:sp macro="" textlink="">
      <xdr:nvSpPr>
        <xdr:cNvPr id="109" name="Text Box 2">
          <a:extLst>
            <a:ext uri="{FF2B5EF4-FFF2-40B4-BE49-F238E27FC236}">
              <a16:creationId xmlns:a16="http://schemas.microsoft.com/office/drawing/2014/main" id="{0A788F00-106A-4C2A-B3AB-B115FB294845}"/>
            </a:ext>
          </a:extLst>
        </xdr:cNvPr>
        <xdr:cNvSpPr txBox="1">
          <a:spLocks noChangeArrowheads="1"/>
        </xdr:cNvSpPr>
      </xdr:nvSpPr>
      <xdr:spPr bwMode="auto">
        <a:xfrm>
          <a:off x="2952750" y="1076325"/>
          <a:ext cx="76200" cy="211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52340</xdr:rowOff>
    </xdr:to>
    <xdr:sp macro="" textlink="">
      <xdr:nvSpPr>
        <xdr:cNvPr id="110" name="Text Box 2">
          <a:extLst>
            <a:ext uri="{FF2B5EF4-FFF2-40B4-BE49-F238E27FC236}">
              <a16:creationId xmlns:a16="http://schemas.microsoft.com/office/drawing/2014/main" id="{3FEC53E9-2E60-473D-9077-88ED38753EFC}"/>
            </a:ext>
          </a:extLst>
        </xdr:cNvPr>
        <xdr:cNvSpPr txBox="1">
          <a:spLocks noChangeArrowheads="1"/>
        </xdr:cNvSpPr>
      </xdr:nvSpPr>
      <xdr:spPr bwMode="auto">
        <a:xfrm>
          <a:off x="2952750" y="1076325"/>
          <a:ext cx="76200" cy="249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21567</xdr:rowOff>
    </xdr:to>
    <xdr:sp macro="" textlink="">
      <xdr:nvSpPr>
        <xdr:cNvPr id="111" name="Text Box 2">
          <a:extLst>
            <a:ext uri="{FF2B5EF4-FFF2-40B4-BE49-F238E27FC236}">
              <a16:creationId xmlns:a16="http://schemas.microsoft.com/office/drawing/2014/main" id="{BD552117-D1D8-4B55-845C-204851EB55B5}"/>
            </a:ext>
          </a:extLst>
        </xdr:cNvPr>
        <xdr:cNvSpPr txBox="1">
          <a:spLocks noChangeArrowheads="1"/>
        </xdr:cNvSpPr>
      </xdr:nvSpPr>
      <xdr:spPr bwMode="auto">
        <a:xfrm>
          <a:off x="2952750" y="1076325"/>
          <a:ext cx="76200" cy="211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52340</xdr:rowOff>
    </xdr:to>
    <xdr:sp macro="" textlink="">
      <xdr:nvSpPr>
        <xdr:cNvPr id="112" name="Text Box 2">
          <a:extLst>
            <a:ext uri="{FF2B5EF4-FFF2-40B4-BE49-F238E27FC236}">
              <a16:creationId xmlns:a16="http://schemas.microsoft.com/office/drawing/2014/main" id="{06B742A7-809B-4679-BFC8-80B44AAE685A}"/>
            </a:ext>
          </a:extLst>
        </xdr:cNvPr>
        <xdr:cNvSpPr txBox="1">
          <a:spLocks noChangeArrowheads="1"/>
        </xdr:cNvSpPr>
      </xdr:nvSpPr>
      <xdr:spPr bwMode="auto">
        <a:xfrm>
          <a:off x="2952750" y="1076325"/>
          <a:ext cx="76200" cy="249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31092</xdr:rowOff>
    </xdr:to>
    <xdr:sp macro="" textlink="">
      <xdr:nvSpPr>
        <xdr:cNvPr id="113" name="Text Box 2">
          <a:extLst>
            <a:ext uri="{FF2B5EF4-FFF2-40B4-BE49-F238E27FC236}">
              <a16:creationId xmlns:a16="http://schemas.microsoft.com/office/drawing/2014/main" id="{4D1FCC17-715E-4B5D-A20C-0A47D47BAE67}"/>
            </a:ext>
          </a:extLst>
        </xdr:cNvPr>
        <xdr:cNvSpPr txBox="1">
          <a:spLocks noChangeArrowheads="1"/>
        </xdr:cNvSpPr>
      </xdr:nvSpPr>
      <xdr:spPr bwMode="auto">
        <a:xfrm>
          <a:off x="2952750" y="1076325"/>
          <a:ext cx="76200" cy="221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31092</xdr:rowOff>
    </xdr:to>
    <xdr:sp macro="" textlink="">
      <xdr:nvSpPr>
        <xdr:cNvPr id="114" name="Text Box 2">
          <a:extLst>
            <a:ext uri="{FF2B5EF4-FFF2-40B4-BE49-F238E27FC236}">
              <a16:creationId xmlns:a16="http://schemas.microsoft.com/office/drawing/2014/main" id="{76704C2C-7CE5-4643-9185-30D257403A13}"/>
            </a:ext>
          </a:extLst>
        </xdr:cNvPr>
        <xdr:cNvSpPr txBox="1">
          <a:spLocks noChangeArrowheads="1"/>
        </xdr:cNvSpPr>
      </xdr:nvSpPr>
      <xdr:spPr bwMode="auto">
        <a:xfrm>
          <a:off x="2952750" y="1076325"/>
          <a:ext cx="76200" cy="221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31092</xdr:rowOff>
    </xdr:to>
    <xdr:sp macro="" textlink="">
      <xdr:nvSpPr>
        <xdr:cNvPr id="115" name="Text Box 2">
          <a:extLst>
            <a:ext uri="{FF2B5EF4-FFF2-40B4-BE49-F238E27FC236}">
              <a16:creationId xmlns:a16="http://schemas.microsoft.com/office/drawing/2014/main" id="{94A479EC-04C7-4482-A759-5CE1F63DDD6C}"/>
            </a:ext>
          </a:extLst>
        </xdr:cNvPr>
        <xdr:cNvSpPr txBox="1">
          <a:spLocks noChangeArrowheads="1"/>
        </xdr:cNvSpPr>
      </xdr:nvSpPr>
      <xdr:spPr bwMode="auto">
        <a:xfrm>
          <a:off x="2952750" y="1076325"/>
          <a:ext cx="76200" cy="221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61865</xdr:rowOff>
    </xdr:to>
    <xdr:sp macro="" textlink="">
      <xdr:nvSpPr>
        <xdr:cNvPr id="116" name="Text Box 2">
          <a:extLst>
            <a:ext uri="{FF2B5EF4-FFF2-40B4-BE49-F238E27FC236}">
              <a16:creationId xmlns:a16="http://schemas.microsoft.com/office/drawing/2014/main" id="{3AE738D9-BF0A-49DC-B479-030932073356}"/>
            </a:ext>
          </a:extLst>
        </xdr:cNvPr>
        <xdr:cNvSpPr txBox="1">
          <a:spLocks noChangeArrowheads="1"/>
        </xdr:cNvSpPr>
      </xdr:nvSpPr>
      <xdr:spPr bwMode="auto">
        <a:xfrm>
          <a:off x="2952750" y="1076325"/>
          <a:ext cx="76200" cy="259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61865</xdr:rowOff>
    </xdr:to>
    <xdr:sp macro="" textlink="">
      <xdr:nvSpPr>
        <xdr:cNvPr id="117" name="Text Box 2">
          <a:extLst>
            <a:ext uri="{FF2B5EF4-FFF2-40B4-BE49-F238E27FC236}">
              <a16:creationId xmlns:a16="http://schemas.microsoft.com/office/drawing/2014/main" id="{8F674FEE-2E8A-4F36-878C-F0C3E5CCE77C}"/>
            </a:ext>
          </a:extLst>
        </xdr:cNvPr>
        <xdr:cNvSpPr txBox="1">
          <a:spLocks noChangeArrowheads="1"/>
        </xdr:cNvSpPr>
      </xdr:nvSpPr>
      <xdr:spPr bwMode="auto">
        <a:xfrm>
          <a:off x="2952750" y="1076325"/>
          <a:ext cx="76200" cy="259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31092</xdr:rowOff>
    </xdr:to>
    <xdr:sp macro="" textlink="">
      <xdr:nvSpPr>
        <xdr:cNvPr id="118" name="Text Box 2">
          <a:extLst>
            <a:ext uri="{FF2B5EF4-FFF2-40B4-BE49-F238E27FC236}">
              <a16:creationId xmlns:a16="http://schemas.microsoft.com/office/drawing/2014/main" id="{1DF85A9F-5B6A-47B0-82F0-E584815E7458}"/>
            </a:ext>
          </a:extLst>
        </xdr:cNvPr>
        <xdr:cNvSpPr txBox="1">
          <a:spLocks noChangeArrowheads="1"/>
        </xdr:cNvSpPr>
      </xdr:nvSpPr>
      <xdr:spPr bwMode="auto">
        <a:xfrm>
          <a:off x="2952750" y="1076325"/>
          <a:ext cx="76200" cy="221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31092</xdr:rowOff>
    </xdr:to>
    <xdr:sp macro="" textlink="">
      <xdr:nvSpPr>
        <xdr:cNvPr id="119" name="Text Box 2">
          <a:extLst>
            <a:ext uri="{FF2B5EF4-FFF2-40B4-BE49-F238E27FC236}">
              <a16:creationId xmlns:a16="http://schemas.microsoft.com/office/drawing/2014/main" id="{F265DE10-706D-4897-B718-FC54C24F7756}"/>
            </a:ext>
          </a:extLst>
        </xdr:cNvPr>
        <xdr:cNvSpPr txBox="1">
          <a:spLocks noChangeArrowheads="1"/>
        </xdr:cNvSpPr>
      </xdr:nvSpPr>
      <xdr:spPr bwMode="auto">
        <a:xfrm>
          <a:off x="2952750" y="1076325"/>
          <a:ext cx="76200" cy="221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31092</xdr:rowOff>
    </xdr:to>
    <xdr:sp macro="" textlink="">
      <xdr:nvSpPr>
        <xdr:cNvPr id="120" name="Text Box 2">
          <a:extLst>
            <a:ext uri="{FF2B5EF4-FFF2-40B4-BE49-F238E27FC236}">
              <a16:creationId xmlns:a16="http://schemas.microsoft.com/office/drawing/2014/main" id="{4F3B6F29-E5C8-4C87-8AD7-5912689061AC}"/>
            </a:ext>
          </a:extLst>
        </xdr:cNvPr>
        <xdr:cNvSpPr txBox="1">
          <a:spLocks noChangeArrowheads="1"/>
        </xdr:cNvSpPr>
      </xdr:nvSpPr>
      <xdr:spPr bwMode="auto">
        <a:xfrm>
          <a:off x="2952750" y="1076325"/>
          <a:ext cx="76200" cy="221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21567</xdr:rowOff>
    </xdr:to>
    <xdr:sp macro="" textlink="">
      <xdr:nvSpPr>
        <xdr:cNvPr id="121" name="Text Box 2">
          <a:extLst>
            <a:ext uri="{FF2B5EF4-FFF2-40B4-BE49-F238E27FC236}">
              <a16:creationId xmlns:a16="http://schemas.microsoft.com/office/drawing/2014/main" id="{A3D32499-1C41-4DE6-A09F-3D123E58D698}"/>
            </a:ext>
          </a:extLst>
        </xdr:cNvPr>
        <xdr:cNvSpPr txBox="1">
          <a:spLocks noChangeArrowheads="1"/>
        </xdr:cNvSpPr>
      </xdr:nvSpPr>
      <xdr:spPr bwMode="auto">
        <a:xfrm>
          <a:off x="2952750" y="1076325"/>
          <a:ext cx="76200" cy="211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21567</xdr:rowOff>
    </xdr:to>
    <xdr:sp macro="" textlink="">
      <xdr:nvSpPr>
        <xdr:cNvPr id="122" name="Text Box 2">
          <a:extLst>
            <a:ext uri="{FF2B5EF4-FFF2-40B4-BE49-F238E27FC236}">
              <a16:creationId xmlns:a16="http://schemas.microsoft.com/office/drawing/2014/main" id="{A0B1AD44-05E0-47FF-95D7-66E2F9B62DDF}"/>
            </a:ext>
          </a:extLst>
        </xdr:cNvPr>
        <xdr:cNvSpPr txBox="1">
          <a:spLocks noChangeArrowheads="1"/>
        </xdr:cNvSpPr>
      </xdr:nvSpPr>
      <xdr:spPr bwMode="auto">
        <a:xfrm>
          <a:off x="2952750" y="1076325"/>
          <a:ext cx="76200" cy="211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15010</xdr:rowOff>
    </xdr:to>
    <xdr:sp macro="" textlink="">
      <xdr:nvSpPr>
        <xdr:cNvPr id="123" name="Text Box 2">
          <a:extLst>
            <a:ext uri="{FF2B5EF4-FFF2-40B4-BE49-F238E27FC236}">
              <a16:creationId xmlns:a16="http://schemas.microsoft.com/office/drawing/2014/main" id="{BFBED844-7588-4077-853D-34BA257F8124}"/>
            </a:ext>
          </a:extLst>
        </xdr:cNvPr>
        <xdr:cNvSpPr txBox="1">
          <a:spLocks noChangeArrowheads="1"/>
        </xdr:cNvSpPr>
      </xdr:nvSpPr>
      <xdr:spPr bwMode="auto">
        <a:xfrm>
          <a:off x="2952750" y="1076325"/>
          <a:ext cx="76200" cy="197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37677</xdr:rowOff>
    </xdr:to>
    <xdr:sp macro="" textlink="">
      <xdr:nvSpPr>
        <xdr:cNvPr id="124" name="Text Box 2">
          <a:extLst>
            <a:ext uri="{FF2B5EF4-FFF2-40B4-BE49-F238E27FC236}">
              <a16:creationId xmlns:a16="http://schemas.microsoft.com/office/drawing/2014/main" id="{1639E752-CEAD-4B7A-A7E3-83C807641817}"/>
            </a:ext>
          </a:extLst>
        </xdr:cNvPr>
        <xdr:cNvSpPr txBox="1">
          <a:spLocks noChangeArrowheads="1"/>
        </xdr:cNvSpPr>
      </xdr:nvSpPr>
      <xdr:spPr bwMode="auto">
        <a:xfrm>
          <a:off x="2952750" y="1076325"/>
          <a:ext cx="76200" cy="235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15010</xdr:rowOff>
    </xdr:to>
    <xdr:sp macro="" textlink="">
      <xdr:nvSpPr>
        <xdr:cNvPr id="125" name="Text Box 2">
          <a:extLst>
            <a:ext uri="{FF2B5EF4-FFF2-40B4-BE49-F238E27FC236}">
              <a16:creationId xmlns:a16="http://schemas.microsoft.com/office/drawing/2014/main" id="{001C273F-D459-4A0F-B3CC-EF8041B55147}"/>
            </a:ext>
          </a:extLst>
        </xdr:cNvPr>
        <xdr:cNvSpPr txBox="1">
          <a:spLocks noChangeArrowheads="1"/>
        </xdr:cNvSpPr>
      </xdr:nvSpPr>
      <xdr:spPr bwMode="auto">
        <a:xfrm>
          <a:off x="2952750" y="1076325"/>
          <a:ext cx="76200" cy="197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37677</xdr:rowOff>
    </xdr:to>
    <xdr:sp macro="" textlink="">
      <xdr:nvSpPr>
        <xdr:cNvPr id="126" name="Text Box 2">
          <a:extLst>
            <a:ext uri="{FF2B5EF4-FFF2-40B4-BE49-F238E27FC236}">
              <a16:creationId xmlns:a16="http://schemas.microsoft.com/office/drawing/2014/main" id="{25AAF9F3-FC00-4446-BEE3-2E6C2E58357E}"/>
            </a:ext>
          </a:extLst>
        </xdr:cNvPr>
        <xdr:cNvSpPr txBox="1">
          <a:spLocks noChangeArrowheads="1"/>
        </xdr:cNvSpPr>
      </xdr:nvSpPr>
      <xdr:spPr bwMode="auto">
        <a:xfrm>
          <a:off x="2952750" y="1076325"/>
          <a:ext cx="76200" cy="235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15010</xdr:rowOff>
    </xdr:to>
    <xdr:sp macro="" textlink="">
      <xdr:nvSpPr>
        <xdr:cNvPr id="127" name="Text Box 2">
          <a:extLst>
            <a:ext uri="{FF2B5EF4-FFF2-40B4-BE49-F238E27FC236}">
              <a16:creationId xmlns:a16="http://schemas.microsoft.com/office/drawing/2014/main" id="{F53A5671-AFE2-4197-BD7C-B48D66F5E0A9}"/>
            </a:ext>
          </a:extLst>
        </xdr:cNvPr>
        <xdr:cNvSpPr txBox="1">
          <a:spLocks noChangeArrowheads="1"/>
        </xdr:cNvSpPr>
      </xdr:nvSpPr>
      <xdr:spPr bwMode="auto">
        <a:xfrm>
          <a:off x="2952750" y="1076325"/>
          <a:ext cx="76200" cy="197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37677</xdr:rowOff>
    </xdr:to>
    <xdr:sp macro="" textlink="">
      <xdr:nvSpPr>
        <xdr:cNvPr id="128" name="Text Box 2">
          <a:extLst>
            <a:ext uri="{FF2B5EF4-FFF2-40B4-BE49-F238E27FC236}">
              <a16:creationId xmlns:a16="http://schemas.microsoft.com/office/drawing/2014/main" id="{FF4CE6EC-D554-4676-A54C-2F197486CF3B}"/>
            </a:ext>
          </a:extLst>
        </xdr:cNvPr>
        <xdr:cNvSpPr txBox="1">
          <a:spLocks noChangeArrowheads="1"/>
        </xdr:cNvSpPr>
      </xdr:nvSpPr>
      <xdr:spPr bwMode="auto">
        <a:xfrm>
          <a:off x="2952750" y="1076325"/>
          <a:ext cx="76200" cy="235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24535</xdr:rowOff>
    </xdr:to>
    <xdr:sp macro="" textlink="">
      <xdr:nvSpPr>
        <xdr:cNvPr id="129" name="Text Box 2">
          <a:extLst>
            <a:ext uri="{FF2B5EF4-FFF2-40B4-BE49-F238E27FC236}">
              <a16:creationId xmlns:a16="http://schemas.microsoft.com/office/drawing/2014/main" id="{664EB1D2-EF35-4312-9F22-D358D101DB04}"/>
            </a:ext>
          </a:extLst>
        </xdr:cNvPr>
        <xdr:cNvSpPr txBox="1">
          <a:spLocks noChangeArrowheads="1"/>
        </xdr:cNvSpPr>
      </xdr:nvSpPr>
      <xdr:spPr bwMode="auto">
        <a:xfrm>
          <a:off x="2952750" y="1076325"/>
          <a:ext cx="76200" cy="206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24535</xdr:rowOff>
    </xdr:to>
    <xdr:sp macro="" textlink="">
      <xdr:nvSpPr>
        <xdr:cNvPr id="130" name="Text Box 2">
          <a:extLst>
            <a:ext uri="{FF2B5EF4-FFF2-40B4-BE49-F238E27FC236}">
              <a16:creationId xmlns:a16="http://schemas.microsoft.com/office/drawing/2014/main" id="{AA27E83F-CDA5-4F04-84ED-D35DCBA6D300}"/>
            </a:ext>
          </a:extLst>
        </xdr:cNvPr>
        <xdr:cNvSpPr txBox="1">
          <a:spLocks noChangeArrowheads="1"/>
        </xdr:cNvSpPr>
      </xdr:nvSpPr>
      <xdr:spPr bwMode="auto">
        <a:xfrm>
          <a:off x="2952750" y="1076325"/>
          <a:ext cx="76200" cy="206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24535</xdr:rowOff>
    </xdr:to>
    <xdr:sp macro="" textlink="">
      <xdr:nvSpPr>
        <xdr:cNvPr id="131" name="Text Box 2">
          <a:extLst>
            <a:ext uri="{FF2B5EF4-FFF2-40B4-BE49-F238E27FC236}">
              <a16:creationId xmlns:a16="http://schemas.microsoft.com/office/drawing/2014/main" id="{5ADE6D14-86A7-4BF3-BD35-4A1D467886E8}"/>
            </a:ext>
          </a:extLst>
        </xdr:cNvPr>
        <xdr:cNvSpPr txBox="1">
          <a:spLocks noChangeArrowheads="1"/>
        </xdr:cNvSpPr>
      </xdr:nvSpPr>
      <xdr:spPr bwMode="auto">
        <a:xfrm>
          <a:off x="2952750" y="1076325"/>
          <a:ext cx="76200" cy="206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47202</xdr:rowOff>
    </xdr:to>
    <xdr:sp macro="" textlink="">
      <xdr:nvSpPr>
        <xdr:cNvPr id="132" name="Text Box 2">
          <a:extLst>
            <a:ext uri="{FF2B5EF4-FFF2-40B4-BE49-F238E27FC236}">
              <a16:creationId xmlns:a16="http://schemas.microsoft.com/office/drawing/2014/main" id="{CFF0ECB5-77CD-4B25-B5AF-D081C617CABB}"/>
            </a:ext>
          </a:extLst>
        </xdr:cNvPr>
        <xdr:cNvSpPr txBox="1">
          <a:spLocks noChangeArrowheads="1"/>
        </xdr:cNvSpPr>
      </xdr:nvSpPr>
      <xdr:spPr bwMode="auto">
        <a:xfrm>
          <a:off x="2952750" y="1076325"/>
          <a:ext cx="76200" cy="244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47202</xdr:rowOff>
    </xdr:to>
    <xdr:sp macro="" textlink="">
      <xdr:nvSpPr>
        <xdr:cNvPr id="133" name="Text Box 2">
          <a:extLst>
            <a:ext uri="{FF2B5EF4-FFF2-40B4-BE49-F238E27FC236}">
              <a16:creationId xmlns:a16="http://schemas.microsoft.com/office/drawing/2014/main" id="{9EDCE9C3-9F59-4C95-A43C-143473B46F96}"/>
            </a:ext>
          </a:extLst>
        </xdr:cNvPr>
        <xdr:cNvSpPr txBox="1">
          <a:spLocks noChangeArrowheads="1"/>
        </xdr:cNvSpPr>
      </xdr:nvSpPr>
      <xdr:spPr bwMode="auto">
        <a:xfrm>
          <a:off x="2952750" y="1076325"/>
          <a:ext cx="76200" cy="244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24535</xdr:rowOff>
    </xdr:to>
    <xdr:sp macro="" textlink="">
      <xdr:nvSpPr>
        <xdr:cNvPr id="134" name="Text Box 2">
          <a:extLst>
            <a:ext uri="{FF2B5EF4-FFF2-40B4-BE49-F238E27FC236}">
              <a16:creationId xmlns:a16="http://schemas.microsoft.com/office/drawing/2014/main" id="{A8778AC7-3E44-4C2A-8459-5E9DE01D9135}"/>
            </a:ext>
          </a:extLst>
        </xdr:cNvPr>
        <xdr:cNvSpPr txBox="1">
          <a:spLocks noChangeArrowheads="1"/>
        </xdr:cNvSpPr>
      </xdr:nvSpPr>
      <xdr:spPr bwMode="auto">
        <a:xfrm>
          <a:off x="2952750" y="1076325"/>
          <a:ext cx="76200" cy="206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24535</xdr:rowOff>
    </xdr:to>
    <xdr:sp macro="" textlink="">
      <xdr:nvSpPr>
        <xdr:cNvPr id="135" name="Text Box 2">
          <a:extLst>
            <a:ext uri="{FF2B5EF4-FFF2-40B4-BE49-F238E27FC236}">
              <a16:creationId xmlns:a16="http://schemas.microsoft.com/office/drawing/2014/main" id="{F640D9BB-9282-455A-A8C3-9A95145E8B84}"/>
            </a:ext>
          </a:extLst>
        </xdr:cNvPr>
        <xdr:cNvSpPr txBox="1">
          <a:spLocks noChangeArrowheads="1"/>
        </xdr:cNvSpPr>
      </xdr:nvSpPr>
      <xdr:spPr bwMode="auto">
        <a:xfrm>
          <a:off x="2952750" y="1076325"/>
          <a:ext cx="76200" cy="206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24535</xdr:rowOff>
    </xdr:to>
    <xdr:sp macro="" textlink="">
      <xdr:nvSpPr>
        <xdr:cNvPr id="136" name="Text Box 2">
          <a:extLst>
            <a:ext uri="{FF2B5EF4-FFF2-40B4-BE49-F238E27FC236}">
              <a16:creationId xmlns:a16="http://schemas.microsoft.com/office/drawing/2014/main" id="{9316E08A-ED3E-448D-90FC-7A83F7D445EF}"/>
            </a:ext>
          </a:extLst>
        </xdr:cNvPr>
        <xdr:cNvSpPr txBox="1">
          <a:spLocks noChangeArrowheads="1"/>
        </xdr:cNvSpPr>
      </xdr:nvSpPr>
      <xdr:spPr bwMode="auto">
        <a:xfrm>
          <a:off x="2952750" y="1076325"/>
          <a:ext cx="76200" cy="206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15010</xdr:rowOff>
    </xdr:to>
    <xdr:sp macro="" textlink="">
      <xdr:nvSpPr>
        <xdr:cNvPr id="137" name="Text Box 2">
          <a:extLst>
            <a:ext uri="{FF2B5EF4-FFF2-40B4-BE49-F238E27FC236}">
              <a16:creationId xmlns:a16="http://schemas.microsoft.com/office/drawing/2014/main" id="{872287BF-CCD5-4FAA-8CB9-1F03A19A9BBF}"/>
            </a:ext>
          </a:extLst>
        </xdr:cNvPr>
        <xdr:cNvSpPr txBox="1">
          <a:spLocks noChangeArrowheads="1"/>
        </xdr:cNvSpPr>
      </xdr:nvSpPr>
      <xdr:spPr bwMode="auto">
        <a:xfrm>
          <a:off x="2952750" y="1076325"/>
          <a:ext cx="76200" cy="197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15010</xdr:rowOff>
    </xdr:to>
    <xdr:sp macro="" textlink="">
      <xdr:nvSpPr>
        <xdr:cNvPr id="138" name="Text Box 2">
          <a:extLst>
            <a:ext uri="{FF2B5EF4-FFF2-40B4-BE49-F238E27FC236}">
              <a16:creationId xmlns:a16="http://schemas.microsoft.com/office/drawing/2014/main" id="{A6ABE5F5-35CC-4EFF-AE6C-25061273737B}"/>
            </a:ext>
          </a:extLst>
        </xdr:cNvPr>
        <xdr:cNvSpPr txBox="1">
          <a:spLocks noChangeArrowheads="1"/>
        </xdr:cNvSpPr>
      </xdr:nvSpPr>
      <xdr:spPr bwMode="auto">
        <a:xfrm>
          <a:off x="2952750" y="1076325"/>
          <a:ext cx="76200" cy="197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118057</xdr:rowOff>
    </xdr:to>
    <xdr:sp macro="" textlink="">
      <xdr:nvSpPr>
        <xdr:cNvPr id="139" name="Text Box 2">
          <a:extLst>
            <a:ext uri="{FF2B5EF4-FFF2-40B4-BE49-F238E27FC236}">
              <a16:creationId xmlns:a16="http://schemas.microsoft.com/office/drawing/2014/main" id="{DA048E9E-E210-483C-9579-1AE66FAC597E}"/>
            </a:ext>
          </a:extLst>
        </xdr:cNvPr>
        <xdr:cNvSpPr txBox="1">
          <a:spLocks noChangeArrowheads="1"/>
        </xdr:cNvSpPr>
      </xdr:nvSpPr>
      <xdr:spPr bwMode="auto">
        <a:xfrm>
          <a:off x="2952750" y="1076325"/>
          <a:ext cx="76200" cy="739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108532</xdr:rowOff>
    </xdr:to>
    <xdr:sp macro="" textlink="">
      <xdr:nvSpPr>
        <xdr:cNvPr id="140" name="Text Box 2">
          <a:extLst>
            <a:ext uri="{FF2B5EF4-FFF2-40B4-BE49-F238E27FC236}">
              <a16:creationId xmlns:a16="http://schemas.microsoft.com/office/drawing/2014/main" id="{9BE3555B-7C38-4BD4-BF1F-AA472AEA62D3}"/>
            </a:ext>
          </a:extLst>
        </xdr:cNvPr>
        <xdr:cNvSpPr txBox="1">
          <a:spLocks noChangeArrowheads="1"/>
        </xdr:cNvSpPr>
      </xdr:nvSpPr>
      <xdr:spPr bwMode="auto">
        <a:xfrm>
          <a:off x="2952750" y="1076325"/>
          <a:ext cx="76200" cy="730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146632</xdr:rowOff>
    </xdr:to>
    <xdr:sp macro="" textlink="">
      <xdr:nvSpPr>
        <xdr:cNvPr id="141" name="Text Box 2">
          <a:extLst>
            <a:ext uri="{FF2B5EF4-FFF2-40B4-BE49-F238E27FC236}">
              <a16:creationId xmlns:a16="http://schemas.microsoft.com/office/drawing/2014/main" id="{BC666303-41E6-40D9-8FDC-82406147ECF7}"/>
            </a:ext>
          </a:extLst>
        </xdr:cNvPr>
        <xdr:cNvSpPr txBox="1">
          <a:spLocks noChangeArrowheads="1"/>
        </xdr:cNvSpPr>
      </xdr:nvSpPr>
      <xdr:spPr bwMode="auto">
        <a:xfrm>
          <a:off x="2952750" y="1076325"/>
          <a:ext cx="76200" cy="768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108532</xdr:rowOff>
    </xdr:to>
    <xdr:sp macro="" textlink="">
      <xdr:nvSpPr>
        <xdr:cNvPr id="142" name="Text Box 2">
          <a:extLst>
            <a:ext uri="{FF2B5EF4-FFF2-40B4-BE49-F238E27FC236}">
              <a16:creationId xmlns:a16="http://schemas.microsoft.com/office/drawing/2014/main" id="{17422A13-B040-49B5-90B6-1E501256F016}"/>
            </a:ext>
          </a:extLst>
        </xdr:cNvPr>
        <xdr:cNvSpPr txBox="1">
          <a:spLocks noChangeArrowheads="1"/>
        </xdr:cNvSpPr>
      </xdr:nvSpPr>
      <xdr:spPr bwMode="auto">
        <a:xfrm>
          <a:off x="2952750" y="1076325"/>
          <a:ext cx="76200" cy="730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146632</xdr:rowOff>
    </xdr:to>
    <xdr:sp macro="" textlink="">
      <xdr:nvSpPr>
        <xdr:cNvPr id="143" name="Text Box 2">
          <a:extLst>
            <a:ext uri="{FF2B5EF4-FFF2-40B4-BE49-F238E27FC236}">
              <a16:creationId xmlns:a16="http://schemas.microsoft.com/office/drawing/2014/main" id="{6B38605B-00D9-4302-A2A6-04FC9DC50C93}"/>
            </a:ext>
          </a:extLst>
        </xdr:cNvPr>
        <xdr:cNvSpPr txBox="1">
          <a:spLocks noChangeArrowheads="1"/>
        </xdr:cNvSpPr>
      </xdr:nvSpPr>
      <xdr:spPr bwMode="auto">
        <a:xfrm>
          <a:off x="2952750" y="1076325"/>
          <a:ext cx="76200" cy="768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108532</xdr:rowOff>
    </xdr:to>
    <xdr:sp macro="" textlink="">
      <xdr:nvSpPr>
        <xdr:cNvPr id="144" name="Text Box 2">
          <a:extLst>
            <a:ext uri="{FF2B5EF4-FFF2-40B4-BE49-F238E27FC236}">
              <a16:creationId xmlns:a16="http://schemas.microsoft.com/office/drawing/2014/main" id="{9540D3DA-757D-42C0-A6CE-B9588E30068A}"/>
            </a:ext>
          </a:extLst>
        </xdr:cNvPr>
        <xdr:cNvSpPr txBox="1">
          <a:spLocks noChangeArrowheads="1"/>
        </xdr:cNvSpPr>
      </xdr:nvSpPr>
      <xdr:spPr bwMode="auto">
        <a:xfrm>
          <a:off x="2952750" y="1076325"/>
          <a:ext cx="76200" cy="730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146632</xdr:rowOff>
    </xdr:to>
    <xdr:sp macro="" textlink="">
      <xdr:nvSpPr>
        <xdr:cNvPr id="145" name="Text Box 2">
          <a:extLst>
            <a:ext uri="{FF2B5EF4-FFF2-40B4-BE49-F238E27FC236}">
              <a16:creationId xmlns:a16="http://schemas.microsoft.com/office/drawing/2014/main" id="{BB060B01-E227-4393-99AE-BC2BCC85B0FD}"/>
            </a:ext>
          </a:extLst>
        </xdr:cNvPr>
        <xdr:cNvSpPr txBox="1">
          <a:spLocks noChangeArrowheads="1"/>
        </xdr:cNvSpPr>
      </xdr:nvSpPr>
      <xdr:spPr bwMode="auto">
        <a:xfrm>
          <a:off x="2952750" y="1076325"/>
          <a:ext cx="76200" cy="768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118057</xdr:rowOff>
    </xdr:to>
    <xdr:sp macro="" textlink="">
      <xdr:nvSpPr>
        <xdr:cNvPr id="146" name="Text Box 2">
          <a:extLst>
            <a:ext uri="{FF2B5EF4-FFF2-40B4-BE49-F238E27FC236}">
              <a16:creationId xmlns:a16="http://schemas.microsoft.com/office/drawing/2014/main" id="{50B17CB8-BAB8-46C4-B194-BC87729462FE}"/>
            </a:ext>
          </a:extLst>
        </xdr:cNvPr>
        <xdr:cNvSpPr txBox="1">
          <a:spLocks noChangeArrowheads="1"/>
        </xdr:cNvSpPr>
      </xdr:nvSpPr>
      <xdr:spPr bwMode="auto">
        <a:xfrm>
          <a:off x="2952750" y="1076325"/>
          <a:ext cx="76200" cy="739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118057</xdr:rowOff>
    </xdr:to>
    <xdr:sp macro="" textlink="">
      <xdr:nvSpPr>
        <xdr:cNvPr id="147" name="Text Box 2">
          <a:extLst>
            <a:ext uri="{FF2B5EF4-FFF2-40B4-BE49-F238E27FC236}">
              <a16:creationId xmlns:a16="http://schemas.microsoft.com/office/drawing/2014/main" id="{CE9FB5A7-87A3-4A96-943A-EE38FADA6963}"/>
            </a:ext>
          </a:extLst>
        </xdr:cNvPr>
        <xdr:cNvSpPr txBox="1">
          <a:spLocks noChangeArrowheads="1"/>
        </xdr:cNvSpPr>
      </xdr:nvSpPr>
      <xdr:spPr bwMode="auto">
        <a:xfrm>
          <a:off x="2952750" y="1076325"/>
          <a:ext cx="76200" cy="739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118057</xdr:rowOff>
    </xdr:to>
    <xdr:sp macro="" textlink="">
      <xdr:nvSpPr>
        <xdr:cNvPr id="148" name="Text Box 2">
          <a:extLst>
            <a:ext uri="{FF2B5EF4-FFF2-40B4-BE49-F238E27FC236}">
              <a16:creationId xmlns:a16="http://schemas.microsoft.com/office/drawing/2014/main" id="{285F7C68-F03A-4088-95E2-0FA2BE14D11D}"/>
            </a:ext>
          </a:extLst>
        </xdr:cNvPr>
        <xdr:cNvSpPr txBox="1">
          <a:spLocks noChangeArrowheads="1"/>
        </xdr:cNvSpPr>
      </xdr:nvSpPr>
      <xdr:spPr bwMode="auto">
        <a:xfrm>
          <a:off x="2952750" y="1076325"/>
          <a:ext cx="76200" cy="739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156157</xdr:rowOff>
    </xdr:to>
    <xdr:sp macro="" textlink="">
      <xdr:nvSpPr>
        <xdr:cNvPr id="149" name="Text Box 2">
          <a:extLst>
            <a:ext uri="{FF2B5EF4-FFF2-40B4-BE49-F238E27FC236}">
              <a16:creationId xmlns:a16="http://schemas.microsoft.com/office/drawing/2014/main" id="{698BEF7D-36B0-4979-95A8-D97A3B788B59}"/>
            </a:ext>
          </a:extLst>
        </xdr:cNvPr>
        <xdr:cNvSpPr txBox="1">
          <a:spLocks noChangeArrowheads="1"/>
        </xdr:cNvSpPr>
      </xdr:nvSpPr>
      <xdr:spPr bwMode="auto">
        <a:xfrm>
          <a:off x="2952750" y="1076325"/>
          <a:ext cx="76200" cy="777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156157</xdr:rowOff>
    </xdr:to>
    <xdr:sp macro="" textlink="">
      <xdr:nvSpPr>
        <xdr:cNvPr id="150" name="Text Box 2">
          <a:extLst>
            <a:ext uri="{FF2B5EF4-FFF2-40B4-BE49-F238E27FC236}">
              <a16:creationId xmlns:a16="http://schemas.microsoft.com/office/drawing/2014/main" id="{878B5759-058D-4894-865F-B98D1E1C1358}"/>
            </a:ext>
          </a:extLst>
        </xdr:cNvPr>
        <xdr:cNvSpPr txBox="1">
          <a:spLocks noChangeArrowheads="1"/>
        </xdr:cNvSpPr>
      </xdr:nvSpPr>
      <xdr:spPr bwMode="auto">
        <a:xfrm>
          <a:off x="2952750" y="1076325"/>
          <a:ext cx="76200" cy="777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118057</xdr:rowOff>
    </xdr:to>
    <xdr:sp macro="" textlink="">
      <xdr:nvSpPr>
        <xdr:cNvPr id="151" name="Text Box 2">
          <a:extLst>
            <a:ext uri="{FF2B5EF4-FFF2-40B4-BE49-F238E27FC236}">
              <a16:creationId xmlns:a16="http://schemas.microsoft.com/office/drawing/2014/main" id="{6842A8AD-7279-4BD5-8F59-28F130665D6E}"/>
            </a:ext>
          </a:extLst>
        </xdr:cNvPr>
        <xdr:cNvSpPr txBox="1">
          <a:spLocks noChangeArrowheads="1"/>
        </xdr:cNvSpPr>
      </xdr:nvSpPr>
      <xdr:spPr bwMode="auto">
        <a:xfrm>
          <a:off x="2952750" y="1076325"/>
          <a:ext cx="76200" cy="739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118057</xdr:rowOff>
    </xdr:to>
    <xdr:sp macro="" textlink="">
      <xdr:nvSpPr>
        <xdr:cNvPr id="152" name="Text Box 2">
          <a:extLst>
            <a:ext uri="{FF2B5EF4-FFF2-40B4-BE49-F238E27FC236}">
              <a16:creationId xmlns:a16="http://schemas.microsoft.com/office/drawing/2014/main" id="{6CFD6798-AB8C-48F9-849E-AD9D1CDCEBBB}"/>
            </a:ext>
          </a:extLst>
        </xdr:cNvPr>
        <xdr:cNvSpPr txBox="1">
          <a:spLocks noChangeArrowheads="1"/>
        </xdr:cNvSpPr>
      </xdr:nvSpPr>
      <xdr:spPr bwMode="auto">
        <a:xfrm>
          <a:off x="2952750" y="1076325"/>
          <a:ext cx="76200" cy="739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118057</xdr:rowOff>
    </xdr:to>
    <xdr:sp macro="" textlink="">
      <xdr:nvSpPr>
        <xdr:cNvPr id="153" name="Text Box 2">
          <a:extLst>
            <a:ext uri="{FF2B5EF4-FFF2-40B4-BE49-F238E27FC236}">
              <a16:creationId xmlns:a16="http://schemas.microsoft.com/office/drawing/2014/main" id="{2AC779BB-8139-4232-B0FB-C3587C177387}"/>
            </a:ext>
          </a:extLst>
        </xdr:cNvPr>
        <xdr:cNvSpPr txBox="1">
          <a:spLocks noChangeArrowheads="1"/>
        </xdr:cNvSpPr>
      </xdr:nvSpPr>
      <xdr:spPr bwMode="auto">
        <a:xfrm>
          <a:off x="2952750" y="1076325"/>
          <a:ext cx="76200" cy="739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108532</xdr:rowOff>
    </xdr:to>
    <xdr:sp macro="" textlink="">
      <xdr:nvSpPr>
        <xdr:cNvPr id="154" name="Text Box 2">
          <a:extLst>
            <a:ext uri="{FF2B5EF4-FFF2-40B4-BE49-F238E27FC236}">
              <a16:creationId xmlns:a16="http://schemas.microsoft.com/office/drawing/2014/main" id="{21D5B827-B69A-4E33-97CB-DB81AA3FCFEE}"/>
            </a:ext>
          </a:extLst>
        </xdr:cNvPr>
        <xdr:cNvSpPr txBox="1">
          <a:spLocks noChangeArrowheads="1"/>
        </xdr:cNvSpPr>
      </xdr:nvSpPr>
      <xdr:spPr bwMode="auto">
        <a:xfrm>
          <a:off x="2952750" y="1076325"/>
          <a:ext cx="76200" cy="730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108532</xdr:rowOff>
    </xdr:to>
    <xdr:sp macro="" textlink="">
      <xdr:nvSpPr>
        <xdr:cNvPr id="155" name="Text Box 2">
          <a:extLst>
            <a:ext uri="{FF2B5EF4-FFF2-40B4-BE49-F238E27FC236}">
              <a16:creationId xmlns:a16="http://schemas.microsoft.com/office/drawing/2014/main" id="{87E6295C-1654-4C86-B9B3-C16619BF4913}"/>
            </a:ext>
          </a:extLst>
        </xdr:cNvPr>
        <xdr:cNvSpPr txBox="1">
          <a:spLocks noChangeArrowheads="1"/>
        </xdr:cNvSpPr>
      </xdr:nvSpPr>
      <xdr:spPr bwMode="auto">
        <a:xfrm>
          <a:off x="2952750" y="1076325"/>
          <a:ext cx="76200" cy="730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68994</xdr:rowOff>
    </xdr:to>
    <xdr:sp macro="" textlink="">
      <xdr:nvSpPr>
        <xdr:cNvPr id="156" name="Text Box 2">
          <a:extLst>
            <a:ext uri="{FF2B5EF4-FFF2-40B4-BE49-F238E27FC236}">
              <a16:creationId xmlns:a16="http://schemas.microsoft.com/office/drawing/2014/main" id="{88CE1F0D-FC2F-48D4-9AAD-2B0BCBA885B6}"/>
            </a:ext>
          </a:extLst>
        </xdr:cNvPr>
        <xdr:cNvSpPr txBox="1">
          <a:spLocks noChangeArrowheads="1"/>
        </xdr:cNvSpPr>
      </xdr:nvSpPr>
      <xdr:spPr bwMode="auto">
        <a:xfrm>
          <a:off x="2952750" y="1076325"/>
          <a:ext cx="76200" cy="701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118057</xdr:rowOff>
    </xdr:to>
    <xdr:sp macro="" textlink="">
      <xdr:nvSpPr>
        <xdr:cNvPr id="157" name="Text Box 2">
          <a:extLst>
            <a:ext uri="{FF2B5EF4-FFF2-40B4-BE49-F238E27FC236}">
              <a16:creationId xmlns:a16="http://schemas.microsoft.com/office/drawing/2014/main" id="{FFE62457-AF60-40B5-B8B1-606FAEB40463}"/>
            </a:ext>
          </a:extLst>
        </xdr:cNvPr>
        <xdr:cNvSpPr txBox="1">
          <a:spLocks noChangeArrowheads="1"/>
        </xdr:cNvSpPr>
      </xdr:nvSpPr>
      <xdr:spPr bwMode="auto">
        <a:xfrm>
          <a:off x="2952750" y="1076325"/>
          <a:ext cx="76200" cy="739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68994</xdr:rowOff>
    </xdr:to>
    <xdr:sp macro="" textlink="">
      <xdr:nvSpPr>
        <xdr:cNvPr id="158" name="Text Box 2">
          <a:extLst>
            <a:ext uri="{FF2B5EF4-FFF2-40B4-BE49-F238E27FC236}">
              <a16:creationId xmlns:a16="http://schemas.microsoft.com/office/drawing/2014/main" id="{813C768B-4322-4BC3-AF91-B7E658395996}"/>
            </a:ext>
          </a:extLst>
        </xdr:cNvPr>
        <xdr:cNvSpPr txBox="1">
          <a:spLocks noChangeArrowheads="1"/>
        </xdr:cNvSpPr>
      </xdr:nvSpPr>
      <xdr:spPr bwMode="auto">
        <a:xfrm>
          <a:off x="2952750" y="1076325"/>
          <a:ext cx="76200" cy="701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118057</xdr:rowOff>
    </xdr:to>
    <xdr:sp macro="" textlink="">
      <xdr:nvSpPr>
        <xdr:cNvPr id="159" name="Text Box 2">
          <a:extLst>
            <a:ext uri="{FF2B5EF4-FFF2-40B4-BE49-F238E27FC236}">
              <a16:creationId xmlns:a16="http://schemas.microsoft.com/office/drawing/2014/main" id="{D90D7D4B-08FA-427B-AB01-5CF5F014E2F0}"/>
            </a:ext>
          </a:extLst>
        </xdr:cNvPr>
        <xdr:cNvSpPr txBox="1">
          <a:spLocks noChangeArrowheads="1"/>
        </xdr:cNvSpPr>
      </xdr:nvSpPr>
      <xdr:spPr bwMode="auto">
        <a:xfrm>
          <a:off x="2952750" y="1076325"/>
          <a:ext cx="76200" cy="739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68994</xdr:rowOff>
    </xdr:to>
    <xdr:sp macro="" textlink="">
      <xdr:nvSpPr>
        <xdr:cNvPr id="160" name="Text Box 2">
          <a:extLst>
            <a:ext uri="{FF2B5EF4-FFF2-40B4-BE49-F238E27FC236}">
              <a16:creationId xmlns:a16="http://schemas.microsoft.com/office/drawing/2014/main" id="{FA0A98E9-9716-47FB-B1CB-1B2DB55510CD}"/>
            </a:ext>
          </a:extLst>
        </xdr:cNvPr>
        <xdr:cNvSpPr txBox="1">
          <a:spLocks noChangeArrowheads="1"/>
        </xdr:cNvSpPr>
      </xdr:nvSpPr>
      <xdr:spPr bwMode="auto">
        <a:xfrm>
          <a:off x="2952750" y="1076325"/>
          <a:ext cx="76200" cy="701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118057</xdr:rowOff>
    </xdr:to>
    <xdr:sp macro="" textlink="">
      <xdr:nvSpPr>
        <xdr:cNvPr id="161" name="Text Box 2">
          <a:extLst>
            <a:ext uri="{FF2B5EF4-FFF2-40B4-BE49-F238E27FC236}">
              <a16:creationId xmlns:a16="http://schemas.microsoft.com/office/drawing/2014/main" id="{D7E0444F-05B5-4890-B55B-B5AC8B949A48}"/>
            </a:ext>
          </a:extLst>
        </xdr:cNvPr>
        <xdr:cNvSpPr txBox="1">
          <a:spLocks noChangeArrowheads="1"/>
        </xdr:cNvSpPr>
      </xdr:nvSpPr>
      <xdr:spPr bwMode="auto">
        <a:xfrm>
          <a:off x="2952750" y="1076325"/>
          <a:ext cx="76200" cy="739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78518</xdr:rowOff>
    </xdr:to>
    <xdr:sp macro="" textlink="">
      <xdr:nvSpPr>
        <xdr:cNvPr id="162" name="Text Box 2">
          <a:extLst>
            <a:ext uri="{FF2B5EF4-FFF2-40B4-BE49-F238E27FC236}">
              <a16:creationId xmlns:a16="http://schemas.microsoft.com/office/drawing/2014/main" id="{32B42C80-1876-4BD8-86DC-B877956A1796}"/>
            </a:ext>
          </a:extLst>
        </xdr:cNvPr>
        <xdr:cNvSpPr txBox="1">
          <a:spLocks noChangeArrowheads="1"/>
        </xdr:cNvSpPr>
      </xdr:nvSpPr>
      <xdr:spPr bwMode="auto">
        <a:xfrm>
          <a:off x="2952750" y="1076325"/>
          <a:ext cx="76200" cy="711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78518</xdr:rowOff>
    </xdr:to>
    <xdr:sp macro="" textlink="">
      <xdr:nvSpPr>
        <xdr:cNvPr id="163" name="Text Box 2">
          <a:extLst>
            <a:ext uri="{FF2B5EF4-FFF2-40B4-BE49-F238E27FC236}">
              <a16:creationId xmlns:a16="http://schemas.microsoft.com/office/drawing/2014/main" id="{537CCCD1-A55F-48F2-A3E2-A04354071C26}"/>
            </a:ext>
          </a:extLst>
        </xdr:cNvPr>
        <xdr:cNvSpPr txBox="1">
          <a:spLocks noChangeArrowheads="1"/>
        </xdr:cNvSpPr>
      </xdr:nvSpPr>
      <xdr:spPr bwMode="auto">
        <a:xfrm>
          <a:off x="2952750" y="1076325"/>
          <a:ext cx="76200" cy="711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78518</xdr:rowOff>
    </xdr:to>
    <xdr:sp macro="" textlink="">
      <xdr:nvSpPr>
        <xdr:cNvPr id="164" name="Text Box 2">
          <a:extLst>
            <a:ext uri="{FF2B5EF4-FFF2-40B4-BE49-F238E27FC236}">
              <a16:creationId xmlns:a16="http://schemas.microsoft.com/office/drawing/2014/main" id="{48A95784-C0EF-4700-BEDB-30E19EF3F6AA}"/>
            </a:ext>
          </a:extLst>
        </xdr:cNvPr>
        <xdr:cNvSpPr txBox="1">
          <a:spLocks noChangeArrowheads="1"/>
        </xdr:cNvSpPr>
      </xdr:nvSpPr>
      <xdr:spPr bwMode="auto">
        <a:xfrm>
          <a:off x="2952750" y="1076325"/>
          <a:ext cx="76200" cy="711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127582</xdr:rowOff>
    </xdr:to>
    <xdr:sp macro="" textlink="">
      <xdr:nvSpPr>
        <xdr:cNvPr id="165" name="Text Box 2">
          <a:extLst>
            <a:ext uri="{FF2B5EF4-FFF2-40B4-BE49-F238E27FC236}">
              <a16:creationId xmlns:a16="http://schemas.microsoft.com/office/drawing/2014/main" id="{5061E367-9799-43F5-BBBA-92629579C91D}"/>
            </a:ext>
          </a:extLst>
        </xdr:cNvPr>
        <xdr:cNvSpPr txBox="1">
          <a:spLocks noChangeArrowheads="1"/>
        </xdr:cNvSpPr>
      </xdr:nvSpPr>
      <xdr:spPr bwMode="auto">
        <a:xfrm>
          <a:off x="2952750" y="1076325"/>
          <a:ext cx="76200" cy="749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127582</xdr:rowOff>
    </xdr:to>
    <xdr:sp macro="" textlink="">
      <xdr:nvSpPr>
        <xdr:cNvPr id="166" name="Text Box 2">
          <a:extLst>
            <a:ext uri="{FF2B5EF4-FFF2-40B4-BE49-F238E27FC236}">
              <a16:creationId xmlns:a16="http://schemas.microsoft.com/office/drawing/2014/main" id="{A94A929C-082D-4D49-BA47-C51D973CEA8A}"/>
            </a:ext>
          </a:extLst>
        </xdr:cNvPr>
        <xdr:cNvSpPr txBox="1">
          <a:spLocks noChangeArrowheads="1"/>
        </xdr:cNvSpPr>
      </xdr:nvSpPr>
      <xdr:spPr bwMode="auto">
        <a:xfrm>
          <a:off x="2952750" y="1076325"/>
          <a:ext cx="76200" cy="749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78518</xdr:rowOff>
    </xdr:to>
    <xdr:sp macro="" textlink="">
      <xdr:nvSpPr>
        <xdr:cNvPr id="167" name="Text Box 2">
          <a:extLst>
            <a:ext uri="{FF2B5EF4-FFF2-40B4-BE49-F238E27FC236}">
              <a16:creationId xmlns:a16="http://schemas.microsoft.com/office/drawing/2014/main" id="{847BE4D6-7E65-4D7C-A096-AD74D6D40C0C}"/>
            </a:ext>
          </a:extLst>
        </xdr:cNvPr>
        <xdr:cNvSpPr txBox="1">
          <a:spLocks noChangeArrowheads="1"/>
        </xdr:cNvSpPr>
      </xdr:nvSpPr>
      <xdr:spPr bwMode="auto">
        <a:xfrm>
          <a:off x="2952750" y="1076325"/>
          <a:ext cx="76200" cy="711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78518</xdr:rowOff>
    </xdr:to>
    <xdr:sp macro="" textlink="">
      <xdr:nvSpPr>
        <xdr:cNvPr id="168" name="Text Box 2">
          <a:extLst>
            <a:ext uri="{FF2B5EF4-FFF2-40B4-BE49-F238E27FC236}">
              <a16:creationId xmlns:a16="http://schemas.microsoft.com/office/drawing/2014/main" id="{31ECB39E-2191-4721-8311-C39C783EAE1C}"/>
            </a:ext>
          </a:extLst>
        </xdr:cNvPr>
        <xdr:cNvSpPr txBox="1">
          <a:spLocks noChangeArrowheads="1"/>
        </xdr:cNvSpPr>
      </xdr:nvSpPr>
      <xdr:spPr bwMode="auto">
        <a:xfrm>
          <a:off x="2952750" y="1076325"/>
          <a:ext cx="76200" cy="711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78518</xdr:rowOff>
    </xdr:to>
    <xdr:sp macro="" textlink="">
      <xdr:nvSpPr>
        <xdr:cNvPr id="169" name="Text Box 2">
          <a:extLst>
            <a:ext uri="{FF2B5EF4-FFF2-40B4-BE49-F238E27FC236}">
              <a16:creationId xmlns:a16="http://schemas.microsoft.com/office/drawing/2014/main" id="{E12E0B78-37CF-4E5D-A851-87DD56E36CF1}"/>
            </a:ext>
          </a:extLst>
        </xdr:cNvPr>
        <xdr:cNvSpPr txBox="1">
          <a:spLocks noChangeArrowheads="1"/>
        </xdr:cNvSpPr>
      </xdr:nvSpPr>
      <xdr:spPr bwMode="auto">
        <a:xfrm>
          <a:off x="2952750" y="1076325"/>
          <a:ext cx="76200" cy="711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68994</xdr:rowOff>
    </xdr:to>
    <xdr:sp macro="" textlink="">
      <xdr:nvSpPr>
        <xdr:cNvPr id="170" name="Text Box 2">
          <a:extLst>
            <a:ext uri="{FF2B5EF4-FFF2-40B4-BE49-F238E27FC236}">
              <a16:creationId xmlns:a16="http://schemas.microsoft.com/office/drawing/2014/main" id="{C4073634-F3AD-4CC6-8CB9-A1F445B6908A}"/>
            </a:ext>
          </a:extLst>
        </xdr:cNvPr>
        <xdr:cNvSpPr txBox="1">
          <a:spLocks noChangeArrowheads="1"/>
        </xdr:cNvSpPr>
      </xdr:nvSpPr>
      <xdr:spPr bwMode="auto">
        <a:xfrm>
          <a:off x="2952750" y="1076325"/>
          <a:ext cx="76200" cy="701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68994</xdr:rowOff>
    </xdr:to>
    <xdr:sp macro="" textlink="">
      <xdr:nvSpPr>
        <xdr:cNvPr id="171" name="Text Box 2">
          <a:extLst>
            <a:ext uri="{FF2B5EF4-FFF2-40B4-BE49-F238E27FC236}">
              <a16:creationId xmlns:a16="http://schemas.microsoft.com/office/drawing/2014/main" id="{E770B76D-74AC-4F43-A03F-8BFBF367AA5B}"/>
            </a:ext>
          </a:extLst>
        </xdr:cNvPr>
        <xdr:cNvSpPr txBox="1">
          <a:spLocks noChangeArrowheads="1"/>
        </xdr:cNvSpPr>
      </xdr:nvSpPr>
      <xdr:spPr bwMode="auto">
        <a:xfrm>
          <a:off x="2952750" y="1076325"/>
          <a:ext cx="76200" cy="701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68996</xdr:rowOff>
    </xdr:to>
    <xdr:sp macro="" textlink="">
      <xdr:nvSpPr>
        <xdr:cNvPr id="172" name="Text Box 2">
          <a:extLst>
            <a:ext uri="{FF2B5EF4-FFF2-40B4-BE49-F238E27FC236}">
              <a16:creationId xmlns:a16="http://schemas.microsoft.com/office/drawing/2014/main" id="{E245A91F-242F-42E1-8FCA-0AF9FC546B05}"/>
            </a:ext>
          </a:extLst>
        </xdr:cNvPr>
        <xdr:cNvSpPr txBox="1">
          <a:spLocks noChangeArrowheads="1"/>
        </xdr:cNvSpPr>
      </xdr:nvSpPr>
      <xdr:spPr bwMode="auto">
        <a:xfrm>
          <a:off x="2952750" y="1076325"/>
          <a:ext cx="76200" cy="7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118059</xdr:rowOff>
    </xdr:to>
    <xdr:sp macro="" textlink="">
      <xdr:nvSpPr>
        <xdr:cNvPr id="173" name="Text Box 2">
          <a:extLst>
            <a:ext uri="{FF2B5EF4-FFF2-40B4-BE49-F238E27FC236}">
              <a16:creationId xmlns:a16="http://schemas.microsoft.com/office/drawing/2014/main" id="{A1757DEF-62F3-4761-818A-641D94B29B23}"/>
            </a:ext>
          </a:extLst>
        </xdr:cNvPr>
        <xdr:cNvSpPr txBox="1">
          <a:spLocks noChangeArrowheads="1"/>
        </xdr:cNvSpPr>
      </xdr:nvSpPr>
      <xdr:spPr bwMode="auto">
        <a:xfrm>
          <a:off x="2952750" y="1076325"/>
          <a:ext cx="76200" cy="7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68996</xdr:rowOff>
    </xdr:to>
    <xdr:sp macro="" textlink="">
      <xdr:nvSpPr>
        <xdr:cNvPr id="174" name="Text Box 2">
          <a:extLst>
            <a:ext uri="{FF2B5EF4-FFF2-40B4-BE49-F238E27FC236}">
              <a16:creationId xmlns:a16="http://schemas.microsoft.com/office/drawing/2014/main" id="{33D8DE7E-2C4C-40CC-B0BE-73255D89A812}"/>
            </a:ext>
          </a:extLst>
        </xdr:cNvPr>
        <xdr:cNvSpPr txBox="1">
          <a:spLocks noChangeArrowheads="1"/>
        </xdr:cNvSpPr>
      </xdr:nvSpPr>
      <xdr:spPr bwMode="auto">
        <a:xfrm>
          <a:off x="2952750" y="1076325"/>
          <a:ext cx="76200" cy="7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118059</xdr:rowOff>
    </xdr:to>
    <xdr:sp macro="" textlink="">
      <xdr:nvSpPr>
        <xdr:cNvPr id="175" name="Text Box 2">
          <a:extLst>
            <a:ext uri="{FF2B5EF4-FFF2-40B4-BE49-F238E27FC236}">
              <a16:creationId xmlns:a16="http://schemas.microsoft.com/office/drawing/2014/main" id="{884E300B-D442-4001-9DD9-D373A0D8196E}"/>
            </a:ext>
          </a:extLst>
        </xdr:cNvPr>
        <xdr:cNvSpPr txBox="1">
          <a:spLocks noChangeArrowheads="1"/>
        </xdr:cNvSpPr>
      </xdr:nvSpPr>
      <xdr:spPr bwMode="auto">
        <a:xfrm>
          <a:off x="2952750" y="1076325"/>
          <a:ext cx="76200" cy="7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68996</xdr:rowOff>
    </xdr:to>
    <xdr:sp macro="" textlink="">
      <xdr:nvSpPr>
        <xdr:cNvPr id="176" name="Text Box 2">
          <a:extLst>
            <a:ext uri="{FF2B5EF4-FFF2-40B4-BE49-F238E27FC236}">
              <a16:creationId xmlns:a16="http://schemas.microsoft.com/office/drawing/2014/main" id="{683A6D09-E5FB-4FEB-B960-78D8C0B17E68}"/>
            </a:ext>
          </a:extLst>
        </xdr:cNvPr>
        <xdr:cNvSpPr txBox="1">
          <a:spLocks noChangeArrowheads="1"/>
        </xdr:cNvSpPr>
      </xdr:nvSpPr>
      <xdr:spPr bwMode="auto">
        <a:xfrm>
          <a:off x="2952750" y="1076325"/>
          <a:ext cx="76200" cy="7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118059</xdr:rowOff>
    </xdr:to>
    <xdr:sp macro="" textlink="">
      <xdr:nvSpPr>
        <xdr:cNvPr id="177" name="Text Box 2">
          <a:extLst>
            <a:ext uri="{FF2B5EF4-FFF2-40B4-BE49-F238E27FC236}">
              <a16:creationId xmlns:a16="http://schemas.microsoft.com/office/drawing/2014/main" id="{F9BC304C-057E-4FAE-A0D5-FA5DCCC8FE60}"/>
            </a:ext>
          </a:extLst>
        </xdr:cNvPr>
        <xdr:cNvSpPr txBox="1">
          <a:spLocks noChangeArrowheads="1"/>
        </xdr:cNvSpPr>
      </xdr:nvSpPr>
      <xdr:spPr bwMode="auto">
        <a:xfrm>
          <a:off x="2952750" y="1076325"/>
          <a:ext cx="76200" cy="7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78520</xdr:rowOff>
    </xdr:to>
    <xdr:sp macro="" textlink="">
      <xdr:nvSpPr>
        <xdr:cNvPr id="178" name="Text Box 2">
          <a:extLst>
            <a:ext uri="{FF2B5EF4-FFF2-40B4-BE49-F238E27FC236}">
              <a16:creationId xmlns:a16="http://schemas.microsoft.com/office/drawing/2014/main" id="{5AF80144-ECF3-496C-8535-5FDF5DE008DC}"/>
            </a:ext>
          </a:extLst>
        </xdr:cNvPr>
        <xdr:cNvSpPr txBox="1">
          <a:spLocks noChangeArrowheads="1"/>
        </xdr:cNvSpPr>
      </xdr:nvSpPr>
      <xdr:spPr bwMode="auto">
        <a:xfrm>
          <a:off x="2952750" y="1076325"/>
          <a:ext cx="76200" cy="71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78520</xdr:rowOff>
    </xdr:to>
    <xdr:sp macro="" textlink="">
      <xdr:nvSpPr>
        <xdr:cNvPr id="179" name="Text Box 2">
          <a:extLst>
            <a:ext uri="{FF2B5EF4-FFF2-40B4-BE49-F238E27FC236}">
              <a16:creationId xmlns:a16="http://schemas.microsoft.com/office/drawing/2014/main" id="{8A576889-586C-4A47-B4C5-FD9A03817A74}"/>
            </a:ext>
          </a:extLst>
        </xdr:cNvPr>
        <xdr:cNvSpPr txBox="1">
          <a:spLocks noChangeArrowheads="1"/>
        </xdr:cNvSpPr>
      </xdr:nvSpPr>
      <xdr:spPr bwMode="auto">
        <a:xfrm>
          <a:off x="2952750" y="1076325"/>
          <a:ext cx="76200" cy="71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78520</xdr:rowOff>
    </xdr:to>
    <xdr:sp macro="" textlink="">
      <xdr:nvSpPr>
        <xdr:cNvPr id="180" name="Text Box 2">
          <a:extLst>
            <a:ext uri="{FF2B5EF4-FFF2-40B4-BE49-F238E27FC236}">
              <a16:creationId xmlns:a16="http://schemas.microsoft.com/office/drawing/2014/main" id="{DE1AC1EB-8C45-4AE8-9E4C-FDCCB568D413}"/>
            </a:ext>
          </a:extLst>
        </xdr:cNvPr>
        <xdr:cNvSpPr txBox="1">
          <a:spLocks noChangeArrowheads="1"/>
        </xdr:cNvSpPr>
      </xdr:nvSpPr>
      <xdr:spPr bwMode="auto">
        <a:xfrm>
          <a:off x="2952750" y="1076325"/>
          <a:ext cx="76200" cy="71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127584</xdr:rowOff>
    </xdr:to>
    <xdr:sp macro="" textlink="">
      <xdr:nvSpPr>
        <xdr:cNvPr id="181" name="Text Box 2">
          <a:extLst>
            <a:ext uri="{FF2B5EF4-FFF2-40B4-BE49-F238E27FC236}">
              <a16:creationId xmlns:a16="http://schemas.microsoft.com/office/drawing/2014/main" id="{56910936-357F-47CD-B4D4-ED76277CFEBD}"/>
            </a:ext>
          </a:extLst>
        </xdr:cNvPr>
        <xdr:cNvSpPr txBox="1">
          <a:spLocks noChangeArrowheads="1"/>
        </xdr:cNvSpPr>
      </xdr:nvSpPr>
      <xdr:spPr bwMode="auto">
        <a:xfrm>
          <a:off x="2952750" y="1076325"/>
          <a:ext cx="76200" cy="7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127584</xdr:rowOff>
    </xdr:to>
    <xdr:sp macro="" textlink="">
      <xdr:nvSpPr>
        <xdr:cNvPr id="182" name="Text Box 2">
          <a:extLst>
            <a:ext uri="{FF2B5EF4-FFF2-40B4-BE49-F238E27FC236}">
              <a16:creationId xmlns:a16="http://schemas.microsoft.com/office/drawing/2014/main" id="{B82475F7-E947-4ACF-93C1-FAA6D4AC9040}"/>
            </a:ext>
          </a:extLst>
        </xdr:cNvPr>
        <xdr:cNvSpPr txBox="1">
          <a:spLocks noChangeArrowheads="1"/>
        </xdr:cNvSpPr>
      </xdr:nvSpPr>
      <xdr:spPr bwMode="auto">
        <a:xfrm>
          <a:off x="2952750" y="1076325"/>
          <a:ext cx="76200" cy="7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78520</xdr:rowOff>
    </xdr:to>
    <xdr:sp macro="" textlink="">
      <xdr:nvSpPr>
        <xdr:cNvPr id="183" name="Text Box 2">
          <a:extLst>
            <a:ext uri="{FF2B5EF4-FFF2-40B4-BE49-F238E27FC236}">
              <a16:creationId xmlns:a16="http://schemas.microsoft.com/office/drawing/2014/main" id="{ABCE588A-85EA-4298-988C-B0EDDBE4FEB0}"/>
            </a:ext>
          </a:extLst>
        </xdr:cNvPr>
        <xdr:cNvSpPr txBox="1">
          <a:spLocks noChangeArrowheads="1"/>
        </xdr:cNvSpPr>
      </xdr:nvSpPr>
      <xdr:spPr bwMode="auto">
        <a:xfrm>
          <a:off x="2952750" y="1076325"/>
          <a:ext cx="76200" cy="71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78520</xdr:rowOff>
    </xdr:to>
    <xdr:sp macro="" textlink="">
      <xdr:nvSpPr>
        <xdr:cNvPr id="184" name="Text Box 2">
          <a:extLst>
            <a:ext uri="{FF2B5EF4-FFF2-40B4-BE49-F238E27FC236}">
              <a16:creationId xmlns:a16="http://schemas.microsoft.com/office/drawing/2014/main" id="{7429297F-19E6-4044-A48D-78EC8BC6F7D2}"/>
            </a:ext>
          </a:extLst>
        </xdr:cNvPr>
        <xdr:cNvSpPr txBox="1">
          <a:spLocks noChangeArrowheads="1"/>
        </xdr:cNvSpPr>
      </xdr:nvSpPr>
      <xdr:spPr bwMode="auto">
        <a:xfrm>
          <a:off x="2952750" y="1076325"/>
          <a:ext cx="76200" cy="71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78520</xdr:rowOff>
    </xdr:to>
    <xdr:sp macro="" textlink="">
      <xdr:nvSpPr>
        <xdr:cNvPr id="185" name="Text Box 2">
          <a:extLst>
            <a:ext uri="{FF2B5EF4-FFF2-40B4-BE49-F238E27FC236}">
              <a16:creationId xmlns:a16="http://schemas.microsoft.com/office/drawing/2014/main" id="{AAFBB350-5CDE-4BBE-9F5A-CCA7AB0AFF11}"/>
            </a:ext>
          </a:extLst>
        </xdr:cNvPr>
        <xdr:cNvSpPr txBox="1">
          <a:spLocks noChangeArrowheads="1"/>
        </xdr:cNvSpPr>
      </xdr:nvSpPr>
      <xdr:spPr bwMode="auto">
        <a:xfrm>
          <a:off x="2952750" y="1076325"/>
          <a:ext cx="76200" cy="71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68996</xdr:rowOff>
    </xdr:to>
    <xdr:sp macro="" textlink="">
      <xdr:nvSpPr>
        <xdr:cNvPr id="186" name="Text Box 2">
          <a:extLst>
            <a:ext uri="{FF2B5EF4-FFF2-40B4-BE49-F238E27FC236}">
              <a16:creationId xmlns:a16="http://schemas.microsoft.com/office/drawing/2014/main" id="{BA6C0AA2-3158-48A3-AB2F-5032D0796A06}"/>
            </a:ext>
          </a:extLst>
        </xdr:cNvPr>
        <xdr:cNvSpPr txBox="1">
          <a:spLocks noChangeArrowheads="1"/>
        </xdr:cNvSpPr>
      </xdr:nvSpPr>
      <xdr:spPr bwMode="auto">
        <a:xfrm>
          <a:off x="2952750" y="1076325"/>
          <a:ext cx="76200" cy="7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68996</xdr:rowOff>
    </xdr:to>
    <xdr:sp macro="" textlink="">
      <xdr:nvSpPr>
        <xdr:cNvPr id="187" name="Text Box 2">
          <a:extLst>
            <a:ext uri="{FF2B5EF4-FFF2-40B4-BE49-F238E27FC236}">
              <a16:creationId xmlns:a16="http://schemas.microsoft.com/office/drawing/2014/main" id="{7168B3BD-D312-493C-9EF9-311E4E3AB8AE}"/>
            </a:ext>
          </a:extLst>
        </xdr:cNvPr>
        <xdr:cNvSpPr txBox="1">
          <a:spLocks noChangeArrowheads="1"/>
        </xdr:cNvSpPr>
      </xdr:nvSpPr>
      <xdr:spPr bwMode="auto">
        <a:xfrm>
          <a:off x="2952750" y="1076325"/>
          <a:ext cx="76200" cy="7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68997</xdr:rowOff>
    </xdr:to>
    <xdr:sp macro="" textlink="">
      <xdr:nvSpPr>
        <xdr:cNvPr id="188" name="Text Box 2">
          <a:extLst>
            <a:ext uri="{FF2B5EF4-FFF2-40B4-BE49-F238E27FC236}">
              <a16:creationId xmlns:a16="http://schemas.microsoft.com/office/drawing/2014/main" id="{4F1C5C56-D318-4659-9A7F-99681D529968}"/>
            </a:ext>
          </a:extLst>
        </xdr:cNvPr>
        <xdr:cNvSpPr txBox="1">
          <a:spLocks noChangeArrowheads="1"/>
        </xdr:cNvSpPr>
      </xdr:nvSpPr>
      <xdr:spPr bwMode="auto">
        <a:xfrm>
          <a:off x="2952750" y="1076325"/>
          <a:ext cx="76200" cy="701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118060</xdr:rowOff>
    </xdr:to>
    <xdr:sp macro="" textlink="">
      <xdr:nvSpPr>
        <xdr:cNvPr id="189" name="Text Box 2">
          <a:extLst>
            <a:ext uri="{FF2B5EF4-FFF2-40B4-BE49-F238E27FC236}">
              <a16:creationId xmlns:a16="http://schemas.microsoft.com/office/drawing/2014/main" id="{D7AD82DF-1C1C-41AB-B453-571806E2084C}"/>
            </a:ext>
          </a:extLst>
        </xdr:cNvPr>
        <xdr:cNvSpPr txBox="1">
          <a:spLocks noChangeArrowheads="1"/>
        </xdr:cNvSpPr>
      </xdr:nvSpPr>
      <xdr:spPr bwMode="auto">
        <a:xfrm>
          <a:off x="2952750" y="1076325"/>
          <a:ext cx="76200" cy="739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68997</xdr:rowOff>
    </xdr:to>
    <xdr:sp macro="" textlink="">
      <xdr:nvSpPr>
        <xdr:cNvPr id="190" name="Text Box 2">
          <a:extLst>
            <a:ext uri="{FF2B5EF4-FFF2-40B4-BE49-F238E27FC236}">
              <a16:creationId xmlns:a16="http://schemas.microsoft.com/office/drawing/2014/main" id="{32D6E6E3-0B6B-40D5-A3EB-69BCE5BBDCE7}"/>
            </a:ext>
          </a:extLst>
        </xdr:cNvPr>
        <xdr:cNvSpPr txBox="1">
          <a:spLocks noChangeArrowheads="1"/>
        </xdr:cNvSpPr>
      </xdr:nvSpPr>
      <xdr:spPr bwMode="auto">
        <a:xfrm>
          <a:off x="2952750" y="1076325"/>
          <a:ext cx="76200" cy="701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118060</xdr:rowOff>
    </xdr:to>
    <xdr:sp macro="" textlink="">
      <xdr:nvSpPr>
        <xdr:cNvPr id="191" name="Text Box 2">
          <a:extLst>
            <a:ext uri="{FF2B5EF4-FFF2-40B4-BE49-F238E27FC236}">
              <a16:creationId xmlns:a16="http://schemas.microsoft.com/office/drawing/2014/main" id="{1B006B13-4BDD-470A-9DAF-6E1C78039E3F}"/>
            </a:ext>
          </a:extLst>
        </xdr:cNvPr>
        <xdr:cNvSpPr txBox="1">
          <a:spLocks noChangeArrowheads="1"/>
        </xdr:cNvSpPr>
      </xdr:nvSpPr>
      <xdr:spPr bwMode="auto">
        <a:xfrm>
          <a:off x="2952750" y="1076325"/>
          <a:ext cx="76200" cy="739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68997</xdr:rowOff>
    </xdr:to>
    <xdr:sp macro="" textlink="">
      <xdr:nvSpPr>
        <xdr:cNvPr id="192" name="Text Box 2">
          <a:extLst>
            <a:ext uri="{FF2B5EF4-FFF2-40B4-BE49-F238E27FC236}">
              <a16:creationId xmlns:a16="http://schemas.microsoft.com/office/drawing/2014/main" id="{358F3912-698E-4661-8DBB-6689FD34CA5E}"/>
            </a:ext>
          </a:extLst>
        </xdr:cNvPr>
        <xdr:cNvSpPr txBox="1">
          <a:spLocks noChangeArrowheads="1"/>
        </xdr:cNvSpPr>
      </xdr:nvSpPr>
      <xdr:spPr bwMode="auto">
        <a:xfrm>
          <a:off x="2952750" y="1076325"/>
          <a:ext cx="76200" cy="701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118060</xdr:rowOff>
    </xdr:to>
    <xdr:sp macro="" textlink="">
      <xdr:nvSpPr>
        <xdr:cNvPr id="193" name="Text Box 2">
          <a:extLst>
            <a:ext uri="{FF2B5EF4-FFF2-40B4-BE49-F238E27FC236}">
              <a16:creationId xmlns:a16="http://schemas.microsoft.com/office/drawing/2014/main" id="{FD1633D5-368D-41E4-B37C-660D02815769}"/>
            </a:ext>
          </a:extLst>
        </xdr:cNvPr>
        <xdr:cNvSpPr txBox="1">
          <a:spLocks noChangeArrowheads="1"/>
        </xdr:cNvSpPr>
      </xdr:nvSpPr>
      <xdr:spPr bwMode="auto">
        <a:xfrm>
          <a:off x="2952750" y="1076325"/>
          <a:ext cx="76200" cy="739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78521</xdr:rowOff>
    </xdr:to>
    <xdr:sp macro="" textlink="">
      <xdr:nvSpPr>
        <xdr:cNvPr id="194" name="Text Box 2">
          <a:extLst>
            <a:ext uri="{FF2B5EF4-FFF2-40B4-BE49-F238E27FC236}">
              <a16:creationId xmlns:a16="http://schemas.microsoft.com/office/drawing/2014/main" id="{1CF6AACC-59F9-4C9A-98A0-AC092DEFBD64}"/>
            </a:ext>
          </a:extLst>
        </xdr:cNvPr>
        <xdr:cNvSpPr txBox="1">
          <a:spLocks noChangeArrowheads="1"/>
        </xdr:cNvSpPr>
      </xdr:nvSpPr>
      <xdr:spPr bwMode="auto">
        <a:xfrm>
          <a:off x="2952750" y="1076325"/>
          <a:ext cx="76200" cy="711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78521</xdr:rowOff>
    </xdr:to>
    <xdr:sp macro="" textlink="">
      <xdr:nvSpPr>
        <xdr:cNvPr id="195" name="Text Box 2">
          <a:extLst>
            <a:ext uri="{FF2B5EF4-FFF2-40B4-BE49-F238E27FC236}">
              <a16:creationId xmlns:a16="http://schemas.microsoft.com/office/drawing/2014/main" id="{6357038E-C65E-4E33-B19C-CAB9296786A3}"/>
            </a:ext>
          </a:extLst>
        </xdr:cNvPr>
        <xdr:cNvSpPr txBox="1">
          <a:spLocks noChangeArrowheads="1"/>
        </xdr:cNvSpPr>
      </xdr:nvSpPr>
      <xdr:spPr bwMode="auto">
        <a:xfrm>
          <a:off x="2952750" y="1076325"/>
          <a:ext cx="76200" cy="711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78521</xdr:rowOff>
    </xdr:to>
    <xdr:sp macro="" textlink="">
      <xdr:nvSpPr>
        <xdr:cNvPr id="196" name="Text Box 2">
          <a:extLst>
            <a:ext uri="{FF2B5EF4-FFF2-40B4-BE49-F238E27FC236}">
              <a16:creationId xmlns:a16="http://schemas.microsoft.com/office/drawing/2014/main" id="{C5CE0E7D-51F7-4704-8E9A-5FA61FF32D86}"/>
            </a:ext>
          </a:extLst>
        </xdr:cNvPr>
        <xdr:cNvSpPr txBox="1">
          <a:spLocks noChangeArrowheads="1"/>
        </xdr:cNvSpPr>
      </xdr:nvSpPr>
      <xdr:spPr bwMode="auto">
        <a:xfrm>
          <a:off x="2952750" y="1076325"/>
          <a:ext cx="76200" cy="711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127585</xdr:rowOff>
    </xdr:to>
    <xdr:sp macro="" textlink="">
      <xdr:nvSpPr>
        <xdr:cNvPr id="197" name="Text Box 2">
          <a:extLst>
            <a:ext uri="{FF2B5EF4-FFF2-40B4-BE49-F238E27FC236}">
              <a16:creationId xmlns:a16="http://schemas.microsoft.com/office/drawing/2014/main" id="{B2CE9D5B-8628-4B3A-8518-F611C0C56595}"/>
            </a:ext>
          </a:extLst>
        </xdr:cNvPr>
        <xdr:cNvSpPr txBox="1">
          <a:spLocks noChangeArrowheads="1"/>
        </xdr:cNvSpPr>
      </xdr:nvSpPr>
      <xdr:spPr bwMode="auto">
        <a:xfrm>
          <a:off x="2952750" y="1076325"/>
          <a:ext cx="76200" cy="7492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127585</xdr:rowOff>
    </xdr:to>
    <xdr:sp macro="" textlink="">
      <xdr:nvSpPr>
        <xdr:cNvPr id="198" name="Text Box 2">
          <a:extLst>
            <a:ext uri="{FF2B5EF4-FFF2-40B4-BE49-F238E27FC236}">
              <a16:creationId xmlns:a16="http://schemas.microsoft.com/office/drawing/2014/main" id="{11CB71AD-15AD-4C64-B8B8-28E802484F91}"/>
            </a:ext>
          </a:extLst>
        </xdr:cNvPr>
        <xdr:cNvSpPr txBox="1">
          <a:spLocks noChangeArrowheads="1"/>
        </xdr:cNvSpPr>
      </xdr:nvSpPr>
      <xdr:spPr bwMode="auto">
        <a:xfrm>
          <a:off x="2952750" y="1076325"/>
          <a:ext cx="76200" cy="7492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78521</xdr:rowOff>
    </xdr:to>
    <xdr:sp macro="" textlink="">
      <xdr:nvSpPr>
        <xdr:cNvPr id="199" name="Text Box 2">
          <a:extLst>
            <a:ext uri="{FF2B5EF4-FFF2-40B4-BE49-F238E27FC236}">
              <a16:creationId xmlns:a16="http://schemas.microsoft.com/office/drawing/2014/main" id="{166C8AD9-9544-46D1-8B68-8A3D501EB6E1}"/>
            </a:ext>
          </a:extLst>
        </xdr:cNvPr>
        <xdr:cNvSpPr txBox="1">
          <a:spLocks noChangeArrowheads="1"/>
        </xdr:cNvSpPr>
      </xdr:nvSpPr>
      <xdr:spPr bwMode="auto">
        <a:xfrm>
          <a:off x="2952750" y="1076325"/>
          <a:ext cx="76200" cy="711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78521</xdr:rowOff>
    </xdr:to>
    <xdr:sp macro="" textlink="">
      <xdr:nvSpPr>
        <xdr:cNvPr id="200" name="Text Box 2">
          <a:extLst>
            <a:ext uri="{FF2B5EF4-FFF2-40B4-BE49-F238E27FC236}">
              <a16:creationId xmlns:a16="http://schemas.microsoft.com/office/drawing/2014/main" id="{7780CDE0-6DAB-4585-AE26-AB37112ACE6F}"/>
            </a:ext>
          </a:extLst>
        </xdr:cNvPr>
        <xdr:cNvSpPr txBox="1">
          <a:spLocks noChangeArrowheads="1"/>
        </xdr:cNvSpPr>
      </xdr:nvSpPr>
      <xdr:spPr bwMode="auto">
        <a:xfrm>
          <a:off x="2952750" y="1076325"/>
          <a:ext cx="76200" cy="711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78521</xdr:rowOff>
    </xdr:to>
    <xdr:sp macro="" textlink="">
      <xdr:nvSpPr>
        <xdr:cNvPr id="201" name="Text Box 2">
          <a:extLst>
            <a:ext uri="{FF2B5EF4-FFF2-40B4-BE49-F238E27FC236}">
              <a16:creationId xmlns:a16="http://schemas.microsoft.com/office/drawing/2014/main" id="{011B30C7-B8F0-4E62-92FF-637F851DB506}"/>
            </a:ext>
          </a:extLst>
        </xdr:cNvPr>
        <xdr:cNvSpPr txBox="1">
          <a:spLocks noChangeArrowheads="1"/>
        </xdr:cNvSpPr>
      </xdr:nvSpPr>
      <xdr:spPr bwMode="auto">
        <a:xfrm>
          <a:off x="2952750" y="1076325"/>
          <a:ext cx="76200" cy="711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68997</xdr:rowOff>
    </xdr:to>
    <xdr:sp macro="" textlink="">
      <xdr:nvSpPr>
        <xdr:cNvPr id="202" name="Text Box 2">
          <a:extLst>
            <a:ext uri="{FF2B5EF4-FFF2-40B4-BE49-F238E27FC236}">
              <a16:creationId xmlns:a16="http://schemas.microsoft.com/office/drawing/2014/main" id="{9C7F33DD-E8A7-4749-B069-4FCBE476FE34}"/>
            </a:ext>
          </a:extLst>
        </xdr:cNvPr>
        <xdr:cNvSpPr txBox="1">
          <a:spLocks noChangeArrowheads="1"/>
        </xdr:cNvSpPr>
      </xdr:nvSpPr>
      <xdr:spPr bwMode="auto">
        <a:xfrm>
          <a:off x="2952750" y="1076325"/>
          <a:ext cx="76200" cy="701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68997</xdr:rowOff>
    </xdr:to>
    <xdr:sp macro="" textlink="">
      <xdr:nvSpPr>
        <xdr:cNvPr id="203" name="Text Box 2">
          <a:extLst>
            <a:ext uri="{FF2B5EF4-FFF2-40B4-BE49-F238E27FC236}">
              <a16:creationId xmlns:a16="http://schemas.microsoft.com/office/drawing/2014/main" id="{7725D92C-11A2-4A2F-9173-7CB4B35779B0}"/>
            </a:ext>
          </a:extLst>
        </xdr:cNvPr>
        <xdr:cNvSpPr txBox="1">
          <a:spLocks noChangeArrowheads="1"/>
        </xdr:cNvSpPr>
      </xdr:nvSpPr>
      <xdr:spPr bwMode="auto">
        <a:xfrm>
          <a:off x="2952750" y="1076325"/>
          <a:ext cx="76200" cy="701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55461</xdr:rowOff>
    </xdr:to>
    <xdr:sp macro="" textlink="">
      <xdr:nvSpPr>
        <xdr:cNvPr id="204" name="Text Box 2">
          <a:extLst>
            <a:ext uri="{FF2B5EF4-FFF2-40B4-BE49-F238E27FC236}">
              <a16:creationId xmlns:a16="http://schemas.microsoft.com/office/drawing/2014/main" id="{C3E95A44-8722-4A9A-B765-378741F4BBB1}"/>
            </a:ext>
          </a:extLst>
        </xdr:cNvPr>
        <xdr:cNvSpPr txBox="1">
          <a:spLocks noChangeArrowheads="1"/>
        </xdr:cNvSpPr>
      </xdr:nvSpPr>
      <xdr:spPr bwMode="auto">
        <a:xfrm>
          <a:off x="2952750" y="1076325"/>
          <a:ext cx="76200" cy="68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105691</xdr:rowOff>
    </xdr:to>
    <xdr:sp macro="" textlink="">
      <xdr:nvSpPr>
        <xdr:cNvPr id="205" name="Text Box 2">
          <a:extLst>
            <a:ext uri="{FF2B5EF4-FFF2-40B4-BE49-F238E27FC236}">
              <a16:creationId xmlns:a16="http://schemas.microsoft.com/office/drawing/2014/main" id="{FB505797-FCFB-4E76-A460-78B65D5338F4}"/>
            </a:ext>
          </a:extLst>
        </xdr:cNvPr>
        <xdr:cNvSpPr txBox="1">
          <a:spLocks noChangeArrowheads="1"/>
        </xdr:cNvSpPr>
      </xdr:nvSpPr>
      <xdr:spPr bwMode="auto">
        <a:xfrm>
          <a:off x="2952750" y="1076325"/>
          <a:ext cx="76200" cy="727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55461</xdr:rowOff>
    </xdr:to>
    <xdr:sp macro="" textlink="">
      <xdr:nvSpPr>
        <xdr:cNvPr id="206" name="Text Box 2">
          <a:extLst>
            <a:ext uri="{FF2B5EF4-FFF2-40B4-BE49-F238E27FC236}">
              <a16:creationId xmlns:a16="http://schemas.microsoft.com/office/drawing/2014/main" id="{56640956-8509-40E0-9A19-6626B180D956}"/>
            </a:ext>
          </a:extLst>
        </xdr:cNvPr>
        <xdr:cNvSpPr txBox="1">
          <a:spLocks noChangeArrowheads="1"/>
        </xdr:cNvSpPr>
      </xdr:nvSpPr>
      <xdr:spPr bwMode="auto">
        <a:xfrm>
          <a:off x="2952750" y="1076325"/>
          <a:ext cx="76200" cy="68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105691</xdr:rowOff>
    </xdr:to>
    <xdr:sp macro="" textlink="">
      <xdr:nvSpPr>
        <xdr:cNvPr id="207" name="Text Box 2">
          <a:extLst>
            <a:ext uri="{FF2B5EF4-FFF2-40B4-BE49-F238E27FC236}">
              <a16:creationId xmlns:a16="http://schemas.microsoft.com/office/drawing/2014/main" id="{3B0174E0-168E-4E47-A345-289F3B9D3C6E}"/>
            </a:ext>
          </a:extLst>
        </xdr:cNvPr>
        <xdr:cNvSpPr txBox="1">
          <a:spLocks noChangeArrowheads="1"/>
        </xdr:cNvSpPr>
      </xdr:nvSpPr>
      <xdr:spPr bwMode="auto">
        <a:xfrm>
          <a:off x="2952750" y="1076325"/>
          <a:ext cx="76200" cy="727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55461</xdr:rowOff>
    </xdr:to>
    <xdr:sp macro="" textlink="">
      <xdr:nvSpPr>
        <xdr:cNvPr id="208" name="Text Box 2">
          <a:extLst>
            <a:ext uri="{FF2B5EF4-FFF2-40B4-BE49-F238E27FC236}">
              <a16:creationId xmlns:a16="http://schemas.microsoft.com/office/drawing/2014/main" id="{8D03AA98-B3F0-49D4-BB39-830D6685C1DD}"/>
            </a:ext>
          </a:extLst>
        </xdr:cNvPr>
        <xdr:cNvSpPr txBox="1">
          <a:spLocks noChangeArrowheads="1"/>
        </xdr:cNvSpPr>
      </xdr:nvSpPr>
      <xdr:spPr bwMode="auto">
        <a:xfrm>
          <a:off x="2952750" y="1076325"/>
          <a:ext cx="76200" cy="68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105691</xdr:rowOff>
    </xdr:to>
    <xdr:sp macro="" textlink="">
      <xdr:nvSpPr>
        <xdr:cNvPr id="209" name="Text Box 2">
          <a:extLst>
            <a:ext uri="{FF2B5EF4-FFF2-40B4-BE49-F238E27FC236}">
              <a16:creationId xmlns:a16="http://schemas.microsoft.com/office/drawing/2014/main" id="{8C1AA324-7912-4648-B1EF-BEEC78CDE5A8}"/>
            </a:ext>
          </a:extLst>
        </xdr:cNvPr>
        <xdr:cNvSpPr txBox="1">
          <a:spLocks noChangeArrowheads="1"/>
        </xdr:cNvSpPr>
      </xdr:nvSpPr>
      <xdr:spPr bwMode="auto">
        <a:xfrm>
          <a:off x="2952750" y="1076325"/>
          <a:ext cx="76200" cy="727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66153</xdr:rowOff>
    </xdr:to>
    <xdr:sp macro="" textlink="">
      <xdr:nvSpPr>
        <xdr:cNvPr id="210" name="Text Box 2">
          <a:extLst>
            <a:ext uri="{FF2B5EF4-FFF2-40B4-BE49-F238E27FC236}">
              <a16:creationId xmlns:a16="http://schemas.microsoft.com/office/drawing/2014/main" id="{B3BB2CDB-1B42-4DAB-8BC5-18172AB12330}"/>
            </a:ext>
          </a:extLst>
        </xdr:cNvPr>
        <xdr:cNvSpPr txBox="1">
          <a:spLocks noChangeArrowheads="1"/>
        </xdr:cNvSpPr>
      </xdr:nvSpPr>
      <xdr:spPr bwMode="auto">
        <a:xfrm>
          <a:off x="2952750" y="1076325"/>
          <a:ext cx="76200" cy="698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66153</xdr:rowOff>
    </xdr:to>
    <xdr:sp macro="" textlink="">
      <xdr:nvSpPr>
        <xdr:cNvPr id="211" name="Text Box 2">
          <a:extLst>
            <a:ext uri="{FF2B5EF4-FFF2-40B4-BE49-F238E27FC236}">
              <a16:creationId xmlns:a16="http://schemas.microsoft.com/office/drawing/2014/main" id="{742EB304-A35D-42A1-A11F-706057F96F06}"/>
            </a:ext>
          </a:extLst>
        </xdr:cNvPr>
        <xdr:cNvSpPr txBox="1">
          <a:spLocks noChangeArrowheads="1"/>
        </xdr:cNvSpPr>
      </xdr:nvSpPr>
      <xdr:spPr bwMode="auto">
        <a:xfrm>
          <a:off x="2952750" y="1076325"/>
          <a:ext cx="76200" cy="698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66153</xdr:rowOff>
    </xdr:to>
    <xdr:sp macro="" textlink="">
      <xdr:nvSpPr>
        <xdr:cNvPr id="212" name="Text Box 2">
          <a:extLst>
            <a:ext uri="{FF2B5EF4-FFF2-40B4-BE49-F238E27FC236}">
              <a16:creationId xmlns:a16="http://schemas.microsoft.com/office/drawing/2014/main" id="{D62D3A4A-3DCD-4A2D-A439-46F482F55554}"/>
            </a:ext>
          </a:extLst>
        </xdr:cNvPr>
        <xdr:cNvSpPr txBox="1">
          <a:spLocks noChangeArrowheads="1"/>
        </xdr:cNvSpPr>
      </xdr:nvSpPr>
      <xdr:spPr bwMode="auto">
        <a:xfrm>
          <a:off x="2952750" y="1076325"/>
          <a:ext cx="76200" cy="698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115216</xdr:rowOff>
    </xdr:to>
    <xdr:sp macro="" textlink="">
      <xdr:nvSpPr>
        <xdr:cNvPr id="213" name="Text Box 2">
          <a:extLst>
            <a:ext uri="{FF2B5EF4-FFF2-40B4-BE49-F238E27FC236}">
              <a16:creationId xmlns:a16="http://schemas.microsoft.com/office/drawing/2014/main" id="{0202A93D-15CF-422F-9A8B-965D4F7653B4}"/>
            </a:ext>
          </a:extLst>
        </xdr:cNvPr>
        <xdr:cNvSpPr txBox="1">
          <a:spLocks noChangeArrowheads="1"/>
        </xdr:cNvSpPr>
      </xdr:nvSpPr>
      <xdr:spPr bwMode="auto">
        <a:xfrm>
          <a:off x="2952750" y="1076325"/>
          <a:ext cx="76200" cy="736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115216</xdr:rowOff>
    </xdr:to>
    <xdr:sp macro="" textlink="">
      <xdr:nvSpPr>
        <xdr:cNvPr id="214" name="Text Box 2">
          <a:extLst>
            <a:ext uri="{FF2B5EF4-FFF2-40B4-BE49-F238E27FC236}">
              <a16:creationId xmlns:a16="http://schemas.microsoft.com/office/drawing/2014/main" id="{DC51C5E2-C0EF-4BED-AAD9-BED42731D460}"/>
            </a:ext>
          </a:extLst>
        </xdr:cNvPr>
        <xdr:cNvSpPr txBox="1">
          <a:spLocks noChangeArrowheads="1"/>
        </xdr:cNvSpPr>
      </xdr:nvSpPr>
      <xdr:spPr bwMode="auto">
        <a:xfrm>
          <a:off x="2952750" y="1076325"/>
          <a:ext cx="76200" cy="736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66153</xdr:rowOff>
    </xdr:to>
    <xdr:sp macro="" textlink="">
      <xdr:nvSpPr>
        <xdr:cNvPr id="215" name="Text Box 2">
          <a:extLst>
            <a:ext uri="{FF2B5EF4-FFF2-40B4-BE49-F238E27FC236}">
              <a16:creationId xmlns:a16="http://schemas.microsoft.com/office/drawing/2014/main" id="{8E072E91-12D3-4F09-B773-8FB11B7B7FB5}"/>
            </a:ext>
          </a:extLst>
        </xdr:cNvPr>
        <xdr:cNvSpPr txBox="1">
          <a:spLocks noChangeArrowheads="1"/>
        </xdr:cNvSpPr>
      </xdr:nvSpPr>
      <xdr:spPr bwMode="auto">
        <a:xfrm>
          <a:off x="2952750" y="1076325"/>
          <a:ext cx="76200" cy="698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66153</xdr:rowOff>
    </xdr:to>
    <xdr:sp macro="" textlink="">
      <xdr:nvSpPr>
        <xdr:cNvPr id="216" name="Text Box 2">
          <a:extLst>
            <a:ext uri="{FF2B5EF4-FFF2-40B4-BE49-F238E27FC236}">
              <a16:creationId xmlns:a16="http://schemas.microsoft.com/office/drawing/2014/main" id="{0F8BE0F5-6442-40B7-92E2-9D5EC592D556}"/>
            </a:ext>
          </a:extLst>
        </xdr:cNvPr>
        <xdr:cNvSpPr txBox="1">
          <a:spLocks noChangeArrowheads="1"/>
        </xdr:cNvSpPr>
      </xdr:nvSpPr>
      <xdr:spPr bwMode="auto">
        <a:xfrm>
          <a:off x="2952750" y="1076325"/>
          <a:ext cx="76200" cy="698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66153</xdr:rowOff>
    </xdr:to>
    <xdr:sp macro="" textlink="">
      <xdr:nvSpPr>
        <xdr:cNvPr id="217" name="Text Box 2">
          <a:extLst>
            <a:ext uri="{FF2B5EF4-FFF2-40B4-BE49-F238E27FC236}">
              <a16:creationId xmlns:a16="http://schemas.microsoft.com/office/drawing/2014/main" id="{2DFA1430-8093-439C-AAB0-1F3FAB6DD740}"/>
            </a:ext>
          </a:extLst>
        </xdr:cNvPr>
        <xdr:cNvSpPr txBox="1">
          <a:spLocks noChangeArrowheads="1"/>
        </xdr:cNvSpPr>
      </xdr:nvSpPr>
      <xdr:spPr bwMode="auto">
        <a:xfrm>
          <a:off x="2952750" y="1076325"/>
          <a:ext cx="76200" cy="698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55461</xdr:rowOff>
    </xdr:to>
    <xdr:sp macro="" textlink="">
      <xdr:nvSpPr>
        <xdr:cNvPr id="218" name="Text Box 2">
          <a:extLst>
            <a:ext uri="{FF2B5EF4-FFF2-40B4-BE49-F238E27FC236}">
              <a16:creationId xmlns:a16="http://schemas.microsoft.com/office/drawing/2014/main" id="{55E89ABA-2670-46D2-85EB-8BAA46C65B19}"/>
            </a:ext>
          </a:extLst>
        </xdr:cNvPr>
        <xdr:cNvSpPr txBox="1">
          <a:spLocks noChangeArrowheads="1"/>
        </xdr:cNvSpPr>
      </xdr:nvSpPr>
      <xdr:spPr bwMode="auto">
        <a:xfrm>
          <a:off x="2952750" y="1076325"/>
          <a:ext cx="76200" cy="68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55461</xdr:rowOff>
    </xdr:to>
    <xdr:sp macro="" textlink="">
      <xdr:nvSpPr>
        <xdr:cNvPr id="219" name="Text Box 2">
          <a:extLst>
            <a:ext uri="{FF2B5EF4-FFF2-40B4-BE49-F238E27FC236}">
              <a16:creationId xmlns:a16="http://schemas.microsoft.com/office/drawing/2014/main" id="{ECC12182-F8B6-4451-8297-3FA813C21D16}"/>
            </a:ext>
          </a:extLst>
        </xdr:cNvPr>
        <xdr:cNvSpPr txBox="1">
          <a:spLocks noChangeArrowheads="1"/>
        </xdr:cNvSpPr>
      </xdr:nvSpPr>
      <xdr:spPr bwMode="auto">
        <a:xfrm>
          <a:off x="2952750" y="1076325"/>
          <a:ext cx="76200" cy="68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51214</xdr:rowOff>
    </xdr:to>
    <xdr:sp macro="" textlink="">
      <xdr:nvSpPr>
        <xdr:cNvPr id="220" name="Text Box 2">
          <a:extLst>
            <a:ext uri="{FF2B5EF4-FFF2-40B4-BE49-F238E27FC236}">
              <a16:creationId xmlns:a16="http://schemas.microsoft.com/office/drawing/2014/main" id="{BC1167DC-8B0A-445E-9920-7C28A6AE0081}"/>
            </a:ext>
          </a:extLst>
        </xdr:cNvPr>
        <xdr:cNvSpPr txBox="1">
          <a:spLocks noChangeArrowheads="1"/>
        </xdr:cNvSpPr>
      </xdr:nvSpPr>
      <xdr:spPr bwMode="auto">
        <a:xfrm>
          <a:off x="2952750" y="1076325"/>
          <a:ext cx="76200" cy="683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95392</xdr:rowOff>
    </xdr:to>
    <xdr:sp macro="" textlink="">
      <xdr:nvSpPr>
        <xdr:cNvPr id="221" name="Text Box 2">
          <a:extLst>
            <a:ext uri="{FF2B5EF4-FFF2-40B4-BE49-F238E27FC236}">
              <a16:creationId xmlns:a16="http://schemas.microsoft.com/office/drawing/2014/main" id="{77B0406E-1B9F-44D1-92C1-104B2C3BB576}"/>
            </a:ext>
          </a:extLst>
        </xdr:cNvPr>
        <xdr:cNvSpPr txBox="1">
          <a:spLocks noChangeArrowheads="1"/>
        </xdr:cNvSpPr>
      </xdr:nvSpPr>
      <xdr:spPr bwMode="auto">
        <a:xfrm>
          <a:off x="2952750" y="1076325"/>
          <a:ext cx="76200" cy="721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51214</xdr:rowOff>
    </xdr:to>
    <xdr:sp macro="" textlink="">
      <xdr:nvSpPr>
        <xdr:cNvPr id="222" name="Text Box 2">
          <a:extLst>
            <a:ext uri="{FF2B5EF4-FFF2-40B4-BE49-F238E27FC236}">
              <a16:creationId xmlns:a16="http://schemas.microsoft.com/office/drawing/2014/main" id="{0A62B133-9711-41F9-BF07-C8C112487708}"/>
            </a:ext>
          </a:extLst>
        </xdr:cNvPr>
        <xdr:cNvSpPr txBox="1">
          <a:spLocks noChangeArrowheads="1"/>
        </xdr:cNvSpPr>
      </xdr:nvSpPr>
      <xdr:spPr bwMode="auto">
        <a:xfrm>
          <a:off x="2952750" y="1076325"/>
          <a:ext cx="76200" cy="683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95392</xdr:rowOff>
    </xdr:to>
    <xdr:sp macro="" textlink="">
      <xdr:nvSpPr>
        <xdr:cNvPr id="223" name="Text Box 2">
          <a:extLst>
            <a:ext uri="{FF2B5EF4-FFF2-40B4-BE49-F238E27FC236}">
              <a16:creationId xmlns:a16="http://schemas.microsoft.com/office/drawing/2014/main" id="{D861B892-18DC-4BE3-BA36-B3FD5388679C}"/>
            </a:ext>
          </a:extLst>
        </xdr:cNvPr>
        <xdr:cNvSpPr txBox="1">
          <a:spLocks noChangeArrowheads="1"/>
        </xdr:cNvSpPr>
      </xdr:nvSpPr>
      <xdr:spPr bwMode="auto">
        <a:xfrm>
          <a:off x="2952750" y="1076325"/>
          <a:ext cx="76200" cy="721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51214</xdr:rowOff>
    </xdr:to>
    <xdr:sp macro="" textlink="">
      <xdr:nvSpPr>
        <xdr:cNvPr id="224" name="Text Box 2">
          <a:extLst>
            <a:ext uri="{FF2B5EF4-FFF2-40B4-BE49-F238E27FC236}">
              <a16:creationId xmlns:a16="http://schemas.microsoft.com/office/drawing/2014/main" id="{2C4A6C36-8E23-47B1-8F9B-914557B48B3C}"/>
            </a:ext>
          </a:extLst>
        </xdr:cNvPr>
        <xdr:cNvSpPr txBox="1">
          <a:spLocks noChangeArrowheads="1"/>
        </xdr:cNvSpPr>
      </xdr:nvSpPr>
      <xdr:spPr bwMode="auto">
        <a:xfrm>
          <a:off x="2952750" y="1076325"/>
          <a:ext cx="76200" cy="683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95392</xdr:rowOff>
    </xdr:to>
    <xdr:sp macro="" textlink="">
      <xdr:nvSpPr>
        <xdr:cNvPr id="225" name="Text Box 2">
          <a:extLst>
            <a:ext uri="{FF2B5EF4-FFF2-40B4-BE49-F238E27FC236}">
              <a16:creationId xmlns:a16="http://schemas.microsoft.com/office/drawing/2014/main" id="{6E4950B2-2EF4-46FE-9DDD-B1490674B954}"/>
            </a:ext>
          </a:extLst>
        </xdr:cNvPr>
        <xdr:cNvSpPr txBox="1">
          <a:spLocks noChangeArrowheads="1"/>
        </xdr:cNvSpPr>
      </xdr:nvSpPr>
      <xdr:spPr bwMode="auto">
        <a:xfrm>
          <a:off x="2952750" y="1076325"/>
          <a:ext cx="76200" cy="721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60739</xdr:rowOff>
    </xdr:to>
    <xdr:sp macro="" textlink="">
      <xdr:nvSpPr>
        <xdr:cNvPr id="226" name="Text Box 2">
          <a:extLst>
            <a:ext uri="{FF2B5EF4-FFF2-40B4-BE49-F238E27FC236}">
              <a16:creationId xmlns:a16="http://schemas.microsoft.com/office/drawing/2014/main" id="{5EC36092-961F-461D-82D1-248F7B618571}"/>
            </a:ext>
          </a:extLst>
        </xdr:cNvPr>
        <xdr:cNvSpPr txBox="1">
          <a:spLocks noChangeArrowheads="1"/>
        </xdr:cNvSpPr>
      </xdr:nvSpPr>
      <xdr:spPr bwMode="auto">
        <a:xfrm>
          <a:off x="2952750" y="1076325"/>
          <a:ext cx="76200" cy="693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60739</xdr:rowOff>
    </xdr:to>
    <xdr:sp macro="" textlink="">
      <xdr:nvSpPr>
        <xdr:cNvPr id="227" name="Text Box 2">
          <a:extLst>
            <a:ext uri="{FF2B5EF4-FFF2-40B4-BE49-F238E27FC236}">
              <a16:creationId xmlns:a16="http://schemas.microsoft.com/office/drawing/2014/main" id="{CA7B20E5-DD3A-41C6-9965-1E4B46D91C9F}"/>
            </a:ext>
          </a:extLst>
        </xdr:cNvPr>
        <xdr:cNvSpPr txBox="1">
          <a:spLocks noChangeArrowheads="1"/>
        </xdr:cNvSpPr>
      </xdr:nvSpPr>
      <xdr:spPr bwMode="auto">
        <a:xfrm>
          <a:off x="2952750" y="1076325"/>
          <a:ext cx="76200" cy="693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60739</xdr:rowOff>
    </xdr:to>
    <xdr:sp macro="" textlink="">
      <xdr:nvSpPr>
        <xdr:cNvPr id="228" name="Text Box 2">
          <a:extLst>
            <a:ext uri="{FF2B5EF4-FFF2-40B4-BE49-F238E27FC236}">
              <a16:creationId xmlns:a16="http://schemas.microsoft.com/office/drawing/2014/main" id="{BDE3BEFE-6A72-4B95-BAC8-F39DE6C919C7}"/>
            </a:ext>
          </a:extLst>
        </xdr:cNvPr>
        <xdr:cNvSpPr txBox="1">
          <a:spLocks noChangeArrowheads="1"/>
        </xdr:cNvSpPr>
      </xdr:nvSpPr>
      <xdr:spPr bwMode="auto">
        <a:xfrm>
          <a:off x="2952750" y="1076325"/>
          <a:ext cx="76200" cy="693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109802</xdr:rowOff>
    </xdr:to>
    <xdr:sp macro="" textlink="">
      <xdr:nvSpPr>
        <xdr:cNvPr id="229" name="Text Box 2">
          <a:extLst>
            <a:ext uri="{FF2B5EF4-FFF2-40B4-BE49-F238E27FC236}">
              <a16:creationId xmlns:a16="http://schemas.microsoft.com/office/drawing/2014/main" id="{7D1AF659-44BE-4441-B760-4D009AB3A9A4}"/>
            </a:ext>
          </a:extLst>
        </xdr:cNvPr>
        <xdr:cNvSpPr txBox="1">
          <a:spLocks noChangeArrowheads="1"/>
        </xdr:cNvSpPr>
      </xdr:nvSpPr>
      <xdr:spPr bwMode="auto">
        <a:xfrm>
          <a:off x="2952750" y="1076325"/>
          <a:ext cx="76200" cy="731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109802</xdr:rowOff>
    </xdr:to>
    <xdr:sp macro="" textlink="">
      <xdr:nvSpPr>
        <xdr:cNvPr id="230" name="Text Box 2">
          <a:extLst>
            <a:ext uri="{FF2B5EF4-FFF2-40B4-BE49-F238E27FC236}">
              <a16:creationId xmlns:a16="http://schemas.microsoft.com/office/drawing/2014/main" id="{31DB71F6-4EBD-47C4-BA13-2DBA8B86B83B}"/>
            </a:ext>
          </a:extLst>
        </xdr:cNvPr>
        <xdr:cNvSpPr txBox="1">
          <a:spLocks noChangeArrowheads="1"/>
        </xdr:cNvSpPr>
      </xdr:nvSpPr>
      <xdr:spPr bwMode="auto">
        <a:xfrm>
          <a:off x="2952750" y="1076325"/>
          <a:ext cx="76200" cy="731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60739</xdr:rowOff>
    </xdr:to>
    <xdr:sp macro="" textlink="">
      <xdr:nvSpPr>
        <xdr:cNvPr id="231" name="Text Box 2">
          <a:extLst>
            <a:ext uri="{FF2B5EF4-FFF2-40B4-BE49-F238E27FC236}">
              <a16:creationId xmlns:a16="http://schemas.microsoft.com/office/drawing/2014/main" id="{BA1BDA0E-52A7-4A1F-8936-6A4B2DD6F4CC}"/>
            </a:ext>
          </a:extLst>
        </xdr:cNvPr>
        <xdr:cNvSpPr txBox="1">
          <a:spLocks noChangeArrowheads="1"/>
        </xdr:cNvSpPr>
      </xdr:nvSpPr>
      <xdr:spPr bwMode="auto">
        <a:xfrm>
          <a:off x="2952750" y="1076325"/>
          <a:ext cx="76200" cy="693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60739</xdr:rowOff>
    </xdr:to>
    <xdr:sp macro="" textlink="">
      <xdr:nvSpPr>
        <xdr:cNvPr id="232" name="Text Box 2">
          <a:extLst>
            <a:ext uri="{FF2B5EF4-FFF2-40B4-BE49-F238E27FC236}">
              <a16:creationId xmlns:a16="http://schemas.microsoft.com/office/drawing/2014/main" id="{8338B738-4881-4CDC-8977-18E84B5814BE}"/>
            </a:ext>
          </a:extLst>
        </xdr:cNvPr>
        <xdr:cNvSpPr txBox="1">
          <a:spLocks noChangeArrowheads="1"/>
        </xdr:cNvSpPr>
      </xdr:nvSpPr>
      <xdr:spPr bwMode="auto">
        <a:xfrm>
          <a:off x="2952750" y="1076325"/>
          <a:ext cx="76200" cy="693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60739</xdr:rowOff>
    </xdr:to>
    <xdr:sp macro="" textlink="">
      <xdr:nvSpPr>
        <xdr:cNvPr id="233" name="Text Box 2">
          <a:extLst>
            <a:ext uri="{FF2B5EF4-FFF2-40B4-BE49-F238E27FC236}">
              <a16:creationId xmlns:a16="http://schemas.microsoft.com/office/drawing/2014/main" id="{91E5EA1B-3373-4723-8EE0-8D69B8B1CC20}"/>
            </a:ext>
          </a:extLst>
        </xdr:cNvPr>
        <xdr:cNvSpPr txBox="1">
          <a:spLocks noChangeArrowheads="1"/>
        </xdr:cNvSpPr>
      </xdr:nvSpPr>
      <xdr:spPr bwMode="auto">
        <a:xfrm>
          <a:off x="2952750" y="1076325"/>
          <a:ext cx="76200" cy="693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51214</xdr:rowOff>
    </xdr:to>
    <xdr:sp macro="" textlink="">
      <xdr:nvSpPr>
        <xdr:cNvPr id="234" name="Text Box 2">
          <a:extLst>
            <a:ext uri="{FF2B5EF4-FFF2-40B4-BE49-F238E27FC236}">
              <a16:creationId xmlns:a16="http://schemas.microsoft.com/office/drawing/2014/main" id="{2B128DBC-73B7-402E-91A3-55F6D4521ED7}"/>
            </a:ext>
          </a:extLst>
        </xdr:cNvPr>
        <xdr:cNvSpPr txBox="1">
          <a:spLocks noChangeArrowheads="1"/>
        </xdr:cNvSpPr>
      </xdr:nvSpPr>
      <xdr:spPr bwMode="auto">
        <a:xfrm>
          <a:off x="2952750" y="1076325"/>
          <a:ext cx="76200" cy="683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51214</xdr:rowOff>
    </xdr:to>
    <xdr:sp macro="" textlink="">
      <xdr:nvSpPr>
        <xdr:cNvPr id="235" name="Text Box 2">
          <a:extLst>
            <a:ext uri="{FF2B5EF4-FFF2-40B4-BE49-F238E27FC236}">
              <a16:creationId xmlns:a16="http://schemas.microsoft.com/office/drawing/2014/main" id="{8F77E0CB-D73F-4F10-A375-34AC232D8AE4}"/>
            </a:ext>
          </a:extLst>
        </xdr:cNvPr>
        <xdr:cNvSpPr txBox="1">
          <a:spLocks noChangeArrowheads="1"/>
        </xdr:cNvSpPr>
      </xdr:nvSpPr>
      <xdr:spPr bwMode="auto">
        <a:xfrm>
          <a:off x="2952750" y="1076325"/>
          <a:ext cx="76200" cy="683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twoCellAnchor>
  <xdr:twoCellAnchor editAs="oneCell">
    <xdr:from>
      <xdr:col>3</xdr:col>
      <xdr:colOff>104775</xdr:colOff>
      <xdr:row>5</xdr:row>
      <xdr:rowOff>0</xdr:rowOff>
    </xdr:from>
    <xdr:to>
      <xdr:col>3</xdr:col>
      <xdr:colOff>180975</xdr:colOff>
      <xdr:row>7</xdr:row>
      <xdr:rowOff>41722</xdr:rowOff>
    </xdr:to>
    <xdr:sp macro="" textlink="">
      <xdr:nvSpPr>
        <xdr:cNvPr id="236" name="Text Box 2">
          <a:extLst>
            <a:ext uri="{FF2B5EF4-FFF2-40B4-BE49-F238E27FC236}">
              <a16:creationId xmlns:a16="http://schemas.microsoft.com/office/drawing/2014/main" id="{89EE2D86-8158-4526-9899-8F71BACB5B11}"/>
            </a:ext>
          </a:extLst>
        </xdr:cNvPr>
        <xdr:cNvSpPr txBox="1">
          <a:spLocks noChangeArrowheads="1"/>
        </xdr:cNvSpPr>
      </xdr:nvSpPr>
      <xdr:spPr bwMode="auto">
        <a:xfrm>
          <a:off x="2952750" y="1076325"/>
          <a:ext cx="76200" cy="6742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79792</xdr:rowOff>
    </xdr:to>
    <xdr:sp macro="" textlink="">
      <xdr:nvSpPr>
        <xdr:cNvPr id="237" name="Text Box 2">
          <a:extLst>
            <a:ext uri="{FF2B5EF4-FFF2-40B4-BE49-F238E27FC236}">
              <a16:creationId xmlns:a16="http://schemas.microsoft.com/office/drawing/2014/main" id="{34FE9001-307E-4D1C-8DD3-D9D603EA25D3}"/>
            </a:ext>
          </a:extLst>
        </xdr:cNvPr>
        <xdr:cNvSpPr txBox="1">
          <a:spLocks noChangeArrowheads="1"/>
        </xdr:cNvSpPr>
      </xdr:nvSpPr>
      <xdr:spPr bwMode="auto">
        <a:xfrm>
          <a:off x="2952750" y="1076325"/>
          <a:ext cx="76200" cy="712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41722</xdr:rowOff>
    </xdr:to>
    <xdr:sp macro="" textlink="">
      <xdr:nvSpPr>
        <xdr:cNvPr id="238" name="Text Box 2">
          <a:extLst>
            <a:ext uri="{FF2B5EF4-FFF2-40B4-BE49-F238E27FC236}">
              <a16:creationId xmlns:a16="http://schemas.microsoft.com/office/drawing/2014/main" id="{A1009221-975B-4DBA-A96D-AFC5633B0522}"/>
            </a:ext>
          </a:extLst>
        </xdr:cNvPr>
        <xdr:cNvSpPr txBox="1">
          <a:spLocks noChangeArrowheads="1"/>
        </xdr:cNvSpPr>
      </xdr:nvSpPr>
      <xdr:spPr bwMode="auto">
        <a:xfrm>
          <a:off x="2952750" y="1076325"/>
          <a:ext cx="76200" cy="6742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79792</xdr:rowOff>
    </xdr:to>
    <xdr:sp macro="" textlink="">
      <xdr:nvSpPr>
        <xdr:cNvPr id="239" name="Text Box 2">
          <a:extLst>
            <a:ext uri="{FF2B5EF4-FFF2-40B4-BE49-F238E27FC236}">
              <a16:creationId xmlns:a16="http://schemas.microsoft.com/office/drawing/2014/main" id="{1E462617-E210-4725-81CA-BCCAA9DFF32E}"/>
            </a:ext>
          </a:extLst>
        </xdr:cNvPr>
        <xdr:cNvSpPr txBox="1">
          <a:spLocks noChangeArrowheads="1"/>
        </xdr:cNvSpPr>
      </xdr:nvSpPr>
      <xdr:spPr bwMode="auto">
        <a:xfrm>
          <a:off x="2952750" y="1076325"/>
          <a:ext cx="76200" cy="712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41722</xdr:rowOff>
    </xdr:to>
    <xdr:sp macro="" textlink="">
      <xdr:nvSpPr>
        <xdr:cNvPr id="240" name="Text Box 2">
          <a:extLst>
            <a:ext uri="{FF2B5EF4-FFF2-40B4-BE49-F238E27FC236}">
              <a16:creationId xmlns:a16="http://schemas.microsoft.com/office/drawing/2014/main" id="{EEAA743B-9BC7-4424-BEE9-5803E4EB543C}"/>
            </a:ext>
          </a:extLst>
        </xdr:cNvPr>
        <xdr:cNvSpPr txBox="1">
          <a:spLocks noChangeArrowheads="1"/>
        </xdr:cNvSpPr>
      </xdr:nvSpPr>
      <xdr:spPr bwMode="auto">
        <a:xfrm>
          <a:off x="2952750" y="1076325"/>
          <a:ext cx="76200" cy="6742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79792</xdr:rowOff>
    </xdr:to>
    <xdr:sp macro="" textlink="">
      <xdr:nvSpPr>
        <xdr:cNvPr id="241" name="Text Box 2">
          <a:extLst>
            <a:ext uri="{FF2B5EF4-FFF2-40B4-BE49-F238E27FC236}">
              <a16:creationId xmlns:a16="http://schemas.microsoft.com/office/drawing/2014/main" id="{BC5E887D-4137-4F83-95AC-40A74228AE55}"/>
            </a:ext>
          </a:extLst>
        </xdr:cNvPr>
        <xdr:cNvSpPr txBox="1">
          <a:spLocks noChangeArrowheads="1"/>
        </xdr:cNvSpPr>
      </xdr:nvSpPr>
      <xdr:spPr bwMode="auto">
        <a:xfrm>
          <a:off x="2952750" y="1076325"/>
          <a:ext cx="76200" cy="712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51218</xdr:rowOff>
    </xdr:to>
    <xdr:sp macro="" textlink="">
      <xdr:nvSpPr>
        <xdr:cNvPr id="242" name="Text Box 2">
          <a:extLst>
            <a:ext uri="{FF2B5EF4-FFF2-40B4-BE49-F238E27FC236}">
              <a16:creationId xmlns:a16="http://schemas.microsoft.com/office/drawing/2014/main" id="{07D955D8-B71C-487F-938D-2A85071C6489}"/>
            </a:ext>
          </a:extLst>
        </xdr:cNvPr>
        <xdr:cNvSpPr txBox="1">
          <a:spLocks noChangeArrowheads="1"/>
        </xdr:cNvSpPr>
      </xdr:nvSpPr>
      <xdr:spPr bwMode="auto">
        <a:xfrm>
          <a:off x="2952750" y="1076325"/>
          <a:ext cx="76200" cy="683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51218</xdr:rowOff>
    </xdr:to>
    <xdr:sp macro="" textlink="">
      <xdr:nvSpPr>
        <xdr:cNvPr id="243" name="Text Box 2">
          <a:extLst>
            <a:ext uri="{FF2B5EF4-FFF2-40B4-BE49-F238E27FC236}">
              <a16:creationId xmlns:a16="http://schemas.microsoft.com/office/drawing/2014/main" id="{E874A341-3EAD-4D2D-B4EB-7E9FAC383A66}"/>
            </a:ext>
          </a:extLst>
        </xdr:cNvPr>
        <xdr:cNvSpPr txBox="1">
          <a:spLocks noChangeArrowheads="1"/>
        </xdr:cNvSpPr>
      </xdr:nvSpPr>
      <xdr:spPr bwMode="auto">
        <a:xfrm>
          <a:off x="2952750" y="1076325"/>
          <a:ext cx="76200" cy="683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51218</xdr:rowOff>
    </xdr:to>
    <xdr:sp macro="" textlink="">
      <xdr:nvSpPr>
        <xdr:cNvPr id="244" name="Text Box 2">
          <a:extLst>
            <a:ext uri="{FF2B5EF4-FFF2-40B4-BE49-F238E27FC236}">
              <a16:creationId xmlns:a16="http://schemas.microsoft.com/office/drawing/2014/main" id="{C3005C59-9610-4F59-A9AF-009F6B5E942E}"/>
            </a:ext>
          </a:extLst>
        </xdr:cNvPr>
        <xdr:cNvSpPr txBox="1">
          <a:spLocks noChangeArrowheads="1"/>
        </xdr:cNvSpPr>
      </xdr:nvSpPr>
      <xdr:spPr bwMode="auto">
        <a:xfrm>
          <a:off x="2952750" y="1076325"/>
          <a:ext cx="76200" cy="683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95396</xdr:rowOff>
    </xdr:to>
    <xdr:sp macro="" textlink="">
      <xdr:nvSpPr>
        <xdr:cNvPr id="245" name="Text Box 2">
          <a:extLst>
            <a:ext uri="{FF2B5EF4-FFF2-40B4-BE49-F238E27FC236}">
              <a16:creationId xmlns:a16="http://schemas.microsoft.com/office/drawing/2014/main" id="{1B6A7A2C-652D-48C5-9DEC-1FCC5E5B394A}"/>
            </a:ext>
          </a:extLst>
        </xdr:cNvPr>
        <xdr:cNvSpPr txBox="1">
          <a:spLocks noChangeArrowheads="1"/>
        </xdr:cNvSpPr>
      </xdr:nvSpPr>
      <xdr:spPr bwMode="auto">
        <a:xfrm>
          <a:off x="2952750" y="1076325"/>
          <a:ext cx="76200" cy="721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95396</xdr:rowOff>
    </xdr:to>
    <xdr:sp macro="" textlink="">
      <xdr:nvSpPr>
        <xdr:cNvPr id="246" name="Text Box 2">
          <a:extLst>
            <a:ext uri="{FF2B5EF4-FFF2-40B4-BE49-F238E27FC236}">
              <a16:creationId xmlns:a16="http://schemas.microsoft.com/office/drawing/2014/main" id="{E34F5194-5DAC-4635-850B-6510EC2F13C2}"/>
            </a:ext>
          </a:extLst>
        </xdr:cNvPr>
        <xdr:cNvSpPr txBox="1">
          <a:spLocks noChangeArrowheads="1"/>
        </xdr:cNvSpPr>
      </xdr:nvSpPr>
      <xdr:spPr bwMode="auto">
        <a:xfrm>
          <a:off x="2952750" y="1076325"/>
          <a:ext cx="76200" cy="721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51218</xdr:rowOff>
    </xdr:to>
    <xdr:sp macro="" textlink="">
      <xdr:nvSpPr>
        <xdr:cNvPr id="247" name="Text Box 2">
          <a:extLst>
            <a:ext uri="{FF2B5EF4-FFF2-40B4-BE49-F238E27FC236}">
              <a16:creationId xmlns:a16="http://schemas.microsoft.com/office/drawing/2014/main" id="{D985F6A6-4CFC-4A2A-842E-45F25F66B150}"/>
            </a:ext>
          </a:extLst>
        </xdr:cNvPr>
        <xdr:cNvSpPr txBox="1">
          <a:spLocks noChangeArrowheads="1"/>
        </xdr:cNvSpPr>
      </xdr:nvSpPr>
      <xdr:spPr bwMode="auto">
        <a:xfrm>
          <a:off x="2952750" y="1076325"/>
          <a:ext cx="76200" cy="683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51218</xdr:rowOff>
    </xdr:to>
    <xdr:sp macro="" textlink="">
      <xdr:nvSpPr>
        <xdr:cNvPr id="248" name="Text Box 2">
          <a:extLst>
            <a:ext uri="{FF2B5EF4-FFF2-40B4-BE49-F238E27FC236}">
              <a16:creationId xmlns:a16="http://schemas.microsoft.com/office/drawing/2014/main" id="{10EF5688-FEC7-4E60-AA1E-70A42B1F05A6}"/>
            </a:ext>
          </a:extLst>
        </xdr:cNvPr>
        <xdr:cNvSpPr txBox="1">
          <a:spLocks noChangeArrowheads="1"/>
        </xdr:cNvSpPr>
      </xdr:nvSpPr>
      <xdr:spPr bwMode="auto">
        <a:xfrm>
          <a:off x="2952750" y="1076325"/>
          <a:ext cx="76200" cy="683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51218</xdr:rowOff>
    </xdr:to>
    <xdr:sp macro="" textlink="">
      <xdr:nvSpPr>
        <xdr:cNvPr id="249" name="Text Box 2">
          <a:extLst>
            <a:ext uri="{FF2B5EF4-FFF2-40B4-BE49-F238E27FC236}">
              <a16:creationId xmlns:a16="http://schemas.microsoft.com/office/drawing/2014/main" id="{FD106B22-0B85-455D-9C6B-343C502C1674}"/>
            </a:ext>
          </a:extLst>
        </xdr:cNvPr>
        <xdr:cNvSpPr txBox="1">
          <a:spLocks noChangeArrowheads="1"/>
        </xdr:cNvSpPr>
      </xdr:nvSpPr>
      <xdr:spPr bwMode="auto">
        <a:xfrm>
          <a:off x="2952750" y="1076325"/>
          <a:ext cx="76200" cy="683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41722</xdr:rowOff>
    </xdr:to>
    <xdr:sp macro="" textlink="">
      <xdr:nvSpPr>
        <xdr:cNvPr id="250" name="Text Box 2">
          <a:extLst>
            <a:ext uri="{FF2B5EF4-FFF2-40B4-BE49-F238E27FC236}">
              <a16:creationId xmlns:a16="http://schemas.microsoft.com/office/drawing/2014/main" id="{7971FC3F-F827-4833-8462-C30C339C562B}"/>
            </a:ext>
          </a:extLst>
        </xdr:cNvPr>
        <xdr:cNvSpPr txBox="1">
          <a:spLocks noChangeArrowheads="1"/>
        </xdr:cNvSpPr>
      </xdr:nvSpPr>
      <xdr:spPr bwMode="auto">
        <a:xfrm>
          <a:off x="2952750" y="1076325"/>
          <a:ext cx="76200" cy="6742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41722</xdr:rowOff>
    </xdr:to>
    <xdr:sp macro="" textlink="">
      <xdr:nvSpPr>
        <xdr:cNvPr id="251" name="Text Box 2">
          <a:extLst>
            <a:ext uri="{FF2B5EF4-FFF2-40B4-BE49-F238E27FC236}">
              <a16:creationId xmlns:a16="http://schemas.microsoft.com/office/drawing/2014/main" id="{1F157E86-FBC3-452F-A31D-AF9688FEF1CD}"/>
            </a:ext>
          </a:extLst>
        </xdr:cNvPr>
        <xdr:cNvSpPr txBox="1">
          <a:spLocks noChangeArrowheads="1"/>
        </xdr:cNvSpPr>
      </xdr:nvSpPr>
      <xdr:spPr bwMode="auto">
        <a:xfrm>
          <a:off x="2952750" y="1076325"/>
          <a:ext cx="76200" cy="6742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51309</xdr:rowOff>
    </xdr:to>
    <xdr:sp macro="" textlink="">
      <xdr:nvSpPr>
        <xdr:cNvPr id="252" name="Text Box 2">
          <a:extLst>
            <a:ext uri="{FF2B5EF4-FFF2-40B4-BE49-F238E27FC236}">
              <a16:creationId xmlns:a16="http://schemas.microsoft.com/office/drawing/2014/main" id="{3F1F7A13-DBB8-4EB3-B652-8F4A0D01E9BD}"/>
            </a:ext>
          </a:extLst>
        </xdr:cNvPr>
        <xdr:cNvSpPr txBox="1">
          <a:spLocks noChangeArrowheads="1"/>
        </xdr:cNvSpPr>
      </xdr:nvSpPr>
      <xdr:spPr bwMode="auto">
        <a:xfrm>
          <a:off x="2952750" y="1076325"/>
          <a:ext cx="76200" cy="673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78932</xdr:rowOff>
    </xdr:to>
    <xdr:sp macro="" textlink="">
      <xdr:nvSpPr>
        <xdr:cNvPr id="253" name="Text Box 2">
          <a:extLst>
            <a:ext uri="{FF2B5EF4-FFF2-40B4-BE49-F238E27FC236}">
              <a16:creationId xmlns:a16="http://schemas.microsoft.com/office/drawing/2014/main" id="{19914E59-456C-4BD2-9D24-F4E5EAD4A569}"/>
            </a:ext>
          </a:extLst>
        </xdr:cNvPr>
        <xdr:cNvSpPr txBox="1">
          <a:spLocks noChangeArrowheads="1"/>
        </xdr:cNvSpPr>
      </xdr:nvSpPr>
      <xdr:spPr bwMode="auto">
        <a:xfrm>
          <a:off x="2952750" y="1076325"/>
          <a:ext cx="76200" cy="71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51309</xdr:rowOff>
    </xdr:to>
    <xdr:sp macro="" textlink="">
      <xdr:nvSpPr>
        <xdr:cNvPr id="254" name="Text Box 2">
          <a:extLst>
            <a:ext uri="{FF2B5EF4-FFF2-40B4-BE49-F238E27FC236}">
              <a16:creationId xmlns:a16="http://schemas.microsoft.com/office/drawing/2014/main" id="{2C79C9D8-424B-423C-A676-330171E38437}"/>
            </a:ext>
          </a:extLst>
        </xdr:cNvPr>
        <xdr:cNvSpPr txBox="1">
          <a:spLocks noChangeArrowheads="1"/>
        </xdr:cNvSpPr>
      </xdr:nvSpPr>
      <xdr:spPr bwMode="auto">
        <a:xfrm>
          <a:off x="2952750" y="1076325"/>
          <a:ext cx="76200" cy="673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78932</xdr:rowOff>
    </xdr:to>
    <xdr:sp macro="" textlink="">
      <xdr:nvSpPr>
        <xdr:cNvPr id="255" name="Text Box 2">
          <a:extLst>
            <a:ext uri="{FF2B5EF4-FFF2-40B4-BE49-F238E27FC236}">
              <a16:creationId xmlns:a16="http://schemas.microsoft.com/office/drawing/2014/main" id="{53453AAB-4848-4E8A-B09F-DD744FE96496}"/>
            </a:ext>
          </a:extLst>
        </xdr:cNvPr>
        <xdr:cNvSpPr txBox="1">
          <a:spLocks noChangeArrowheads="1"/>
        </xdr:cNvSpPr>
      </xdr:nvSpPr>
      <xdr:spPr bwMode="auto">
        <a:xfrm>
          <a:off x="2952750" y="1076325"/>
          <a:ext cx="76200" cy="71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51309</xdr:rowOff>
    </xdr:to>
    <xdr:sp macro="" textlink="">
      <xdr:nvSpPr>
        <xdr:cNvPr id="256" name="Text Box 2">
          <a:extLst>
            <a:ext uri="{FF2B5EF4-FFF2-40B4-BE49-F238E27FC236}">
              <a16:creationId xmlns:a16="http://schemas.microsoft.com/office/drawing/2014/main" id="{61501BD9-387B-4C10-AA6A-313797334289}"/>
            </a:ext>
          </a:extLst>
        </xdr:cNvPr>
        <xdr:cNvSpPr txBox="1">
          <a:spLocks noChangeArrowheads="1"/>
        </xdr:cNvSpPr>
      </xdr:nvSpPr>
      <xdr:spPr bwMode="auto">
        <a:xfrm>
          <a:off x="2952750" y="1076325"/>
          <a:ext cx="76200" cy="673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78932</xdr:rowOff>
    </xdr:to>
    <xdr:sp macro="" textlink="">
      <xdr:nvSpPr>
        <xdr:cNvPr id="257" name="Text Box 2">
          <a:extLst>
            <a:ext uri="{FF2B5EF4-FFF2-40B4-BE49-F238E27FC236}">
              <a16:creationId xmlns:a16="http://schemas.microsoft.com/office/drawing/2014/main" id="{1DAF3000-A835-4717-9719-49AAB711A65E}"/>
            </a:ext>
          </a:extLst>
        </xdr:cNvPr>
        <xdr:cNvSpPr txBox="1">
          <a:spLocks noChangeArrowheads="1"/>
        </xdr:cNvSpPr>
      </xdr:nvSpPr>
      <xdr:spPr bwMode="auto">
        <a:xfrm>
          <a:off x="2952750" y="1076325"/>
          <a:ext cx="76200" cy="71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50358</xdr:rowOff>
    </xdr:to>
    <xdr:sp macro="" textlink="">
      <xdr:nvSpPr>
        <xdr:cNvPr id="258" name="Text Box 2">
          <a:extLst>
            <a:ext uri="{FF2B5EF4-FFF2-40B4-BE49-F238E27FC236}">
              <a16:creationId xmlns:a16="http://schemas.microsoft.com/office/drawing/2014/main" id="{2D38B6A5-B587-48D8-9FEC-C6B6593E65F7}"/>
            </a:ext>
          </a:extLst>
        </xdr:cNvPr>
        <xdr:cNvSpPr txBox="1">
          <a:spLocks noChangeArrowheads="1"/>
        </xdr:cNvSpPr>
      </xdr:nvSpPr>
      <xdr:spPr bwMode="auto">
        <a:xfrm>
          <a:off x="2952750" y="1076325"/>
          <a:ext cx="76200" cy="68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50358</xdr:rowOff>
    </xdr:to>
    <xdr:sp macro="" textlink="">
      <xdr:nvSpPr>
        <xdr:cNvPr id="259" name="Text Box 2">
          <a:extLst>
            <a:ext uri="{FF2B5EF4-FFF2-40B4-BE49-F238E27FC236}">
              <a16:creationId xmlns:a16="http://schemas.microsoft.com/office/drawing/2014/main" id="{E92F08E4-662D-40C5-B722-42FA352D169C}"/>
            </a:ext>
          </a:extLst>
        </xdr:cNvPr>
        <xdr:cNvSpPr txBox="1">
          <a:spLocks noChangeArrowheads="1"/>
        </xdr:cNvSpPr>
      </xdr:nvSpPr>
      <xdr:spPr bwMode="auto">
        <a:xfrm>
          <a:off x="2952750" y="1076325"/>
          <a:ext cx="76200" cy="68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50358</xdr:rowOff>
    </xdr:to>
    <xdr:sp macro="" textlink="">
      <xdr:nvSpPr>
        <xdr:cNvPr id="260" name="Text Box 2">
          <a:extLst>
            <a:ext uri="{FF2B5EF4-FFF2-40B4-BE49-F238E27FC236}">
              <a16:creationId xmlns:a16="http://schemas.microsoft.com/office/drawing/2014/main" id="{183C58F6-D918-4459-A19A-B16198EDFDBF}"/>
            </a:ext>
          </a:extLst>
        </xdr:cNvPr>
        <xdr:cNvSpPr txBox="1">
          <a:spLocks noChangeArrowheads="1"/>
        </xdr:cNvSpPr>
      </xdr:nvSpPr>
      <xdr:spPr bwMode="auto">
        <a:xfrm>
          <a:off x="2952750" y="1076325"/>
          <a:ext cx="76200" cy="68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94536</xdr:rowOff>
    </xdr:to>
    <xdr:sp macro="" textlink="">
      <xdr:nvSpPr>
        <xdr:cNvPr id="261" name="Text Box 2">
          <a:extLst>
            <a:ext uri="{FF2B5EF4-FFF2-40B4-BE49-F238E27FC236}">
              <a16:creationId xmlns:a16="http://schemas.microsoft.com/office/drawing/2014/main" id="{5DCE0377-41DE-493A-B5D2-2C45670FADC9}"/>
            </a:ext>
          </a:extLst>
        </xdr:cNvPr>
        <xdr:cNvSpPr txBox="1">
          <a:spLocks noChangeArrowheads="1"/>
        </xdr:cNvSpPr>
      </xdr:nvSpPr>
      <xdr:spPr bwMode="auto">
        <a:xfrm>
          <a:off x="2952750" y="1076325"/>
          <a:ext cx="76200" cy="721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94536</xdr:rowOff>
    </xdr:to>
    <xdr:sp macro="" textlink="">
      <xdr:nvSpPr>
        <xdr:cNvPr id="262" name="Text Box 2">
          <a:extLst>
            <a:ext uri="{FF2B5EF4-FFF2-40B4-BE49-F238E27FC236}">
              <a16:creationId xmlns:a16="http://schemas.microsoft.com/office/drawing/2014/main" id="{DCB0A9CD-1782-4DCB-A74D-69B353FB5B21}"/>
            </a:ext>
          </a:extLst>
        </xdr:cNvPr>
        <xdr:cNvSpPr txBox="1">
          <a:spLocks noChangeArrowheads="1"/>
        </xdr:cNvSpPr>
      </xdr:nvSpPr>
      <xdr:spPr bwMode="auto">
        <a:xfrm>
          <a:off x="2952750" y="1076325"/>
          <a:ext cx="76200" cy="721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50358</xdr:rowOff>
    </xdr:to>
    <xdr:sp macro="" textlink="">
      <xdr:nvSpPr>
        <xdr:cNvPr id="263" name="Text Box 2">
          <a:extLst>
            <a:ext uri="{FF2B5EF4-FFF2-40B4-BE49-F238E27FC236}">
              <a16:creationId xmlns:a16="http://schemas.microsoft.com/office/drawing/2014/main" id="{D02900DD-7D54-4D3B-9DA9-9F7372B61FB4}"/>
            </a:ext>
          </a:extLst>
        </xdr:cNvPr>
        <xdr:cNvSpPr txBox="1">
          <a:spLocks noChangeArrowheads="1"/>
        </xdr:cNvSpPr>
      </xdr:nvSpPr>
      <xdr:spPr bwMode="auto">
        <a:xfrm>
          <a:off x="2952750" y="1076325"/>
          <a:ext cx="76200" cy="68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50358</xdr:rowOff>
    </xdr:to>
    <xdr:sp macro="" textlink="">
      <xdr:nvSpPr>
        <xdr:cNvPr id="264" name="Text Box 2">
          <a:extLst>
            <a:ext uri="{FF2B5EF4-FFF2-40B4-BE49-F238E27FC236}">
              <a16:creationId xmlns:a16="http://schemas.microsoft.com/office/drawing/2014/main" id="{C2F08292-6CAA-4900-992B-55EB89C0E30A}"/>
            </a:ext>
          </a:extLst>
        </xdr:cNvPr>
        <xdr:cNvSpPr txBox="1">
          <a:spLocks noChangeArrowheads="1"/>
        </xdr:cNvSpPr>
      </xdr:nvSpPr>
      <xdr:spPr bwMode="auto">
        <a:xfrm>
          <a:off x="2952750" y="1076325"/>
          <a:ext cx="76200" cy="68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50358</xdr:rowOff>
    </xdr:to>
    <xdr:sp macro="" textlink="">
      <xdr:nvSpPr>
        <xdr:cNvPr id="265" name="Text Box 2">
          <a:extLst>
            <a:ext uri="{FF2B5EF4-FFF2-40B4-BE49-F238E27FC236}">
              <a16:creationId xmlns:a16="http://schemas.microsoft.com/office/drawing/2014/main" id="{01CB1BDA-07C0-49D6-ACD2-CA0FCDC1B344}"/>
            </a:ext>
          </a:extLst>
        </xdr:cNvPr>
        <xdr:cNvSpPr txBox="1">
          <a:spLocks noChangeArrowheads="1"/>
        </xdr:cNvSpPr>
      </xdr:nvSpPr>
      <xdr:spPr bwMode="auto">
        <a:xfrm>
          <a:off x="2952750" y="1076325"/>
          <a:ext cx="76200" cy="68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51309</xdr:rowOff>
    </xdr:to>
    <xdr:sp macro="" textlink="">
      <xdr:nvSpPr>
        <xdr:cNvPr id="266" name="Text Box 2">
          <a:extLst>
            <a:ext uri="{FF2B5EF4-FFF2-40B4-BE49-F238E27FC236}">
              <a16:creationId xmlns:a16="http://schemas.microsoft.com/office/drawing/2014/main" id="{29991233-CA91-46CA-B18A-94CFD4608480}"/>
            </a:ext>
          </a:extLst>
        </xdr:cNvPr>
        <xdr:cNvSpPr txBox="1">
          <a:spLocks noChangeArrowheads="1"/>
        </xdr:cNvSpPr>
      </xdr:nvSpPr>
      <xdr:spPr bwMode="auto">
        <a:xfrm>
          <a:off x="2952750" y="1076325"/>
          <a:ext cx="76200" cy="673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51309</xdr:rowOff>
    </xdr:to>
    <xdr:sp macro="" textlink="">
      <xdr:nvSpPr>
        <xdr:cNvPr id="267" name="Text Box 2">
          <a:extLst>
            <a:ext uri="{FF2B5EF4-FFF2-40B4-BE49-F238E27FC236}">
              <a16:creationId xmlns:a16="http://schemas.microsoft.com/office/drawing/2014/main" id="{177711B5-4F01-46B5-8A65-DF6BDE4BBD8A}"/>
            </a:ext>
          </a:extLst>
        </xdr:cNvPr>
        <xdr:cNvSpPr txBox="1">
          <a:spLocks noChangeArrowheads="1"/>
        </xdr:cNvSpPr>
      </xdr:nvSpPr>
      <xdr:spPr bwMode="auto">
        <a:xfrm>
          <a:off x="2952750" y="1076325"/>
          <a:ext cx="76200" cy="673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51309</xdr:rowOff>
    </xdr:to>
    <xdr:sp macro="" textlink="">
      <xdr:nvSpPr>
        <xdr:cNvPr id="268" name="Text Box 2">
          <a:extLst>
            <a:ext uri="{FF2B5EF4-FFF2-40B4-BE49-F238E27FC236}">
              <a16:creationId xmlns:a16="http://schemas.microsoft.com/office/drawing/2014/main" id="{2D0BE1C2-72F6-48FC-847C-D264136D654A}"/>
            </a:ext>
          </a:extLst>
        </xdr:cNvPr>
        <xdr:cNvSpPr txBox="1">
          <a:spLocks noChangeArrowheads="1"/>
        </xdr:cNvSpPr>
      </xdr:nvSpPr>
      <xdr:spPr bwMode="auto">
        <a:xfrm>
          <a:off x="2952750" y="1076325"/>
          <a:ext cx="76200" cy="673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78932</xdr:rowOff>
    </xdr:to>
    <xdr:sp macro="" textlink="">
      <xdr:nvSpPr>
        <xdr:cNvPr id="269" name="Text Box 2">
          <a:extLst>
            <a:ext uri="{FF2B5EF4-FFF2-40B4-BE49-F238E27FC236}">
              <a16:creationId xmlns:a16="http://schemas.microsoft.com/office/drawing/2014/main" id="{F61B63B3-CA57-4C93-BFF8-25FF0D392152}"/>
            </a:ext>
          </a:extLst>
        </xdr:cNvPr>
        <xdr:cNvSpPr txBox="1">
          <a:spLocks noChangeArrowheads="1"/>
        </xdr:cNvSpPr>
      </xdr:nvSpPr>
      <xdr:spPr bwMode="auto">
        <a:xfrm>
          <a:off x="2952750" y="1076325"/>
          <a:ext cx="76200" cy="71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51309</xdr:rowOff>
    </xdr:to>
    <xdr:sp macro="" textlink="">
      <xdr:nvSpPr>
        <xdr:cNvPr id="270" name="Text Box 2">
          <a:extLst>
            <a:ext uri="{FF2B5EF4-FFF2-40B4-BE49-F238E27FC236}">
              <a16:creationId xmlns:a16="http://schemas.microsoft.com/office/drawing/2014/main" id="{F298DE00-65DF-4E66-A106-4A7C5D010DAD}"/>
            </a:ext>
          </a:extLst>
        </xdr:cNvPr>
        <xdr:cNvSpPr txBox="1">
          <a:spLocks noChangeArrowheads="1"/>
        </xdr:cNvSpPr>
      </xdr:nvSpPr>
      <xdr:spPr bwMode="auto">
        <a:xfrm>
          <a:off x="2952750" y="1076325"/>
          <a:ext cx="76200" cy="673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78932</xdr:rowOff>
    </xdr:to>
    <xdr:sp macro="" textlink="">
      <xdr:nvSpPr>
        <xdr:cNvPr id="271" name="Text Box 2">
          <a:extLst>
            <a:ext uri="{FF2B5EF4-FFF2-40B4-BE49-F238E27FC236}">
              <a16:creationId xmlns:a16="http://schemas.microsoft.com/office/drawing/2014/main" id="{9921E5EC-6D0D-430B-8A3E-7D3EE702BC85}"/>
            </a:ext>
          </a:extLst>
        </xdr:cNvPr>
        <xdr:cNvSpPr txBox="1">
          <a:spLocks noChangeArrowheads="1"/>
        </xdr:cNvSpPr>
      </xdr:nvSpPr>
      <xdr:spPr bwMode="auto">
        <a:xfrm>
          <a:off x="2952750" y="1076325"/>
          <a:ext cx="76200" cy="71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51309</xdr:rowOff>
    </xdr:to>
    <xdr:sp macro="" textlink="">
      <xdr:nvSpPr>
        <xdr:cNvPr id="272" name="Text Box 2">
          <a:extLst>
            <a:ext uri="{FF2B5EF4-FFF2-40B4-BE49-F238E27FC236}">
              <a16:creationId xmlns:a16="http://schemas.microsoft.com/office/drawing/2014/main" id="{D71F9FD3-669C-48B6-B676-0803C3E73E40}"/>
            </a:ext>
          </a:extLst>
        </xdr:cNvPr>
        <xdr:cNvSpPr txBox="1">
          <a:spLocks noChangeArrowheads="1"/>
        </xdr:cNvSpPr>
      </xdr:nvSpPr>
      <xdr:spPr bwMode="auto">
        <a:xfrm>
          <a:off x="2952750" y="1076325"/>
          <a:ext cx="76200" cy="673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78932</xdr:rowOff>
    </xdr:to>
    <xdr:sp macro="" textlink="">
      <xdr:nvSpPr>
        <xdr:cNvPr id="273" name="Text Box 2">
          <a:extLst>
            <a:ext uri="{FF2B5EF4-FFF2-40B4-BE49-F238E27FC236}">
              <a16:creationId xmlns:a16="http://schemas.microsoft.com/office/drawing/2014/main" id="{A8801A2A-FB47-44CF-AFE5-5C6F2AA6FFCD}"/>
            </a:ext>
          </a:extLst>
        </xdr:cNvPr>
        <xdr:cNvSpPr txBox="1">
          <a:spLocks noChangeArrowheads="1"/>
        </xdr:cNvSpPr>
      </xdr:nvSpPr>
      <xdr:spPr bwMode="auto">
        <a:xfrm>
          <a:off x="2952750" y="1076325"/>
          <a:ext cx="76200" cy="711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50358</xdr:rowOff>
    </xdr:to>
    <xdr:sp macro="" textlink="">
      <xdr:nvSpPr>
        <xdr:cNvPr id="274" name="Text Box 2">
          <a:extLst>
            <a:ext uri="{FF2B5EF4-FFF2-40B4-BE49-F238E27FC236}">
              <a16:creationId xmlns:a16="http://schemas.microsoft.com/office/drawing/2014/main" id="{747BA56E-6EA8-4C99-A4CC-43E66786FAD0}"/>
            </a:ext>
          </a:extLst>
        </xdr:cNvPr>
        <xdr:cNvSpPr txBox="1">
          <a:spLocks noChangeArrowheads="1"/>
        </xdr:cNvSpPr>
      </xdr:nvSpPr>
      <xdr:spPr bwMode="auto">
        <a:xfrm>
          <a:off x="2952750" y="1076325"/>
          <a:ext cx="76200" cy="68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50358</xdr:rowOff>
    </xdr:to>
    <xdr:sp macro="" textlink="">
      <xdr:nvSpPr>
        <xdr:cNvPr id="275" name="Text Box 2">
          <a:extLst>
            <a:ext uri="{FF2B5EF4-FFF2-40B4-BE49-F238E27FC236}">
              <a16:creationId xmlns:a16="http://schemas.microsoft.com/office/drawing/2014/main" id="{E9DE0D42-B55C-480B-8418-B249AC87A38E}"/>
            </a:ext>
          </a:extLst>
        </xdr:cNvPr>
        <xdr:cNvSpPr txBox="1">
          <a:spLocks noChangeArrowheads="1"/>
        </xdr:cNvSpPr>
      </xdr:nvSpPr>
      <xdr:spPr bwMode="auto">
        <a:xfrm>
          <a:off x="2952750" y="1076325"/>
          <a:ext cx="76200" cy="68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50358</xdr:rowOff>
    </xdr:to>
    <xdr:sp macro="" textlink="">
      <xdr:nvSpPr>
        <xdr:cNvPr id="276" name="Text Box 2">
          <a:extLst>
            <a:ext uri="{FF2B5EF4-FFF2-40B4-BE49-F238E27FC236}">
              <a16:creationId xmlns:a16="http://schemas.microsoft.com/office/drawing/2014/main" id="{D9330471-FC4C-411A-9EA3-1E75E4FE4E9A}"/>
            </a:ext>
          </a:extLst>
        </xdr:cNvPr>
        <xdr:cNvSpPr txBox="1">
          <a:spLocks noChangeArrowheads="1"/>
        </xdr:cNvSpPr>
      </xdr:nvSpPr>
      <xdr:spPr bwMode="auto">
        <a:xfrm>
          <a:off x="2952750" y="1076325"/>
          <a:ext cx="76200" cy="68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94536</xdr:rowOff>
    </xdr:to>
    <xdr:sp macro="" textlink="">
      <xdr:nvSpPr>
        <xdr:cNvPr id="277" name="Text Box 2">
          <a:extLst>
            <a:ext uri="{FF2B5EF4-FFF2-40B4-BE49-F238E27FC236}">
              <a16:creationId xmlns:a16="http://schemas.microsoft.com/office/drawing/2014/main" id="{87FB47C9-B8AF-4999-8BAE-721C64610344}"/>
            </a:ext>
          </a:extLst>
        </xdr:cNvPr>
        <xdr:cNvSpPr txBox="1">
          <a:spLocks noChangeArrowheads="1"/>
        </xdr:cNvSpPr>
      </xdr:nvSpPr>
      <xdr:spPr bwMode="auto">
        <a:xfrm>
          <a:off x="2952750" y="1076325"/>
          <a:ext cx="76200" cy="721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94536</xdr:rowOff>
    </xdr:to>
    <xdr:sp macro="" textlink="">
      <xdr:nvSpPr>
        <xdr:cNvPr id="278" name="Text Box 2">
          <a:extLst>
            <a:ext uri="{FF2B5EF4-FFF2-40B4-BE49-F238E27FC236}">
              <a16:creationId xmlns:a16="http://schemas.microsoft.com/office/drawing/2014/main" id="{457C4317-32D4-4F8B-AF07-ACCB02894A91}"/>
            </a:ext>
          </a:extLst>
        </xdr:cNvPr>
        <xdr:cNvSpPr txBox="1">
          <a:spLocks noChangeArrowheads="1"/>
        </xdr:cNvSpPr>
      </xdr:nvSpPr>
      <xdr:spPr bwMode="auto">
        <a:xfrm>
          <a:off x="2952750" y="1076325"/>
          <a:ext cx="76200" cy="721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50358</xdr:rowOff>
    </xdr:to>
    <xdr:sp macro="" textlink="">
      <xdr:nvSpPr>
        <xdr:cNvPr id="279" name="Text Box 2">
          <a:extLst>
            <a:ext uri="{FF2B5EF4-FFF2-40B4-BE49-F238E27FC236}">
              <a16:creationId xmlns:a16="http://schemas.microsoft.com/office/drawing/2014/main" id="{C52C9FB4-76B4-4766-84C8-8B495DB7EB31}"/>
            </a:ext>
          </a:extLst>
        </xdr:cNvPr>
        <xdr:cNvSpPr txBox="1">
          <a:spLocks noChangeArrowheads="1"/>
        </xdr:cNvSpPr>
      </xdr:nvSpPr>
      <xdr:spPr bwMode="auto">
        <a:xfrm>
          <a:off x="2952750" y="1076325"/>
          <a:ext cx="76200" cy="68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50358</xdr:rowOff>
    </xdr:to>
    <xdr:sp macro="" textlink="">
      <xdr:nvSpPr>
        <xdr:cNvPr id="280" name="Text Box 2">
          <a:extLst>
            <a:ext uri="{FF2B5EF4-FFF2-40B4-BE49-F238E27FC236}">
              <a16:creationId xmlns:a16="http://schemas.microsoft.com/office/drawing/2014/main" id="{D6DCE05A-8256-4CC2-B10C-EC7C3A0A1E3E}"/>
            </a:ext>
          </a:extLst>
        </xdr:cNvPr>
        <xdr:cNvSpPr txBox="1">
          <a:spLocks noChangeArrowheads="1"/>
        </xdr:cNvSpPr>
      </xdr:nvSpPr>
      <xdr:spPr bwMode="auto">
        <a:xfrm>
          <a:off x="2952750" y="1076325"/>
          <a:ext cx="76200" cy="68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50358</xdr:rowOff>
    </xdr:to>
    <xdr:sp macro="" textlink="">
      <xdr:nvSpPr>
        <xdr:cNvPr id="281" name="Text Box 2">
          <a:extLst>
            <a:ext uri="{FF2B5EF4-FFF2-40B4-BE49-F238E27FC236}">
              <a16:creationId xmlns:a16="http://schemas.microsoft.com/office/drawing/2014/main" id="{CC89823B-9A83-4F69-B8BB-444BEF094D92}"/>
            </a:ext>
          </a:extLst>
        </xdr:cNvPr>
        <xdr:cNvSpPr txBox="1">
          <a:spLocks noChangeArrowheads="1"/>
        </xdr:cNvSpPr>
      </xdr:nvSpPr>
      <xdr:spPr bwMode="auto">
        <a:xfrm>
          <a:off x="2952750" y="1076325"/>
          <a:ext cx="76200" cy="68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51309</xdr:rowOff>
    </xdr:to>
    <xdr:sp macro="" textlink="">
      <xdr:nvSpPr>
        <xdr:cNvPr id="282" name="Text Box 2">
          <a:extLst>
            <a:ext uri="{FF2B5EF4-FFF2-40B4-BE49-F238E27FC236}">
              <a16:creationId xmlns:a16="http://schemas.microsoft.com/office/drawing/2014/main" id="{F2D3A842-26C1-4C2D-88A5-706A63841864}"/>
            </a:ext>
          </a:extLst>
        </xdr:cNvPr>
        <xdr:cNvSpPr txBox="1">
          <a:spLocks noChangeArrowheads="1"/>
        </xdr:cNvSpPr>
      </xdr:nvSpPr>
      <xdr:spPr bwMode="auto">
        <a:xfrm>
          <a:off x="2952750" y="1076325"/>
          <a:ext cx="76200" cy="673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7</xdr:row>
      <xdr:rowOff>51309</xdr:rowOff>
    </xdr:to>
    <xdr:sp macro="" textlink="">
      <xdr:nvSpPr>
        <xdr:cNvPr id="283" name="Text Box 2">
          <a:extLst>
            <a:ext uri="{FF2B5EF4-FFF2-40B4-BE49-F238E27FC236}">
              <a16:creationId xmlns:a16="http://schemas.microsoft.com/office/drawing/2014/main" id="{90BCED31-7273-4AA5-9C68-4090F08B8E25}"/>
            </a:ext>
          </a:extLst>
        </xdr:cNvPr>
        <xdr:cNvSpPr txBox="1">
          <a:spLocks noChangeArrowheads="1"/>
        </xdr:cNvSpPr>
      </xdr:nvSpPr>
      <xdr:spPr bwMode="auto">
        <a:xfrm>
          <a:off x="2952750" y="1076325"/>
          <a:ext cx="76200" cy="673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104775</xdr:colOff>
      <xdr:row>146</xdr:row>
      <xdr:rowOff>0</xdr:rowOff>
    </xdr:from>
    <xdr:ext cx="76200" cy="208131"/>
    <xdr:sp macro="" textlink="">
      <xdr:nvSpPr>
        <xdr:cNvPr id="284" name="Text Box 2">
          <a:extLst>
            <a:ext uri="{FF2B5EF4-FFF2-40B4-BE49-F238E27FC236}">
              <a16:creationId xmlns:a16="http://schemas.microsoft.com/office/drawing/2014/main" id="{1A6DF5BC-69F0-4CC8-9BAA-6A6AAB78DA7D}"/>
            </a:ext>
          </a:extLst>
        </xdr:cNvPr>
        <xdr:cNvSpPr txBox="1">
          <a:spLocks noChangeArrowheads="1"/>
        </xdr:cNvSpPr>
      </xdr:nvSpPr>
      <xdr:spPr bwMode="auto">
        <a:xfrm>
          <a:off x="2886075" y="7578852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146</xdr:row>
      <xdr:rowOff>0</xdr:rowOff>
    </xdr:from>
    <xdr:ext cx="76200" cy="208131"/>
    <xdr:sp macro="" textlink="">
      <xdr:nvSpPr>
        <xdr:cNvPr id="285" name="Text Box 2">
          <a:extLst>
            <a:ext uri="{FF2B5EF4-FFF2-40B4-BE49-F238E27FC236}">
              <a16:creationId xmlns:a16="http://schemas.microsoft.com/office/drawing/2014/main" id="{3F3D1C21-26F0-4C0E-9DEA-33FBB7001449}"/>
            </a:ext>
          </a:extLst>
        </xdr:cNvPr>
        <xdr:cNvSpPr txBox="1">
          <a:spLocks noChangeArrowheads="1"/>
        </xdr:cNvSpPr>
      </xdr:nvSpPr>
      <xdr:spPr bwMode="auto">
        <a:xfrm>
          <a:off x="2886075" y="7578852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146</xdr:row>
      <xdr:rowOff>0</xdr:rowOff>
    </xdr:from>
    <xdr:ext cx="76200" cy="208131"/>
    <xdr:sp macro="" textlink="">
      <xdr:nvSpPr>
        <xdr:cNvPr id="286" name="Text Box 2">
          <a:extLst>
            <a:ext uri="{FF2B5EF4-FFF2-40B4-BE49-F238E27FC236}">
              <a16:creationId xmlns:a16="http://schemas.microsoft.com/office/drawing/2014/main" id="{D65A9ED1-970F-4F7A-92A6-0FF5B83DFA28}"/>
            </a:ext>
          </a:extLst>
        </xdr:cNvPr>
        <xdr:cNvSpPr txBox="1">
          <a:spLocks noChangeArrowheads="1"/>
        </xdr:cNvSpPr>
      </xdr:nvSpPr>
      <xdr:spPr bwMode="auto">
        <a:xfrm>
          <a:off x="2886075" y="7578852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146</xdr:row>
      <xdr:rowOff>0</xdr:rowOff>
    </xdr:from>
    <xdr:ext cx="76200" cy="208131"/>
    <xdr:sp macro="" textlink="">
      <xdr:nvSpPr>
        <xdr:cNvPr id="287" name="Text Box 2">
          <a:extLst>
            <a:ext uri="{FF2B5EF4-FFF2-40B4-BE49-F238E27FC236}">
              <a16:creationId xmlns:a16="http://schemas.microsoft.com/office/drawing/2014/main" id="{D83E339A-7505-401A-B5E8-B68170795994}"/>
            </a:ext>
          </a:extLst>
        </xdr:cNvPr>
        <xdr:cNvSpPr txBox="1">
          <a:spLocks noChangeArrowheads="1"/>
        </xdr:cNvSpPr>
      </xdr:nvSpPr>
      <xdr:spPr bwMode="auto">
        <a:xfrm>
          <a:off x="2886075" y="7578852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146</xdr:row>
      <xdr:rowOff>0</xdr:rowOff>
    </xdr:from>
    <xdr:ext cx="76200" cy="208131"/>
    <xdr:sp macro="" textlink="">
      <xdr:nvSpPr>
        <xdr:cNvPr id="288" name="Text Box 2">
          <a:extLst>
            <a:ext uri="{FF2B5EF4-FFF2-40B4-BE49-F238E27FC236}">
              <a16:creationId xmlns:a16="http://schemas.microsoft.com/office/drawing/2014/main" id="{2E8F188A-A8DE-4C09-838A-AE79E573E476}"/>
            </a:ext>
          </a:extLst>
        </xdr:cNvPr>
        <xdr:cNvSpPr txBox="1">
          <a:spLocks noChangeArrowheads="1"/>
        </xdr:cNvSpPr>
      </xdr:nvSpPr>
      <xdr:spPr bwMode="auto">
        <a:xfrm>
          <a:off x="2886075" y="7578852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146</xdr:row>
      <xdr:rowOff>0</xdr:rowOff>
    </xdr:from>
    <xdr:ext cx="76200" cy="208131"/>
    <xdr:sp macro="" textlink="">
      <xdr:nvSpPr>
        <xdr:cNvPr id="289" name="Text Box 2">
          <a:extLst>
            <a:ext uri="{FF2B5EF4-FFF2-40B4-BE49-F238E27FC236}">
              <a16:creationId xmlns:a16="http://schemas.microsoft.com/office/drawing/2014/main" id="{2BDF2D3E-86CB-481A-A7D5-D0EA4971A2C5}"/>
            </a:ext>
          </a:extLst>
        </xdr:cNvPr>
        <xdr:cNvSpPr txBox="1">
          <a:spLocks noChangeArrowheads="1"/>
        </xdr:cNvSpPr>
      </xdr:nvSpPr>
      <xdr:spPr bwMode="auto">
        <a:xfrm>
          <a:off x="2886075" y="7578852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146</xdr:row>
      <xdr:rowOff>0</xdr:rowOff>
    </xdr:from>
    <xdr:ext cx="76200" cy="208131"/>
    <xdr:sp macro="" textlink="">
      <xdr:nvSpPr>
        <xdr:cNvPr id="290" name="Text Box 2">
          <a:extLst>
            <a:ext uri="{FF2B5EF4-FFF2-40B4-BE49-F238E27FC236}">
              <a16:creationId xmlns:a16="http://schemas.microsoft.com/office/drawing/2014/main" id="{D6456CB6-D58F-4C5F-A80A-3E393408E778}"/>
            </a:ext>
          </a:extLst>
        </xdr:cNvPr>
        <xdr:cNvSpPr txBox="1">
          <a:spLocks noChangeArrowheads="1"/>
        </xdr:cNvSpPr>
      </xdr:nvSpPr>
      <xdr:spPr bwMode="auto">
        <a:xfrm>
          <a:off x="2886075" y="7578852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146</xdr:row>
      <xdr:rowOff>0</xdr:rowOff>
    </xdr:from>
    <xdr:ext cx="76200" cy="208131"/>
    <xdr:sp macro="" textlink="">
      <xdr:nvSpPr>
        <xdr:cNvPr id="291" name="Text Box 2">
          <a:extLst>
            <a:ext uri="{FF2B5EF4-FFF2-40B4-BE49-F238E27FC236}">
              <a16:creationId xmlns:a16="http://schemas.microsoft.com/office/drawing/2014/main" id="{7320CA6B-FDAC-41C4-BA08-E7FA86C5581C}"/>
            </a:ext>
          </a:extLst>
        </xdr:cNvPr>
        <xdr:cNvSpPr txBox="1">
          <a:spLocks noChangeArrowheads="1"/>
        </xdr:cNvSpPr>
      </xdr:nvSpPr>
      <xdr:spPr bwMode="auto">
        <a:xfrm>
          <a:off x="2886075" y="75788520"/>
          <a:ext cx="76200" cy="20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oneCellAnchor>
  <xdr:oneCellAnchor>
    <xdr:from>
      <xdr:col>3</xdr:col>
      <xdr:colOff>104775</xdr:colOff>
      <xdr:row>146</xdr:row>
      <xdr:rowOff>0</xdr:rowOff>
    </xdr:from>
    <xdr:ext cx="76200" cy="206300"/>
    <xdr:sp macro="" textlink="">
      <xdr:nvSpPr>
        <xdr:cNvPr id="292" name="Text Box 2">
          <a:extLst>
            <a:ext uri="{FF2B5EF4-FFF2-40B4-BE49-F238E27FC236}">
              <a16:creationId xmlns:a16="http://schemas.microsoft.com/office/drawing/2014/main" id="{C6C9AB2B-5B3E-484B-9240-F651501FDE51}"/>
            </a:ext>
          </a:extLst>
        </xdr:cNvPr>
        <xdr:cNvSpPr txBox="1">
          <a:spLocks noChangeArrowheads="1"/>
        </xdr:cNvSpPr>
      </xdr:nvSpPr>
      <xdr:spPr bwMode="auto">
        <a:xfrm>
          <a:off x="2886075" y="7578852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146</xdr:row>
      <xdr:rowOff>0</xdr:rowOff>
    </xdr:from>
    <xdr:ext cx="76200" cy="206300"/>
    <xdr:sp macro="" textlink="">
      <xdr:nvSpPr>
        <xdr:cNvPr id="293" name="Text Box 2">
          <a:extLst>
            <a:ext uri="{FF2B5EF4-FFF2-40B4-BE49-F238E27FC236}">
              <a16:creationId xmlns:a16="http://schemas.microsoft.com/office/drawing/2014/main" id="{22A5184F-4BC6-4F06-8CF4-1C009BFBF675}"/>
            </a:ext>
          </a:extLst>
        </xdr:cNvPr>
        <xdr:cNvSpPr txBox="1">
          <a:spLocks noChangeArrowheads="1"/>
        </xdr:cNvSpPr>
      </xdr:nvSpPr>
      <xdr:spPr bwMode="auto">
        <a:xfrm>
          <a:off x="2886075" y="7578852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146</xdr:row>
      <xdr:rowOff>0</xdr:rowOff>
    </xdr:from>
    <xdr:ext cx="76200" cy="206300"/>
    <xdr:sp macro="" textlink="">
      <xdr:nvSpPr>
        <xdr:cNvPr id="294" name="Text Box 2">
          <a:extLst>
            <a:ext uri="{FF2B5EF4-FFF2-40B4-BE49-F238E27FC236}">
              <a16:creationId xmlns:a16="http://schemas.microsoft.com/office/drawing/2014/main" id="{89EB1DDF-0890-493A-9500-4E9BEEA7B01A}"/>
            </a:ext>
          </a:extLst>
        </xdr:cNvPr>
        <xdr:cNvSpPr txBox="1">
          <a:spLocks noChangeArrowheads="1"/>
        </xdr:cNvSpPr>
      </xdr:nvSpPr>
      <xdr:spPr bwMode="auto">
        <a:xfrm>
          <a:off x="2886075" y="7578852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146</xdr:row>
      <xdr:rowOff>0</xdr:rowOff>
    </xdr:from>
    <xdr:ext cx="76200" cy="206300"/>
    <xdr:sp macro="" textlink="">
      <xdr:nvSpPr>
        <xdr:cNvPr id="295" name="Text Box 2">
          <a:extLst>
            <a:ext uri="{FF2B5EF4-FFF2-40B4-BE49-F238E27FC236}">
              <a16:creationId xmlns:a16="http://schemas.microsoft.com/office/drawing/2014/main" id="{06E73E2C-0F0E-4807-87A8-C133F6297B5B}"/>
            </a:ext>
          </a:extLst>
        </xdr:cNvPr>
        <xdr:cNvSpPr txBox="1">
          <a:spLocks noChangeArrowheads="1"/>
        </xdr:cNvSpPr>
      </xdr:nvSpPr>
      <xdr:spPr bwMode="auto">
        <a:xfrm>
          <a:off x="2886075" y="7578852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146</xdr:row>
      <xdr:rowOff>0</xdr:rowOff>
    </xdr:from>
    <xdr:ext cx="76200" cy="206300"/>
    <xdr:sp macro="" textlink="">
      <xdr:nvSpPr>
        <xdr:cNvPr id="296" name="Text Box 2">
          <a:extLst>
            <a:ext uri="{FF2B5EF4-FFF2-40B4-BE49-F238E27FC236}">
              <a16:creationId xmlns:a16="http://schemas.microsoft.com/office/drawing/2014/main" id="{29AFE7C2-6E2F-4A8F-9C4D-E365E3E70C21}"/>
            </a:ext>
          </a:extLst>
        </xdr:cNvPr>
        <xdr:cNvSpPr txBox="1">
          <a:spLocks noChangeArrowheads="1"/>
        </xdr:cNvSpPr>
      </xdr:nvSpPr>
      <xdr:spPr bwMode="auto">
        <a:xfrm>
          <a:off x="2886075" y="7578852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146</xdr:row>
      <xdr:rowOff>0</xdr:rowOff>
    </xdr:from>
    <xdr:ext cx="76200" cy="206300"/>
    <xdr:sp macro="" textlink="">
      <xdr:nvSpPr>
        <xdr:cNvPr id="297" name="Text Box 2">
          <a:extLst>
            <a:ext uri="{FF2B5EF4-FFF2-40B4-BE49-F238E27FC236}">
              <a16:creationId xmlns:a16="http://schemas.microsoft.com/office/drawing/2014/main" id="{4A28DBC9-C9BC-4B06-B2CA-78B5ABB80E7B}"/>
            </a:ext>
          </a:extLst>
        </xdr:cNvPr>
        <xdr:cNvSpPr txBox="1">
          <a:spLocks noChangeArrowheads="1"/>
        </xdr:cNvSpPr>
      </xdr:nvSpPr>
      <xdr:spPr bwMode="auto">
        <a:xfrm>
          <a:off x="2886075" y="7578852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104775</xdr:colOff>
      <xdr:row>146</xdr:row>
      <xdr:rowOff>0</xdr:rowOff>
    </xdr:from>
    <xdr:ext cx="76200" cy="206300"/>
    <xdr:sp macro="" textlink="">
      <xdr:nvSpPr>
        <xdr:cNvPr id="298" name="Text Box 2">
          <a:extLst>
            <a:ext uri="{FF2B5EF4-FFF2-40B4-BE49-F238E27FC236}">
              <a16:creationId xmlns:a16="http://schemas.microsoft.com/office/drawing/2014/main" id="{905D3A18-52C8-4B6F-A029-C7E45E7CE101}"/>
            </a:ext>
          </a:extLst>
        </xdr:cNvPr>
        <xdr:cNvSpPr txBox="1">
          <a:spLocks noChangeArrowheads="1"/>
        </xdr:cNvSpPr>
      </xdr:nvSpPr>
      <xdr:spPr bwMode="auto">
        <a:xfrm>
          <a:off x="2886075" y="75788520"/>
          <a:ext cx="76200" cy="20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104775</xdr:colOff>
      <xdr:row>144</xdr:row>
      <xdr:rowOff>0</xdr:rowOff>
    </xdr:from>
    <xdr:to>
      <xdr:col>3</xdr:col>
      <xdr:colOff>180975</xdr:colOff>
      <xdr:row>145</xdr:row>
      <xdr:rowOff>24460</xdr:rowOff>
    </xdr:to>
    <xdr:sp macro="" textlink="">
      <xdr:nvSpPr>
        <xdr:cNvPr id="299" name="Text Box 2">
          <a:extLst>
            <a:ext uri="{FF2B5EF4-FFF2-40B4-BE49-F238E27FC236}">
              <a16:creationId xmlns:a16="http://schemas.microsoft.com/office/drawing/2014/main" id="{CE8BF395-A9C0-4CA8-827E-9DC591318261}"/>
            </a:ext>
          </a:extLst>
        </xdr:cNvPr>
        <xdr:cNvSpPr txBox="1">
          <a:spLocks noChangeArrowheads="1"/>
        </xdr:cNvSpPr>
      </xdr:nvSpPr>
      <xdr:spPr bwMode="auto">
        <a:xfrm>
          <a:off x="2886075" y="75285600"/>
          <a:ext cx="76200" cy="196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144</xdr:row>
      <xdr:rowOff>0</xdr:rowOff>
    </xdr:from>
    <xdr:to>
      <xdr:col>3</xdr:col>
      <xdr:colOff>180975</xdr:colOff>
      <xdr:row>145</xdr:row>
      <xdr:rowOff>24460</xdr:rowOff>
    </xdr:to>
    <xdr:sp macro="" textlink="">
      <xdr:nvSpPr>
        <xdr:cNvPr id="300" name="Text Box 2">
          <a:extLst>
            <a:ext uri="{FF2B5EF4-FFF2-40B4-BE49-F238E27FC236}">
              <a16:creationId xmlns:a16="http://schemas.microsoft.com/office/drawing/2014/main" id="{6FED3B81-E303-4931-A710-DCD55D43079B}"/>
            </a:ext>
          </a:extLst>
        </xdr:cNvPr>
        <xdr:cNvSpPr txBox="1">
          <a:spLocks noChangeArrowheads="1"/>
        </xdr:cNvSpPr>
      </xdr:nvSpPr>
      <xdr:spPr bwMode="auto">
        <a:xfrm>
          <a:off x="2886075" y="75285600"/>
          <a:ext cx="76200" cy="196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144</xdr:row>
      <xdr:rowOff>0</xdr:rowOff>
    </xdr:from>
    <xdr:to>
      <xdr:col>3</xdr:col>
      <xdr:colOff>180975</xdr:colOff>
      <xdr:row>145</xdr:row>
      <xdr:rowOff>24460</xdr:rowOff>
    </xdr:to>
    <xdr:sp macro="" textlink="">
      <xdr:nvSpPr>
        <xdr:cNvPr id="301" name="Text Box 2">
          <a:extLst>
            <a:ext uri="{FF2B5EF4-FFF2-40B4-BE49-F238E27FC236}">
              <a16:creationId xmlns:a16="http://schemas.microsoft.com/office/drawing/2014/main" id="{4B6D9129-2C7A-426B-8A32-DE104F90AFEB}"/>
            </a:ext>
          </a:extLst>
        </xdr:cNvPr>
        <xdr:cNvSpPr txBox="1">
          <a:spLocks noChangeArrowheads="1"/>
        </xdr:cNvSpPr>
      </xdr:nvSpPr>
      <xdr:spPr bwMode="auto">
        <a:xfrm>
          <a:off x="2886075" y="75285600"/>
          <a:ext cx="76200" cy="196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144</xdr:row>
      <xdr:rowOff>0</xdr:rowOff>
    </xdr:from>
    <xdr:to>
      <xdr:col>3</xdr:col>
      <xdr:colOff>180975</xdr:colOff>
      <xdr:row>145</xdr:row>
      <xdr:rowOff>24460</xdr:rowOff>
    </xdr:to>
    <xdr:sp macro="" textlink="">
      <xdr:nvSpPr>
        <xdr:cNvPr id="302" name="Text Box 2">
          <a:extLst>
            <a:ext uri="{FF2B5EF4-FFF2-40B4-BE49-F238E27FC236}">
              <a16:creationId xmlns:a16="http://schemas.microsoft.com/office/drawing/2014/main" id="{073DC3AC-26DD-4936-A632-A33C2AAADF22}"/>
            </a:ext>
          </a:extLst>
        </xdr:cNvPr>
        <xdr:cNvSpPr txBox="1">
          <a:spLocks noChangeArrowheads="1"/>
        </xdr:cNvSpPr>
      </xdr:nvSpPr>
      <xdr:spPr bwMode="auto">
        <a:xfrm>
          <a:off x="2886075" y="75285600"/>
          <a:ext cx="76200" cy="196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144</xdr:row>
      <xdr:rowOff>0</xdr:rowOff>
    </xdr:from>
    <xdr:to>
      <xdr:col>3</xdr:col>
      <xdr:colOff>180975</xdr:colOff>
      <xdr:row>145</xdr:row>
      <xdr:rowOff>24460</xdr:rowOff>
    </xdr:to>
    <xdr:sp macro="" textlink="">
      <xdr:nvSpPr>
        <xdr:cNvPr id="303" name="Text Box 2">
          <a:extLst>
            <a:ext uri="{FF2B5EF4-FFF2-40B4-BE49-F238E27FC236}">
              <a16:creationId xmlns:a16="http://schemas.microsoft.com/office/drawing/2014/main" id="{82825DAD-713B-4C25-9064-EBB9A0B99845}"/>
            </a:ext>
          </a:extLst>
        </xdr:cNvPr>
        <xdr:cNvSpPr txBox="1">
          <a:spLocks noChangeArrowheads="1"/>
        </xdr:cNvSpPr>
      </xdr:nvSpPr>
      <xdr:spPr bwMode="auto">
        <a:xfrm>
          <a:off x="2886075" y="75285600"/>
          <a:ext cx="76200" cy="196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144</xdr:row>
      <xdr:rowOff>0</xdr:rowOff>
    </xdr:from>
    <xdr:to>
      <xdr:col>3</xdr:col>
      <xdr:colOff>180975</xdr:colOff>
      <xdr:row>145</xdr:row>
      <xdr:rowOff>24460</xdr:rowOff>
    </xdr:to>
    <xdr:sp macro="" textlink="">
      <xdr:nvSpPr>
        <xdr:cNvPr id="304" name="Text Box 2">
          <a:extLst>
            <a:ext uri="{FF2B5EF4-FFF2-40B4-BE49-F238E27FC236}">
              <a16:creationId xmlns:a16="http://schemas.microsoft.com/office/drawing/2014/main" id="{CF84510F-1165-4C7B-AF56-1C864C241F47}"/>
            </a:ext>
          </a:extLst>
        </xdr:cNvPr>
        <xdr:cNvSpPr txBox="1">
          <a:spLocks noChangeArrowheads="1"/>
        </xdr:cNvSpPr>
      </xdr:nvSpPr>
      <xdr:spPr bwMode="auto">
        <a:xfrm>
          <a:off x="2886075" y="75285600"/>
          <a:ext cx="76200" cy="196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144</xdr:row>
      <xdr:rowOff>0</xdr:rowOff>
    </xdr:from>
    <xdr:to>
      <xdr:col>3</xdr:col>
      <xdr:colOff>180975</xdr:colOff>
      <xdr:row>145</xdr:row>
      <xdr:rowOff>24460</xdr:rowOff>
    </xdr:to>
    <xdr:sp macro="" textlink="">
      <xdr:nvSpPr>
        <xdr:cNvPr id="305" name="Text Box 2">
          <a:extLst>
            <a:ext uri="{FF2B5EF4-FFF2-40B4-BE49-F238E27FC236}">
              <a16:creationId xmlns:a16="http://schemas.microsoft.com/office/drawing/2014/main" id="{272C87A7-7DF9-40B5-B46C-E7095E032FDF}"/>
            </a:ext>
          </a:extLst>
        </xdr:cNvPr>
        <xdr:cNvSpPr txBox="1">
          <a:spLocks noChangeArrowheads="1"/>
        </xdr:cNvSpPr>
      </xdr:nvSpPr>
      <xdr:spPr bwMode="auto">
        <a:xfrm>
          <a:off x="2886075" y="75285600"/>
          <a:ext cx="76200" cy="196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144</xdr:row>
      <xdr:rowOff>0</xdr:rowOff>
    </xdr:from>
    <xdr:to>
      <xdr:col>3</xdr:col>
      <xdr:colOff>180975</xdr:colOff>
      <xdr:row>145</xdr:row>
      <xdr:rowOff>24460</xdr:rowOff>
    </xdr:to>
    <xdr:sp macro="" textlink="">
      <xdr:nvSpPr>
        <xdr:cNvPr id="306" name="Text Box 2">
          <a:extLst>
            <a:ext uri="{FF2B5EF4-FFF2-40B4-BE49-F238E27FC236}">
              <a16:creationId xmlns:a16="http://schemas.microsoft.com/office/drawing/2014/main" id="{749DA461-A492-45D9-A10E-CDA703EB4C4A}"/>
            </a:ext>
          </a:extLst>
        </xdr:cNvPr>
        <xdr:cNvSpPr txBox="1">
          <a:spLocks noChangeArrowheads="1"/>
        </xdr:cNvSpPr>
      </xdr:nvSpPr>
      <xdr:spPr bwMode="auto">
        <a:xfrm>
          <a:off x="2886075" y="75285600"/>
          <a:ext cx="76200" cy="196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26295</xdr:rowOff>
    </xdr:to>
    <xdr:sp macro="" textlink="">
      <xdr:nvSpPr>
        <xdr:cNvPr id="307" name="Text Box 2">
          <a:extLst>
            <a:ext uri="{FF2B5EF4-FFF2-40B4-BE49-F238E27FC236}">
              <a16:creationId xmlns:a16="http://schemas.microsoft.com/office/drawing/2014/main" id="{10E4835D-AF9E-40C4-BAD1-A7E12213CEE5}"/>
            </a:ext>
          </a:extLst>
        </xdr:cNvPr>
        <xdr:cNvSpPr txBox="1">
          <a:spLocks noChangeArrowheads="1"/>
        </xdr:cNvSpPr>
      </xdr:nvSpPr>
      <xdr:spPr bwMode="auto">
        <a:xfrm>
          <a:off x="2886075" y="7578852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26295</xdr:rowOff>
    </xdr:to>
    <xdr:sp macro="" textlink="">
      <xdr:nvSpPr>
        <xdr:cNvPr id="308" name="Text Box 2">
          <a:extLst>
            <a:ext uri="{FF2B5EF4-FFF2-40B4-BE49-F238E27FC236}">
              <a16:creationId xmlns:a16="http://schemas.microsoft.com/office/drawing/2014/main" id="{94EBA827-12DB-4BE9-9290-D8F7EA7C2DB8}"/>
            </a:ext>
          </a:extLst>
        </xdr:cNvPr>
        <xdr:cNvSpPr txBox="1">
          <a:spLocks noChangeArrowheads="1"/>
        </xdr:cNvSpPr>
      </xdr:nvSpPr>
      <xdr:spPr bwMode="auto">
        <a:xfrm>
          <a:off x="2886075" y="7578852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26295</xdr:rowOff>
    </xdr:to>
    <xdr:sp macro="" textlink="">
      <xdr:nvSpPr>
        <xdr:cNvPr id="309" name="Text Box 2">
          <a:extLst>
            <a:ext uri="{FF2B5EF4-FFF2-40B4-BE49-F238E27FC236}">
              <a16:creationId xmlns:a16="http://schemas.microsoft.com/office/drawing/2014/main" id="{B643891D-A3C6-41E7-9B7C-9776445E658A}"/>
            </a:ext>
          </a:extLst>
        </xdr:cNvPr>
        <xdr:cNvSpPr txBox="1">
          <a:spLocks noChangeArrowheads="1"/>
        </xdr:cNvSpPr>
      </xdr:nvSpPr>
      <xdr:spPr bwMode="auto">
        <a:xfrm>
          <a:off x="2886075" y="7578852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26295</xdr:rowOff>
    </xdr:to>
    <xdr:sp macro="" textlink="">
      <xdr:nvSpPr>
        <xdr:cNvPr id="310" name="Text Box 2">
          <a:extLst>
            <a:ext uri="{FF2B5EF4-FFF2-40B4-BE49-F238E27FC236}">
              <a16:creationId xmlns:a16="http://schemas.microsoft.com/office/drawing/2014/main" id="{9BDE21F8-13AC-47A5-B584-7FFF34973BBB}"/>
            </a:ext>
          </a:extLst>
        </xdr:cNvPr>
        <xdr:cNvSpPr txBox="1">
          <a:spLocks noChangeArrowheads="1"/>
        </xdr:cNvSpPr>
      </xdr:nvSpPr>
      <xdr:spPr bwMode="auto">
        <a:xfrm>
          <a:off x="2886075" y="7578852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26295</xdr:rowOff>
    </xdr:to>
    <xdr:sp macro="" textlink="">
      <xdr:nvSpPr>
        <xdr:cNvPr id="311" name="Text Box 2">
          <a:extLst>
            <a:ext uri="{FF2B5EF4-FFF2-40B4-BE49-F238E27FC236}">
              <a16:creationId xmlns:a16="http://schemas.microsoft.com/office/drawing/2014/main" id="{B25D40E0-093F-4D19-AE3A-BDCDCB2616EB}"/>
            </a:ext>
          </a:extLst>
        </xdr:cNvPr>
        <xdr:cNvSpPr txBox="1">
          <a:spLocks noChangeArrowheads="1"/>
        </xdr:cNvSpPr>
      </xdr:nvSpPr>
      <xdr:spPr bwMode="auto">
        <a:xfrm>
          <a:off x="2886075" y="7578852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26295</xdr:rowOff>
    </xdr:to>
    <xdr:sp macro="" textlink="">
      <xdr:nvSpPr>
        <xdr:cNvPr id="312" name="Text Box 2">
          <a:extLst>
            <a:ext uri="{FF2B5EF4-FFF2-40B4-BE49-F238E27FC236}">
              <a16:creationId xmlns:a16="http://schemas.microsoft.com/office/drawing/2014/main" id="{CBA0DD43-D8E7-411B-B1FB-96B2E9A3443E}"/>
            </a:ext>
          </a:extLst>
        </xdr:cNvPr>
        <xdr:cNvSpPr txBox="1">
          <a:spLocks noChangeArrowheads="1"/>
        </xdr:cNvSpPr>
      </xdr:nvSpPr>
      <xdr:spPr bwMode="auto">
        <a:xfrm>
          <a:off x="2886075" y="7578852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26295</xdr:rowOff>
    </xdr:to>
    <xdr:sp macro="" textlink="">
      <xdr:nvSpPr>
        <xdr:cNvPr id="313" name="Text Box 2">
          <a:extLst>
            <a:ext uri="{FF2B5EF4-FFF2-40B4-BE49-F238E27FC236}">
              <a16:creationId xmlns:a16="http://schemas.microsoft.com/office/drawing/2014/main" id="{234385BA-EB4C-4D6B-8495-CA56F59C2F82}"/>
            </a:ext>
          </a:extLst>
        </xdr:cNvPr>
        <xdr:cNvSpPr txBox="1">
          <a:spLocks noChangeArrowheads="1"/>
        </xdr:cNvSpPr>
      </xdr:nvSpPr>
      <xdr:spPr bwMode="auto">
        <a:xfrm>
          <a:off x="2886075" y="7578852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26295</xdr:rowOff>
    </xdr:to>
    <xdr:sp macro="" textlink="">
      <xdr:nvSpPr>
        <xdr:cNvPr id="314" name="Text Box 2">
          <a:extLst>
            <a:ext uri="{FF2B5EF4-FFF2-40B4-BE49-F238E27FC236}">
              <a16:creationId xmlns:a16="http://schemas.microsoft.com/office/drawing/2014/main" id="{374CD6E2-8603-4487-9596-C2560A666C7E}"/>
            </a:ext>
          </a:extLst>
        </xdr:cNvPr>
        <xdr:cNvSpPr txBox="1">
          <a:spLocks noChangeArrowheads="1"/>
        </xdr:cNvSpPr>
      </xdr:nvSpPr>
      <xdr:spPr bwMode="auto">
        <a:xfrm>
          <a:off x="2886075" y="75788520"/>
          <a:ext cx="76200" cy="19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twoCellAnchor>
  <xdr:twoCellAnchor editAs="oneCell">
    <xdr:from>
      <xdr:col>3</xdr:col>
      <xdr:colOff>104775</xdr:colOff>
      <xdr:row>146</xdr:row>
      <xdr:rowOff>0</xdr:rowOff>
    </xdr:from>
    <xdr:to>
      <xdr:col>3</xdr:col>
      <xdr:colOff>180975</xdr:colOff>
      <xdr:row>147</xdr:row>
      <xdr:rowOff>24464</xdr:rowOff>
    </xdr:to>
    <xdr:sp macro="" textlink="">
      <xdr:nvSpPr>
        <xdr:cNvPr id="315" name="Text Box 2">
          <a:extLst>
            <a:ext uri="{FF2B5EF4-FFF2-40B4-BE49-F238E27FC236}">
              <a16:creationId xmlns:a16="http://schemas.microsoft.com/office/drawing/2014/main" id="{ACB5E96D-1E20-4068-8AA0-3EDA181C72B2}"/>
            </a:ext>
          </a:extLst>
        </xdr:cNvPr>
        <xdr:cNvSpPr txBox="1">
          <a:spLocks noChangeArrowheads="1"/>
        </xdr:cNvSpPr>
      </xdr:nvSpPr>
      <xdr:spPr bwMode="auto">
        <a:xfrm>
          <a:off x="2886075" y="7578852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24464</xdr:rowOff>
    </xdr:to>
    <xdr:sp macro="" textlink="">
      <xdr:nvSpPr>
        <xdr:cNvPr id="316" name="Text Box 2">
          <a:extLst>
            <a:ext uri="{FF2B5EF4-FFF2-40B4-BE49-F238E27FC236}">
              <a16:creationId xmlns:a16="http://schemas.microsoft.com/office/drawing/2014/main" id="{21974D64-6D54-4330-B3BF-DB9C59A12F20}"/>
            </a:ext>
          </a:extLst>
        </xdr:cNvPr>
        <xdr:cNvSpPr txBox="1">
          <a:spLocks noChangeArrowheads="1"/>
        </xdr:cNvSpPr>
      </xdr:nvSpPr>
      <xdr:spPr bwMode="auto">
        <a:xfrm>
          <a:off x="2886075" y="7578852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24464</xdr:rowOff>
    </xdr:to>
    <xdr:sp macro="" textlink="">
      <xdr:nvSpPr>
        <xdr:cNvPr id="317" name="Text Box 2">
          <a:extLst>
            <a:ext uri="{FF2B5EF4-FFF2-40B4-BE49-F238E27FC236}">
              <a16:creationId xmlns:a16="http://schemas.microsoft.com/office/drawing/2014/main" id="{37DA8DD4-1690-4D8E-AD8C-3F1823833691}"/>
            </a:ext>
          </a:extLst>
        </xdr:cNvPr>
        <xdr:cNvSpPr txBox="1">
          <a:spLocks noChangeArrowheads="1"/>
        </xdr:cNvSpPr>
      </xdr:nvSpPr>
      <xdr:spPr bwMode="auto">
        <a:xfrm>
          <a:off x="2886075" y="7578852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24464</xdr:rowOff>
    </xdr:to>
    <xdr:sp macro="" textlink="">
      <xdr:nvSpPr>
        <xdr:cNvPr id="318" name="Text Box 2">
          <a:extLst>
            <a:ext uri="{FF2B5EF4-FFF2-40B4-BE49-F238E27FC236}">
              <a16:creationId xmlns:a16="http://schemas.microsoft.com/office/drawing/2014/main" id="{8C8DB853-9CF5-4B8C-B67E-61F6057D28D3}"/>
            </a:ext>
          </a:extLst>
        </xdr:cNvPr>
        <xdr:cNvSpPr txBox="1">
          <a:spLocks noChangeArrowheads="1"/>
        </xdr:cNvSpPr>
      </xdr:nvSpPr>
      <xdr:spPr bwMode="auto">
        <a:xfrm>
          <a:off x="2886075" y="7578852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24464</xdr:rowOff>
    </xdr:to>
    <xdr:sp macro="" textlink="">
      <xdr:nvSpPr>
        <xdr:cNvPr id="319" name="Text Box 2">
          <a:extLst>
            <a:ext uri="{FF2B5EF4-FFF2-40B4-BE49-F238E27FC236}">
              <a16:creationId xmlns:a16="http://schemas.microsoft.com/office/drawing/2014/main" id="{5557A5B8-45EE-4322-9B55-114723FE8B96}"/>
            </a:ext>
          </a:extLst>
        </xdr:cNvPr>
        <xdr:cNvSpPr txBox="1">
          <a:spLocks noChangeArrowheads="1"/>
        </xdr:cNvSpPr>
      </xdr:nvSpPr>
      <xdr:spPr bwMode="auto">
        <a:xfrm>
          <a:off x="2886075" y="7578852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24464</xdr:rowOff>
    </xdr:to>
    <xdr:sp macro="" textlink="">
      <xdr:nvSpPr>
        <xdr:cNvPr id="320" name="Text Box 2">
          <a:extLst>
            <a:ext uri="{FF2B5EF4-FFF2-40B4-BE49-F238E27FC236}">
              <a16:creationId xmlns:a16="http://schemas.microsoft.com/office/drawing/2014/main" id="{EB4E31ED-F669-4AFA-A021-901EB9900552}"/>
            </a:ext>
          </a:extLst>
        </xdr:cNvPr>
        <xdr:cNvSpPr txBox="1">
          <a:spLocks noChangeArrowheads="1"/>
        </xdr:cNvSpPr>
      </xdr:nvSpPr>
      <xdr:spPr bwMode="auto">
        <a:xfrm>
          <a:off x="2886075" y="7578852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24464</xdr:rowOff>
    </xdr:to>
    <xdr:sp macro="" textlink="">
      <xdr:nvSpPr>
        <xdr:cNvPr id="321" name="Text Box 2">
          <a:extLst>
            <a:ext uri="{FF2B5EF4-FFF2-40B4-BE49-F238E27FC236}">
              <a16:creationId xmlns:a16="http://schemas.microsoft.com/office/drawing/2014/main" id="{94AE99AC-7D8E-4932-93A4-4C239132C052}"/>
            </a:ext>
          </a:extLst>
        </xdr:cNvPr>
        <xdr:cNvSpPr txBox="1">
          <a:spLocks noChangeArrowheads="1"/>
        </xdr:cNvSpPr>
      </xdr:nvSpPr>
      <xdr:spPr bwMode="auto">
        <a:xfrm>
          <a:off x="2886075" y="7578852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24464</xdr:rowOff>
    </xdr:to>
    <xdr:sp macro="" textlink="">
      <xdr:nvSpPr>
        <xdr:cNvPr id="322" name="Text Box 2">
          <a:extLst>
            <a:ext uri="{FF2B5EF4-FFF2-40B4-BE49-F238E27FC236}">
              <a16:creationId xmlns:a16="http://schemas.microsoft.com/office/drawing/2014/main" id="{50F25333-8947-4105-93F4-BC271A835940}"/>
            </a:ext>
          </a:extLst>
        </xdr:cNvPr>
        <xdr:cNvSpPr txBox="1">
          <a:spLocks noChangeArrowheads="1"/>
        </xdr:cNvSpPr>
      </xdr:nvSpPr>
      <xdr:spPr bwMode="auto">
        <a:xfrm>
          <a:off x="2886075" y="75788520"/>
          <a:ext cx="76200" cy="19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30152</xdr:rowOff>
    </xdr:to>
    <xdr:sp macro="" textlink="">
      <xdr:nvSpPr>
        <xdr:cNvPr id="323" name="Text Box 2">
          <a:extLst>
            <a:ext uri="{FF2B5EF4-FFF2-40B4-BE49-F238E27FC236}">
              <a16:creationId xmlns:a16="http://schemas.microsoft.com/office/drawing/2014/main" id="{006EF270-2F45-4002-9D5C-942A6B81D575}"/>
            </a:ext>
          </a:extLst>
        </xdr:cNvPr>
        <xdr:cNvSpPr txBox="1">
          <a:spLocks noChangeArrowheads="1"/>
        </xdr:cNvSpPr>
      </xdr:nvSpPr>
      <xdr:spPr bwMode="auto">
        <a:xfrm>
          <a:off x="2886075" y="7578852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30152</xdr:rowOff>
    </xdr:to>
    <xdr:sp macro="" textlink="">
      <xdr:nvSpPr>
        <xdr:cNvPr id="324" name="Text Box 2">
          <a:extLst>
            <a:ext uri="{FF2B5EF4-FFF2-40B4-BE49-F238E27FC236}">
              <a16:creationId xmlns:a16="http://schemas.microsoft.com/office/drawing/2014/main" id="{21BE3357-5DC3-4D98-81B3-7BC6B61ED206}"/>
            </a:ext>
          </a:extLst>
        </xdr:cNvPr>
        <xdr:cNvSpPr txBox="1">
          <a:spLocks noChangeArrowheads="1"/>
        </xdr:cNvSpPr>
      </xdr:nvSpPr>
      <xdr:spPr bwMode="auto">
        <a:xfrm>
          <a:off x="2886075" y="7578852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30152</xdr:rowOff>
    </xdr:to>
    <xdr:sp macro="" textlink="">
      <xdr:nvSpPr>
        <xdr:cNvPr id="325" name="Text Box 2">
          <a:extLst>
            <a:ext uri="{FF2B5EF4-FFF2-40B4-BE49-F238E27FC236}">
              <a16:creationId xmlns:a16="http://schemas.microsoft.com/office/drawing/2014/main" id="{31496A07-EB66-4543-88A4-4D1FD68612D6}"/>
            </a:ext>
          </a:extLst>
        </xdr:cNvPr>
        <xdr:cNvSpPr txBox="1">
          <a:spLocks noChangeArrowheads="1"/>
        </xdr:cNvSpPr>
      </xdr:nvSpPr>
      <xdr:spPr bwMode="auto">
        <a:xfrm>
          <a:off x="2886075" y="7578852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30152</xdr:rowOff>
    </xdr:to>
    <xdr:sp macro="" textlink="">
      <xdr:nvSpPr>
        <xdr:cNvPr id="326" name="Text Box 2">
          <a:extLst>
            <a:ext uri="{FF2B5EF4-FFF2-40B4-BE49-F238E27FC236}">
              <a16:creationId xmlns:a16="http://schemas.microsoft.com/office/drawing/2014/main" id="{9B457172-74BD-4B2C-B31B-6D32BF71E6AD}"/>
            </a:ext>
          </a:extLst>
        </xdr:cNvPr>
        <xdr:cNvSpPr txBox="1">
          <a:spLocks noChangeArrowheads="1"/>
        </xdr:cNvSpPr>
      </xdr:nvSpPr>
      <xdr:spPr bwMode="auto">
        <a:xfrm>
          <a:off x="2886075" y="7578852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30152</xdr:rowOff>
    </xdr:to>
    <xdr:sp macro="" textlink="">
      <xdr:nvSpPr>
        <xdr:cNvPr id="327" name="Text Box 2">
          <a:extLst>
            <a:ext uri="{FF2B5EF4-FFF2-40B4-BE49-F238E27FC236}">
              <a16:creationId xmlns:a16="http://schemas.microsoft.com/office/drawing/2014/main" id="{F132A383-1327-477C-B592-A27C558F061D}"/>
            </a:ext>
          </a:extLst>
        </xdr:cNvPr>
        <xdr:cNvSpPr txBox="1">
          <a:spLocks noChangeArrowheads="1"/>
        </xdr:cNvSpPr>
      </xdr:nvSpPr>
      <xdr:spPr bwMode="auto">
        <a:xfrm>
          <a:off x="2886075" y="7578852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30152</xdr:rowOff>
    </xdr:to>
    <xdr:sp macro="" textlink="">
      <xdr:nvSpPr>
        <xdr:cNvPr id="328" name="Text Box 2">
          <a:extLst>
            <a:ext uri="{FF2B5EF4-FFF2-40B4-BE49-F238E27FC236}">
              <a16:creationId xmlns:a16="http://schemas.microsoft.com/office/drawing/2014/main" id="{2C791636-5C2A-4671-A9E6-CFB18B65BA52}"/>
            </a:ext>
          </a:extLst>
        </xdr:cNvPr>
        <xdr:cNvSpPr txBox="1">
          <a:spLocks noChangeArrowheads="1"/>
        </xdr:cNvSpPr>
      </xdr:nvSpPr>
      <xdr:spPr bwMode="auto">
        <a:xfrm>
          <a:off x="2886075" y="7578852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30152</xdr:rowOff>
    </xdr:to>
    <xdr:sp macro="" textlink="">
      <xdr:nvSpPr>
        <xdr:cNvPr id="329" name="Text Box 2">
          <a:extLst>
            <a:ext uri="{FF2B5EF4-FFF2-40B4-BE49-F238E27FC236}">
              <a16:creationId xmlns:a16="http://schemas.microsoft.com/office/drawing/2014/main" id="{77876605-0BB4-48D1-944F-46269A9ADDA5}"/>
            </a:ext>
          </a:extLst>
        </xdr:cNvPr>
        <xdr:cNvSpPr txBox="1">
          <a:spLocks noChangeArrowheads="1"/>
        </xdr:cNvSpPr>
      </xdr:nvSpPr>
      <xdr:spPr bwMode="auto">
        <a:xfrm>
          <a:off x="2886075" y="7578852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30152</xdr:rowOff>
    </xdr:to>
    <xdr:sp macro="" textlink="">
      <xdr:nvSpPr>
        <xdr:cNvPr id="330" name="Text Box 2">
          <a:extLst>
            <a:ext uri="{FF2B5EF4-FFF2-40B4-BE49-F238E27FC236}">
              <a16:creationId xmlns:a16="http://schemas.microsoft.com/office/drawing/2014/main" id="{AE14A5B4-C8F9-47B8-957D-0520D4F899A1}"/>
            </a:ext>
          </a:extLst>
        </xdr:cNvPr>
        <xdr:cNvSpPr txBox="1">
          <a:spLocks noChangeArrowheads="1"/>
        </xdr:cNvSpPr>
      </xdr:nvSpPr>
      <xdr:spPr bwMode="auto">
        <a:xfrm>
          <a:off x="2886075" y="75788520"/>
          <a:ext cx="76200" cy="2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lt-LT"/>
        </a:p>
      </xdr:txBody>
    </xdr:sp>
    <xdr:clientData/>
  </xdr:twoCellAnchor>
  <xdr:twoCellAnchor editAs="oneCell">
    <xdr:from>
      <xdr:col>3</xdr:col>
      <xdr:colOff>104775</xdr:colOff>
      <xdr:row>146</xdr:row>
      <xdr:rowOff>0</xdr:rowOff>
    </xdr:from>
    <xdr:to>
      <xdr:col>3</xdr:col>
      <xdr:colOff>180975</xdr:colOff>
      <xdr:row>147</xdr:row>
      <xdr:rowOff>28321</xdr:rowOff>
    </xdr:to>
    <xdr:sp macro="" textlink="">
      <xdr:nvSpPr>
        <xdr:cNvPr id="331" name="Text Box 2">
          <a:extLst>
            <a:ext uri="{FF2B5EF4-FFF2-40B4-BE49-F238E27FC236}">
              <a16:creationId xmlns:a16="http://schemas.microsoft.com/office/drawing/2014/main" id="{67ACB5E5-8038-473D-88AA-63FE47B66370}"/>
            </a:ext>
          </a:extLst>
        </xdr:cNvPr>
        <xdr:cNvSpPr txBox="1">
          <a:spLocks noChangeArrowheads="1"/>
        </xdr:cNvSpPr>
      </xdr:nvSpPr>
      <xdr:spPr bwMode="auto">
        <a:xfrm>
          <a:off x="2886075" y="7578852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28321</xdr:rowOff>
    </xdr:to>
    <xdr:sp macro="" textlink="">
      <xdr:nvSpPr>
        <xdr:cNvPr id="332" name="Text Box 2">
          <a:extLst>
            <a:ext uri="{FF2B5EF4-FFF2-40B4-BE49-F238E27FC236}">
              <a16:creationId xmlns:a16="http://schemas.microsoft.com/office/drawing/2014/main" id="{AAC8505F-670C-476D-A826-BC140DCB82BE}"/>
            </a:ext>
          </a:extLst>
        </xdr:cNvPr>
        <xdr:cNvSpPr txBox="1">
          <a:spLocks noChangeArrowheads="1"/>
        </xdr:cNvSpPr>
      </xdr:nvSpPr>
      <xdr:spPr bwMode="auto">
        <a:xfrm>
          <a:off x="2886075" y="7578852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28321</xdr:rowOff>
    </xdr:to>
    <xdr:sp macro="" textlink="">
      <xdr:nvSpPr>
        <xdr:cNvPr id="333" name="Text Box 2">
          <a:extLst>
            <a:ext uri="{FF2B5EF4-FFF2-40B4-BE49-F238E27FC236}">
              <a16:creationId xmlns:a16="http://schemas.microsoft.com/office/drawing/2014/main" id="{02CA36A2-B03E-423E-B81D-81D220F02666}"/>
            </a:ext>
          </a:extLst>
        </xdr:cNvPr>
        <xdr:cNvSpPr txBox="1">
          <a:spLocks noChangeArrowheads="1"/>
        </xdr:cNvSpPr>
      </xdr:nvSpPr>
      <xdr:spPr bwMode="auto">
        <a:xfrm>
          <a:off x="2886075" y="7578852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28321</xdr:rowOff>
    </xdr:to>
    <xdr:sp macro="" textlink="">
      <xdr:nvSpPr>
        <xdr:cNvPr id="334" name="Text Box 2">
          <a:extLst>
            <a:ext uri="{FF2B5EF4-FFF2-40B4-BE49-F238E27FC236}">
              <a16:creationId xmlns:a16="http://schemas.microsoft.com/office/drawing/2014/main" id="{F71BA7CE-019E-4E90-B117-EA861E571E71}"/>
            </a:ext>
          </a:extLst>
        </xdr:cNvPr>
        <xdr:cNvSpPr txBox="1">
          <a:spLocks noChangeArrowheads="1"/>
        </xdr:cNvSpPr>
      </xdr:nvSpPr>
      <xdr:spPr bwMode="auto">
        <a:xfrm>
          <a:off x="2886075" y="7578852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28321</xdr:rowOff>
    </xdr:to>
    <xdr:sp macro="" textlink="">
      <xdr:nvSpPr>
        <xdr:cNvPr id="335" name="Text Box 2">
          <a:extLst>
            <a:ext uri="{FF2B5EF4-FFF2-40B4-BE49-F238E27FC236}">
              <a16:creationId xmlns:a16="http://schemas.microsoft.com/office/drawing/2014/main" id="{97FFF8CF-8433-4DC5-8298-6C67BE0A2B05}"/>
            </a:ext>
          </a:extLst>
        </xdr:cNvPr>
        <xdr:cNvSpPr txBox="1">
          <a:spLocks noChangeArrowheads="1"/>
        </xdr:cNvSpPr>
      </xdr:nvSpPr>
      <xdr:spPr bwMode="auto">
        <a:xfrm>
          <a:off x="2886075" y="7578852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28321</xdr:rowOff>
    </xdr:to>
    <xdr:sp macro="" textlink="">
      <xdr:nvSpPr>
        <xdr:cNvPr id="336" name="Text Box 2">
          <a:extLst>
            <a:ext uri="{FF2B5EF4-FFF2-40B4-BE49-F238E27FC236}">
              <a16:creationId xmlns:a16="http://schemas.microsoft.com/office/drawing/2014/main" id="{247D1B13-CDDA-4846-BDC3-8A3379556BD8}"/>
            </a:ext>
          </a:extLst>
        </xdr:cNvPr>
        <xdr:cNvSpPr txBox="1">
          <a:spLocks noChangeArrowheads="1"/>
        </xdr:cNvSpPr>
      </xdr:nvSpPr>
      <xdr:spPr bwMode="auto">
        <a:xfrm>
          <a:off x="2886075" y="7578852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28321</xdr:rowOff>
    </xdr:to>
    <xdr:sp macro="" textlink="">
      <xdr:nvSpPr>
        <xdr:cNvPr id="337" name="Text Box 2">
          <a:extLst>
            <a:ext uri="{FF2B5EF4-FFF2-40B4-BE49-F238E27FC236}">
              <a16:creationId xmlns:a16="http://schemas.microsoft.com/office/drawing/2014/main" id="{8A688361-D023-4154-813E-91C587EC1A5B}"/>
            </a:ext>
          </a:extLst>
        </xdr:cNvPr>
        <xdr:cNvSpPr txBox="1">
          <a:spLocks noChangeArrowheads="1"/>
        </xdr:cNvSpPr>
      </xdr:nvSpPr>
      <xdr:spPr bwMode="auto">
        <a:xfrm>
          <a:off x="2886075" y="7578852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28321</xdr:rowOff>
    </xdr:to>
    <xdr:sp macro="" textlink="">
      <xdr:nvSpPr>
        <xdr:cNvPr id="338" name="Text Box 2">
          <a:extLst>
            <a:ext uri="{FF2B5EF4-FFF2-40B4-BE49-F238E27FC236}">
              <a16:creationId xmlns:a16="http://schemas.microsoft.com/office/drawing/2014/main" id="{D12B82EB-1031-421C-8971-D98FC66D30CC}"/>
            </a:ext>
          </a:extLst>
        </xdr:cNvPr>
        <xdr:cNvSpPr txBox="1">
          <a:spLocks noChangeArrowheads="1"/>
        </xdr:cNvSpPr>
      </xdr:nvSpPr>
      <xdr:spPr bwMode="auto">
        <a:xfrm>
          <a:off x="2886075" y="75788520"/>
          <a:ext cx="76200" cy="20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16843</xdr:rowOff>
    </xdr:to>
    <xdr:sp macro="" textlink="">
      <xdr:nvSpPr>
        <xdr:cNvPr id="339" name="Text Box 2">
          <a:extLst>
            <a:ext uri="{FF2B5EF4-FFF2-40B4-BE49-F238E27FC236}">
              <a16:creationId xmlns:a16="http://schemas.microsoft.com/office/drawing/2014/main" id="{EEC77419-5C7E-4513-A4FD-B41F02EAC517}"/>
            </a:ext>
          </a:extLst>
        </xdr:cNvPr>
        <xdr:cNvSpPr txBox="1">
          <a:spLocks noChangeArrowheads="1"/>
        </xdr:cNvSpPr>
      </xdr:nvSpPr>
      <xdr:spPr bwMode="auto">
        <a:xfrm>
          <a:off x="2886075" y="7578852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16843</xdr:rowOff>
    </xdr:to>
    <xdr:sp macro="" textlink="">
      <xdr:nvSpPr>
        <xdr:cNvPr id="340" name="Text Box 2">
          <a:extLst>
            <a:ext uri="{FF2B5EF4-FFF2-40B4-BE49-F238E27FC236}">
              <a16:creationId xmlns:a16="http://schemas.microsoft.com/office/drawing/2014/main" id="{050AE612-C497-4D5C-8C49-A44B89C11392}"/>
            </a:ext>
          </a:extLst>
        </xdr:cNvPr>
        <xdr:cNvSpPr txBox="1">
          <a:spLocks noChangeArrowheads="1"/>
        </xdr:cNvSpPr>
      </xdr:nvSpPr>
      <xdr:spPr bwMode="auto">
        <a:xfrm>
          <a:off x="2886075" y="7578852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16843</xdr:rowOff>
    </xdr:to>
    <xdr:sp macro="" textlink="">
      <xdr:nvSpPr>
        <xdr:cNvPr id="341" name="Text Box 2">
          <a:extLst>
            <a:ext uri="{FF2B5EF4-FFF2-40B4-BE49-F238E27FC236}">
              <a16:creationId xmlns:a16="http://schemas.microsoft.com/office/drawing/2014/main" id="{8523D387-AE4E-42B3-B30C-DD7E5F65C2E1}"/>
            </a:ext>
          </a:extLst>
        </xdr:cNvPr>
        <xdr:cNvSpPr txBox="1">
          <a:spLocks noChangeArrowheads="1"/>
        </xdr:cNvSpPr>
      </xdr:nvSpPr>
      <xdr:spPr bwMode="auto">
        <a:xfrm>
          <a:off x="2886075" y="7578852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16843</xdr:rowOff>
    </xdr:to>
    <xdr:sp macro="" textlink="">
      <xdr:nvSpPr>
        <xdr:cNvPr id="342" name="Text Box 2">
          <a:extLst>
            <a:ext uri="{FF2B5EF4-FFF2-40B4-BE49-F238E27FC236}">
              <a16:creationId xmlns:a16="http://schemas.microsoft.com/office/drawing/2014/main" id="{F34A2200-F146-470E-A060-629F440CABE7}"/>
            </a:ext>
          </a:extLst>
        </xdr:cNvPr>
        <xdr:cNvSpPr txBox="1">
          <a:spLocks noChangeArrowheads="1"/>
        </xdr:cNvSpPr>
      </xdr:nvSpPr>
      <xdr:spPr bwMode="auto">
        <a:xfrm>
          <a:off x="2886075" y="7578852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16843</xdr:rowOff>
    </xdr:to>
    <xdr:sp macro="" textlink="">
      <xdr:nvSpPr>
        <xdr:cNvPr id="343" name="Text Box 2">
          <a:extLst>
            <a:ext uri="{FF2B5EF4-FFF2-40B4-BE49-F238E27FC236}">
              <a16:creationId xmlns:a16="http://schemas.microsoft.com/office/drawing/2014/main" id="{5BE5C1D5-B75C-42B7-8714-1C2C5F7937DC}"/>
            </a:ext>
          </a:extLst>
        </xdr:cNvPr>
        <xdr:cNvSpPr txBox="1">
          <a:spLocks noChangeArrowheads="1"/>
        </xdr:cNvSpPr>
      </xdr:nvSpPr>
      <xdr:spPr bwMode="auto">
        <a:xfrm>
          <a:off x="2886075" y="7578852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16843</xdr:rowOff>
    </xdr:to>
    <xdr:sp macro="" textlink="">
      <xdr:nvSpPr>
        <xdr:cNvPr id="344" name="Text Box 2">
          <a:extLst>
            <a:ext uri="{FF2B5EF4-FFF2-40B4-BE49-F238E27FC236}">
              <a16:creationId xmlns:a16="http://schemas.microsoft.com/office/drawing/2014/main" id="{73179839-7162-447C-B2C0-C59B44DC9E89}"/>
            </a:ext>
          </a:extLst>
        </xdr:cNvPr>
        <xdr:cNvSpPr txBox="1">
          <a:spLocks noChangeArrowheads="1"/>
        </xdr:cNvSpPr>
      </xdr:nvSpPr>
      <xdr:spPr bwMode="auto">
        <a:xfrm>
          <a:off x="2886075" y="7578852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16843</xdr:rowOff>
    </xdr:to>
    <xdr:sp macro="" textlink="">
      <xdr:nvSpPr>
        <xdr:cNvPr id="345" name="Text Box 2">
          <a:extLst>
            <a:ext uri="{FF2B5EF4-FFF2-40B4-BE49-F238E27FC236}">
              <a16:creationId xmlns:a16="http://schemas.microsoft.com/office/drawing/2014/main" id="{2355F1FD-74A9-4B26-A3B1-6521238B6B5D}"/>
            </a:ext>
          </a:extLst>
        </xdr:cNvPr>
        <xdr:cNvSpPr txBox="1">
          <a:spLocks noChangeArrowheads="1"/>
        </xdr:cNvSpPr>
      </xdr:nvSpPr>
      <xdr:spPr bwMode="auto">
        <a:xfrm>
          <a:off x="2886075" y="7578852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146</xdr:row>
      <xdr:rowOff>0</xdr:rowOff>
    </xdr:from>
    <xdr:to>
      <xdr:col>3</xdr:col>
      <xdr:colOff>180975</xdr:colOff>
      <xdr:row>147</xdr:row>
      <xdr:rowOff>16843</xdr:rowOff>
    </xdr:to>
    <xdr:sp macro="" textlink="">
      <xdr:nvSpPr>
        <xdr:cNvPr id="346" name="Text Box 2">
          <a:extLst>
            <a:ext uri="{FF2B5EF4-FFF2-40B4-BE49-F238E27FC236}">
              <a16:creationId xmlns:a16="http://schemas.microsoft.com/office/drawing/2014/main" id="{06E07C56-86A7-4D58-8904-9B8F08116E71}"/>
            </a:ext>
          </a:extLst>
        </xdr:cNvPr>
        <xdr:cNvSpPr txBox="1">
          <a:spLocks noChangeArrowheads="1"/>
        </xdr:cNvSpPr>
      </xdr:nvSpPr>
      <xdr:spPr bwMode="auto">
        <a:xfrm>
          <a:off x="2886075" y="75788520"/>
          <a:ext cx="76200" cy="188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144</xdr:row>
      <xdr:rowOff>0</xdr:rowOff>
    </xdr:from>
    <xdr:to>
      <xdr:col>3</xdr:col>
      <xdr:colOff>180975</xdr:colOff>
      <xdr:row>145</xdr:row>
      <xdr:rowOff>21228</xdr:rowOff>
    </xdr:to>
    <xdr:sp macro="" textlink="">
      <xdr:nvSpPr>
        <xdr:cNvPr id="347" name="Text Box 2">
          <a:extLst>
            <a:ext uri="{FF2B5EF4-FFF2-40B4-BE49-F238E27FC236}">
              <a16:creationId xmlns:a16="http://schemas.microsoft.com/office/drawing/2014/main" id="{9B6CB3FE-40DD-4E08-B3C5-E800C700291A}"/>
            </a:ext>
          </a:extLst>
        </xdr:cNvPr>
        <xdr:cNvSpPr txBox="1">
          <a:spLocks noChangeArrowheads="1"/>
        </xdr:cNvSpPr>
      </xdr:nvSpPr>
      <xdr:spPr bwMode="auto">
        <a:xfrm>
          <a:off x="2638425" y="69018150"/>
          <a:ext cx="76200" cy="192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144</xdr:row>
      <xdr:rowOff>0</xdr:rowOff>
    </xdr:from>
    <xdr:to>
      <xdr:col>3</xdr:col>
      <xdr:colOff>180975</xdr:colOff>
      <xdr:row>145</xdr:row>
      <xdr:rowOff>21228</xdr:rowOff>
    </xdr:to>
    <xdr:sp macro="" textlink="">
      <xdr:nvSpPr>
        <xdr:cNvPr id="348" name="Text Box 2">
          <a:extLst>
            <a:ext uri="{FF2B5EF4-FFF2-40B4-BE49-F238E27FC236}">
              <a16:creationId xmlns:a16="http://schemas.microsoft.com/office/drawing/2014/main" id="{1773B814-78B6-4B84-9578-AAC148DFAB3C}"/>
            </a:ext>
          </a:extLst>
        </xdr:cNvPr>
        <xdr:cNvSpPr txBox="1">
          <a:spLocks noChangeArrowheads="1"/>
        </xdr:cNvSpPr>
      </xdr:nvSpPr>
      <xdr:spPr bwMode="auto">
        <a:xfrm>
          <a:off x="2638425" y="69018150"/>
          <a:ext cx="76200" cy="192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144</xdr:row>
      <xdr:rowOff>0</xdr:rowOff>
    </xdr:from>
    <xdr:to>
      <xdr:col>3</xdr:col>
      <xdr:colOff>180975</xdr:colOff>
      <xdr:row>145</xdr:row>
      <xdr:rowOff>21228</xdr:rowOff>
    </xdr:to>
    <xdr:sp macro="" textlink="">
      <xdr:nvSpPr>
        <xdr:cNvPr id="349" name="Text Box 2">
          <a:extLst>
            <a:ext uri="{FF2B5EF4-FFF2-40B4-BE49-F238E27FC236}">
              <a16:creationId xmlns:a16="http://schemas.microsoft.com/office/drawing/2014/main" id="{6ADCAC14-722E-4129-874C-466CD50F0E94}"/>
            </a:ext>
          </a:extLst>
        </xdr:cNvPr>
        <xdr:cNvSpPr txBox="1">
          <a:spLocks noChangeArrowheads="1"/>
        </xdr:cNvSpPr>
      </xdr:nvSpPr>
      <xdr:spPr bwMode="auto">
        <a:xfrm>
          <a:off x="2638425" y="69018150"/>
          <a:ext cx="76200" cy="192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144</xdr:row>
      <xdr:rowOff>0</xdr:rowOff>
    </xdr:from>
    <xdr:to>
      <xdr:col>3</xdr:col>
      <xdr:colOff>180975</xdr:colOff>
      <xdr:row>145</xdr:row>
      <xdr:rowOff>21228</xdr:rowOff>
    </xdr:to>
    <xdr:sp macro="" textlink="">
      <xdr:nvSpPr>
        <xdr:cNvPr id="350" name="Text Box 2">
          <a:extLst>
            <a:ext uri="{FF2B5EF4-FFF2-40B4-BE49-F238E27FC236}">
              <a16:creationId xmlns:a16="http://schemas.microsoft.com/office/drawing/2014/main" id="{87804E6D-DD7B-481E-9B0A-FAE99EDA63A9}"/>
            </a:ext>
          </a:extLst>
        </xdr:cNvPr>
        <xdr:cNvSpPr txBox="1">
          <a:spLocks noChangeArrowheads="1"/>
        </xdr:cNvSpPr>
      </xdr:nvSpPr>
      <xdr:spPr bwMode="auto">
        <a:xfrm>
          <a:off x="2638425" y="69018150"/>
          <a:ext cx="76200" cy="192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144</xdr:row>
      <xdr:rowOff>0</xdr:rowOff>
    </xdr:from>
    <xdr:to>
      <xdr:col>3</xdr:col>
      <xdr:colOff>180975</xdr:colOff>
      <xdr:row>145</xdr:row>
      <xdr:rowOff>21228</xdr:rowOff>
    </xdr:to>
    <xdr:sp macro="" textlink="">
      <xdr:nvSpPr>
        <xdr:cNvPr id="351" name="Text Box 2">
          <a:extLst>
            <a:ext uri="{FF2B5EF4-FFF2-40B4-BE49-F238E27FC236}">
              <a16:creationId xmlns:a16="http://schemas.microsoft.com/office/drawing/2014/main" id="{3E0B9F9A-2A1E-4689-AA9B-FB69336EF4E7}"/>
            </a:ext>
          </a:extLst>
        </xdr:cNvPr>
        <xdr:cNvSpPr txBox="1">
          <a:spLocks noChangeArrowheads="1"/>
        </xdr:cNvSpPr>
      </xdr:nvSpPr>
      <xdr:spPr bwMode="auto">
        <a:xfrm>
          <a:off x="2638425" y="69018150"/>
          <a:ext cx="76200" cy="192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144</xdr:row>
      <xdr:rowOff>0</xdr:rowOff>
    </xdr:from>
    <xdr:to>
      <xdr:col>3</xdr:col>
      <xdr:colOff>180975</xdr:colOff>
      <xdr:row>145</xdr:row>
      <xdr:rowOff>21228</xdr:rowOff>
    </xdr:to>
    <xdr:sp macro="" textlink="">
      <xdr:nvSpPr>
        <xdr:cNvPr id="352" name="Text Box 2">
          <a:extLst>
            <a:ext uri="{FF2B5EF4-FFF2-40B4-BE49-F238E27FC236}">
              <a16:creationId xmlns:a16="http://schemas.microsoft.com/office/drawing/2014/main" id="{23AD6C2A-6195-4F4F-BB49-6A1D5D9DD39E}"/>
            </a:ext>
          </a:extLst>
        </xdr:cNvPr>
        <xdr:cNvSpPr txBox="1">
          <a:spLocks noChangeArrowheads="1"/>
        </xdr:cNvSpPr>
      </xdr:nvSpPr>
      <xdr:spPr bwMode="auto">
        <a:xfrm>
          <a:off x="2638425" y="69018150"/>
          <a:ext cx="76200" cy="192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144</xdr:row>
      <xdr:rowOff>0</xdr:rowOff>
    </xdr:from>
    <xdr:to>
      <xdr:col>3</xdr:col>
      <xdr:colOff>180975</xdr:colOff>
      <xdr:row>145</xdr:row>
      <xdr:rowOff>21228</xdr:rowOff>
    </xdr:to>
    <xdr:sp macro="" textlink="">
      <xdr:nvSpPr>
        <xdr:cNvPr id="353" name="Text Box 2">
          <a:extLst>
            <a:ext uri="{FF2B5EF4-FFF2-40B4-BE49-F238E27FC236}">
              <a16:creationId xmlns:a16="http://schemas.microsoft.com/office/drawing/2014/main" id="{DEE06329-A876-4EB3-B7B4-362C7347F457}"/>
            </a:ext>
          </a:extLst>
        </xdr:cNvPr>
        <xdr:cNvSpPr txBox="1">
          <a:spLocks noChangeArrowheads="1"/>
        </xdr:cNvSpPr>
      </xdr:nvSpPr>
      <xdr:spPr bwMode="auto">
        <a:xfrm>
          <a:off x="2638425" y="69018150"/>
          <a:ext cx="76200" cy="192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144</xdr:row>
      <xdr:rowOff>0</xdr:rowOff>
    </xdr:from>
    <xdr:to>
      <xdr:col>3</xdr:col>
      <xdr:colOff>180975</xdr:colOff>
      <xdr:row>145</xdr:row>
      <xdr:rowOff>21228</xdr:rowOff>
    </xdr:to>
    <xdr:sp macro="" textlink="">
      <xdr:nvSpPr>
        <xdr:cNvPr id="354" name="Text Box 2">
          <a:extLst>
            <a:ext uri="{FF2B5EF4-FFF2-40B4-BE49-F238E27FC236}">
              <a16:creationId xmlns:a16="http://schemas.microsoft.com/office/drawing/2014/main" id="{A1D830F5-E4EC-4102-8D47-C5D4A83731CA}"/>
            </a:ext>
          </a:extLst>
        </xdr:cNvPr>
        <xdr:cNvSpPr txBox="1">
          <a:spLocks noChangeArrowheads="1"/>
        </xdr:cNvSpPr>
      </xdr:nvSpPr>
      <xdr:spPr bwMode="auto">
        <a:xfrm>
          <a:off x="2638425" y="69018150"/>
          <a:ext cx="76200" cy="192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19543</xdr:rowOff>
    </xdr:to>
    <xdr:sp macro="" textlink="">
      <xdr:nvSpPr>
        <xdr:cNvPr id="355" name="Text Box 2">
          <a:extLst>
            <a:ext uri="{FF2B5EF4-FFF2-40B4-BE49-F238E27FC236}">
              <a16:creationId xmlns:a16="http://schemas.microsoft.com/office/drawing/2014/main" id="{92C62828-3805-41A1-BF23-C4C66FB7B2D8}"/>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57643</xdr:rowOff>
    </xdr:to>
    <xdr:sp macro="" textlink="">
      <xdr:nvSpPr>
        <xdr:cNvPr id="356" name="Text Box 2">
          <a:extLst>
            <a:ext uri="{FF2B5EF4-FFF2-40B4-BE49-F238E27FC236}">
              <a16:creationId xmlns:a16="http://schemas.microsoft.com/office/drawing/2014/main" id="{7647267A-12E2-49CE-8993-9E59DF4DE5C7}"/>
            </a:ext>
          </a:extLst>
        </xdr:cNvPr>
        <xdr:cNvSpPr txBox="1">
          <a:spLocks noChangeArrowheads="1"/>
        </xdr:cNvSpPr>
      </xdr:nvSpPr>
      <xdr:spPr bwMode="auto">
        <a:xfrm>
          <a:off x="2619375" y="1158240"/>
          <a:ext cx="76200" cy="23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19543</xdr:rowOff>
    </xdr:to>
    <xdr:sp macro="" textlink="">
      <xdr:nvSpPr>
        <xdr:cNvPr id="357" name="Text Box 2">
          <a:extLst>
            <a:ext uri="{FF2B5EF4-FFF2-40B4-BE49-F238E27FC236}">
              <a16:creationId xmlns:a16="http://schemas.microsoft.com/office/drawing/2014/main" id="{F8EC6C0B-187C-4584-B80C-963915995A5F}"/>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57643</xdr:rowOff>
    </xdr:to>
    <xdr:sp macro="" textlink="">
      <xdr:nvSpPr>
        <xdr:cNvPr id="358" name="Text Box 2">
          <a:extLst>
            <a:ext uri="{FF2B5EF4-FFF2-40B4-BE49-F238E27FC236}">
              <a16:creationId xmlns:a16="http://schemas.microsoft.com/office/drawing/2014/main" id="{1CAC437E-F273-4249-8C8D-B36E8410252B}"/>
            </a:ext>
          </a:extLst>
        </xdr:cNvPr>
        <xdr:cNvSpPr txBox="1">
          <a:spLocks noChangeArrowheads="1"/>
        </xdr:cNvSpPr>
      </xdr:nvSpPr>
      <xdr:spPr bwMode="auto">
        <a:xfrm>
          <a:off x="2619375" y="1158240"/>
          <a:ext cx="76200" cy="23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19543</xdr:rowOff>
    </xdr:to>
    <xdr:sp macro="" textlink="">
      <xdr:nvSpPr>
        <xdr:cNvPr id="359" name="Text Box 2">
          <a:extLst>
            <a:ext uri="{FF2B5EF4-FFF2-40B4-BE49-F238E27FC236}">
              <a16:creationId xmlns:a16="http://schemas.microsoft.com/office/drawing/2014/main" id="{5A0EC7B6-34AB-41B6-935F-EC4C22DB0E9C}"/>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57643</xdr:rowOff>
    </xdr:to>
    <xdr:sp macro="" textlink="">
      <xdr:nvSpPr>
        <xdr:cNvPr id="360" name="Text Box 2">
          <a:extLst>
            <a:ext uri="{FF2B5EF4-FFF2-40B4-BE49-F238E27FC236}">
              <a16:creationId xmlns:a16="http://schemas.microsoft.com/office/drawing/2014/main" id="{159676F1-6453-41EA-A421-FDDF1A8913CB}"/>
            </a:ext>
          </a:extLst>
        </xdr:cNvPr>
        <xdr:cNvSpPr txBox="1">
          <a:spLocks noChangeArrowheads="1"/>
        </xdr:cNvSpPr>
      </xdr:nvSpPr>
      <xdr:spPr bwMode="auto">
        <a:xfrm>
          <a:off x="2619375" y="1158240"/>
          <a:ext cx="76200" cy="23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29068</xdr:rowOff>
    </xdr:to>
    <xdr:sp macro="" textlink="">
      <xdr:nvSpPr>
        <xdr:cNvPr id="361" name="Text Box 2">
          <a:extLst>
            <a:ext uri="{FF2B5EF4-FFF2-40B4-BE49-F238E27FC236}">
              <a16:creationId xmlns:a16="http://schemas.microsoft.com/office/drawing/2014/main" id="{A6B2CC8A-EDDF-4F06-9551-43BD92FE1F9A}"/>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29068</xdr:rowOff>
    </xdr:to>
    <xdr:sp macro="" textlink="">
      <xdr:nvSpPr>
        <xdr:cNvPr id="362" name="Text Box 2">
          <a:extLst>
            <a:ext uri="{FF2B5EF4-FFF2-40B4-BE49-F238E27FC236}">
              <a16:creationId xmlns:a16="http://schemas.microsoft.com/office/drawing/2014/main" id="{1BA6384C-64F3-4718-9C7B-6E4277A61468}"/>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29068</xdr:rowOff>
    </xdr:to>
    <xdr:sp macro="" textlink="">
      <xdr:nvSpPr>
        <xdr:cNvPr id="363" name="Text Box 2">
          <a:extLst>
            <a:ext uri="{FF2B5EF4-FFF2-40B4-BE49-F238E27FC236}">
              <a16:creationId xmlns:a16="http://schemas.microsoft.com/office/drawing/2014/main" id="{57107F54-C150-4EAD-999D-BCE6A6CF25FE}"/>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67168</xdr:rowOff>
    </xdr:to>
    <xdr:sp macro="" textlink="">
      <xdr:nvSpPr>
        <xdr:cNvPr id="364" name="Text Box 2">
          <a:extLst>
            <a:ext uri="{FF2B5EF4-FFF2-40B4-BE49-F238E27FC236}">
              <a16:creationId xmlns:a16="http://schemas.microsoft.com/office/drawing/2014/main" id="{7170E52E-739D-4747-8505-16366FBAE6C6}"/>
            </a:ext>
          </a:extLst>
        </xdr:cNvPr>
        <xdr:cNvSpPr txBox="1">
          <a:spLocks noChangeArrowheads="1"/>
        </xdr:cNvSpPr>
      </xdr:nvSpPr>
      <xdr:spPr bwMode="auto">
        <a:xfrm>
          <a:off x="2619375" y="1158240"/>
          <a:ext cx="76200" cy="242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67168</xdr:rowOff>
    </xdr:to>
    <xdr:sp macro="" textlink="">
      <xdr:nvSpPr>
        <xdr:cNvPr id="365" name="Text Box 2">
          <a:extLst>
            <a:ext uri="{FF2B5EF4-FFF2-40B4-BE49-F238E27FC236}">
              <a16:creationId xmlns:a16="http://schemas.microsoft.com/office/drawing/2014/main" id="{3373664C-79B8-4A05-A461-7A1E25A15F91}"/>
            </a:ext>
          </a:extLst>
        </xdr:cNvPr>
        <xdr:cNvSpPr txBox="1">
          <a:spLocks noChangeArrowheads="1"/>
        </xdr:cNvSpPr>
      </xdr:nvSpPr>
      <xdr:spPr bwMode="auto">
        <a:xfrm>
          <a:off x="2619375" y="1158240"/>
          <a:ext cx="76200" cy="242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29068</xdr:rowOff>
    </xdr:to>
    <xdr:sp macro="" textlink="">
      <xdr:nvSpPr>
        <xdr:cNvPr id="366" name="Text Box 2">
          <a:extLst>
            <a:ext uri="{FF2B5EF4-FFF2-40B4-BE49-F238E27FC236}">
              <a16:creationId xmlns:a16="http://schemas.microsoft.com/office/drawing/2014/main" id="{A62DAF6B-5684-47C4-8DE5-FE5F90AF3C48}"/>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29068</xdr:rowOff>
    </xdr:to>
    <xdr:sp macro="" textlink="">
      <xdr:nvSpPr>
        <xdr:cNvPr id="367" name="Text Box 2">
          <a:extLst>
            <a:ext uri="{FF2B5EF4-FFF2-40B4-BE49-F238E27FC236}">
              <a16:creationId xmlns:a16="http://schemas.microsoft.com/office/drawing/2014/main" id="{42BD48E7-C985-4AD9-A278-5AFFBC17F67D}"/>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29068</xdr:rowOff>
    </xdr:to>
    <xdr:sp macro="" textlink="">
      <xdr:nvSpPr>
        <xdr:cNvPr id="368" name="Text Box 2">
          <a:extLst>
            <a:ext uri="{FF2B5EF4-FFF2-40B4-BE49-F238E27FC236}">
              <a16:creationId xmlns:a16="http://schemas.microsoft.com/office/drawing/2014/main" id="{0998E80D-0255-4DD7-96EA-8FE15712DB2E}"/>
            </a:ext>
          </a:extLst>
        </xdr:cNvPr>
        <xdr:cNvSpPr txBox="1">
          <a:spLocks noChangeArrowheads="1"/>
        </xdr:cNvSpPr>
      </xdr:nvSpPr>
      <xdr:spPr bwMode="auto">
        <a:xfrm>
          <a:off x="2619375" y="1158240"/>
          <a:ext cx="76200" cy="204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19543</xdr:rowOff>
    </xdr:to>
    <xdr:sp macro="" textlink="">
      <xdr:nvSpPr>
        <xdr:cNvPr id="369" name="Text Box 2">
          <a:extLst>
            <a:ext uri="{FF2B5EF4-FFF2-40B4-BE49-F238E27FC236}">
              <a16:creationId xmlns:a16="http://schemas.microsoft.com/office/drawing/2014/main" id="{0DCFAC55-0DF3-47D9-AE66-27F6147A5A7A}"/>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104775</xdr:colOff>
      <xdr:row>5</xdr:row>
      <xdr:rowOff>0</xdr:rowOff>
    </xdr:from>
    <xdr:to>
      <xdr:col>3</xdr:col>
      <xdr:colOff>180975</xdr:colOff>
      <xdr:row>6</xdr:row>
      <xdr:rowOff>19543</xdr:rowOff>
    </xdr:to>
    <xdr:sp macro="" textlink="">
      <xdr:nvSpPr>
        <xdr:cNvPr id="370" name="Text Box 2">
          <a:extLst>
            <a:ext uri="{FF2B5EF4-FFF2-40B4-BE49-F238E27FC236}">
              <a16:creationId xmlns:a16="http://schemas.microsoft.com/office/drawing/2014/main" id="{DD5C658A-6874-4DBE-B9D4-51B92DE7653C}"/>
            </a:ext>
          </a:extLst>
        </xdr:cNvPr>
        <xdr:cNvSpPr txBox="1">
          <a:spLocks noChangeArrowheads="1"/>
        </xdr:cNvSpPr>
      </xdr:nvSpPr>
      <xdr:spPr bwMode="auto">
        <a:xfrm>
          <a:off x="2619375" y="1158240"/>
          <a:ext cx="76200" cy="19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3">
    <tabColor theme="6" tint="0.59999389629810485"/>
  </sheetPr>
  <dimension ref="A1:N119"/>
  <sheetViews>
    <sheetView zoomScale="82" zoomScaleNormal="82" workbookViewId="0">
      <pane ySplit="10" topLeftCell="A11" activePane="bottomLeft" state="frozen"/>
      <selection pane="bottomLeft" activeCell="Y15" sqref="Y15"/>
    </sheetView>
  </sheetViews>
  <sheetFormatPr defaultColWidth="9.140625" defaultRowHeight="12.75"/>
  <cols>
    <col min="1" max="1" width="9.85546875" style="24" customWidth="1"/>
    <col min="2" max="2" width="21.85546875" style="41" customWidth="1"/>
    <col min="3" max="3" width="4.85546875" style="42" customWidth="1"/>
    <col min="4" max="4" width="5" style="25" customWidth="1"/>
    <col min="5" max="5" width="9.28515625" style="25" customWidth="1"/>
    <col min="6" max="6" width="12.85546875" style="484" customWidth="1"/>
    <col min="7" max="7" width="12" style="484" customWidth="1"/>
    <col min="8" max="8" width="10.85546875" style="484" customWidth="1"/>
    <col min="9" max="9" width="10" style="41" customWidth="1"/>
    <col min="10" max="10" width="23" style="22" customWidth="1"/>
    <col min="11" max="11" width="7.85546875" style="49" customWidth="1"/>
    <col min="12" max="12" width="7.5703125" style="49" customWidth="1"/>
    <col min="13" max="13" width="8.140625" style="49" customWidth="1"/>
    <col min="14" max="14" width="12.140625" style="24" customWidth="1"/>
    <col min="15" max="16384" width="9.140625" style="25"/>
  </cols>
  <sheetData>
    <row r="1" spans="1:14" s="23" customFormat="1" ht="47.25" customHeight="1">
      <c r="A1" s="394"/>
      <c r="B1" s="662"/>
      <c r="C1" s="178"/>
      <c r="D1" s="178"/>
      <c r="E1" s="178"/>
      <c r="F1" s="115"/>
      <c r="G1" s="115"/>
      <c r="H1" s="496"/>
      <c r="I1" s="406"/>
      <c r="J1" s="406"/>
      <c r="K1" s="971" t="s">
        <v>1717</v>
      </c>
      <c r="L1" s="971"/>
      <c r="M1" s="971"/>
      <c r="N1" s="971"/>
    </row>
    <row r="2" spans="1:14" ht="15.75">
      <c r="A2" s="342" t="s">
        <v>827</v>
      </c>
      <c r="B2" s="26"/>
      <c r="C2" s="26"/>
      <c r="D2" s="26"/>
      <c r="E2" s="26"/>
      <c r="F2" s="118"/>
      <c r="G2" s="118"/>
      <c r="H2" s="496"/>
      <c r="I2" s="406"/>
      <c r="J2" s="406"/>
      <c r="K2" s="23"/>
      <c r="L2" s="944" t="s">
        <v>826</v>
      </c>
      <c r="M2" s="944"/>
    </row>
    <row r="3" spans="1:14" s="26" customFormat="1" ht="15.75">
      <c r="A3" s="342" t="s">
        <v>813</v>
      </c>
      <c r="F3" s="118"/>
      <c r="G3" s="118"/>
      <c r="H3" s="521"/>
      <c r="I3" s="522"/>
      <c r="J3" s="522"/>
      <c r="K3" s="613"/>
      <c r="L3" s="944"/>
      <c r="M3" s="944"/>
    </row>
    <row r="4" spans="1:14" ht="24.6" customHeight="1">
      <c r="A4" s="1007" t="s">
        <v>1611</v>
      </c>
      <c r="B4" s="1007"/>
      <c r="C4" s="1007"/>
      <c r="D4" s="1007"/>
      <c r="E4" s="1007"/>
      <c r="F4" s="1007"/>
      <c r="G4" s="1007"/>
      <c r="H4" s="1007"/>
      <c r="I4" s="1007"/>
      <c r="J4" s="1007"/>
      <c r="K4" s="1007"/>
      <c r="L4" s="1007"/>
      <c r="M4" s="1007"/>
      <c r="N4" s="1007"/>
    </row>
    <row r="5" spans="1:14" ht="13.5" thickBot="1">
      <c r="A5" s="342"/>
      <c r="B5" s="27"/>
      <c r="C5" s="28"/>
      <c r="D5" s="29"/>
      <c r="E5" s="29"/>
      <c r="F5" s="483"/>
      <c r="G5" s="483"/>
      <c r="H5" s="497"/>
      <c r="I5" s="242"/>
      <c r="J5" s="535"/>
    </row>
    <row r="6" spans="1:14" s="43" customFormat="1" ht="21" customHeight="1">
      <c r="A6" s="930" t="s">
        <v>0</v>
      </c>
      <c r="B6" s="952" t="s">
        <v>1</v>
      </c>
      <c r="C6" s="930" t="s">
        <v>844</v>
      </c>
      <c r="D6" s="930" t="s">
        <v>3</v>
      </c>
      <c r="E6" s="934" t="s">
        <v>2</v>
      </c>
      <c r="F6" s="941" t="s">
        <v>1604</v>
      </c>
      <c r="G6" s="941" t="s">
        <v>1605</v>
      </c>
      <c r="H6" s="941" t="s">
        <v>1606</v>
      </c>
      <c r="I6" s="937" t="s">
        <v>92</v>
      </c>
      <c r="J6" s="1014" t="s">
        <v>1608</v>
      </c>
      <c r="K6" s="1015"/>
      <c r="L6" s="1015"/>
      <c r="M6" s="1016"/>
      <c r="N6" s="919" t="s">
        <v>21</v>
      </c>
    </row>
    <row r="7" spans="1:14" s="43" customFormat="1" ht="13.5" thickBot="1">
      <c r="A7" s="931"/>
      <c r="B7" s="953"/>
      <c r="C7" s="931"/>
      <c r="D7" s="931"/>
      <c r="E7" s="935"/>
      <c r="F7" s="942"/>
      <c r="G7" s="942"/>
      <c r="H7" s="942"/>
      <c r="I7" s="938"/>
      <c r="J7" s="1017"/>
      <c r="K7" s="1018"/>
      <c r="L7" s="1018"/>
      <c r="M7" s="1019"/>
      <c r="N7" s="920"/>
    </row>
    <row r="8" spans="1:14" s="43" customFormat="1">
      <c r="A8" s="932"/>
      <c r="B8" s="953"/>
      <c r="C8" s="932"/>
      <c r="D8" s="932"/>
      <c r="E8" s="935"/>
      <c r="F8" s="942"/>
      <c r="G8" s="942"/>
      <c r="H8" s="942"/>
      <c r="I8" s="939"/>
      <c r="J8" s="1022" t="s">
        <v>18</v>
      </c>
      <c r="K8" s="1020" t="s">
        <v>59</v>
      </c>
      <c r="L8" s="1020" t="s">
        <v>564</v>
      </c>
      <c r="M8" s="1020" t="s">
        <v>918</v>
      </c>
      <c r="N8" s="920"/>
    </row>
    <row r="9" spans="1:14" s="43" customFormat="1" ht="38.450000000000003" customHeight="1" thickBot="1">
      <c r="A9" s="933"/>
      <c r="B9" s="954"/>
      <c r="C9" s="933"/>
      <c r="D9" s="933"/>
      <c r="E9" s="936"/>
      <c r="F9" s="943"/>
      <c r="G9" s="943"/>
      <c r="H9" s="943"/>
      <c r="I9" s="940"/>
      <c r="J9" s="1023"/>
      <c r="K9" s="1021"/>
      <c r="L9" s="1021"/>
      <c r="M9" s="1021"/>
      <c r="N9" s="921"/>
    </row>
    <row r="10" spans="1:14" s="44" customFormat="1" ht="13.5" thickBot="1">
      <c r="A10" s="527" t="s">
        <v>8</v>
      </c>
      <c r="B10" s="527" t="s">
        <v>9</v>
      </c>
      <c r="C10" s="527" t="s">
        <v>10</v>
      </c>
      <c r="D10" s="527" t="s">
        <v>11</v>
      </c>
      <c r="E10" s="527" t="s">
        <v>17</v>
      </c>
      <c r="F10" s="528">
        <v>6</v>
      </c>
      <c r="G10" s="528">
        <v>7</v>
      </c>
      <c r="H10" s="528">
        <v>8</v>
      </c>
      <c r="I10" s="527" t="s">
        <v>1319</v>
      </c>
      <c r="J10" s="663" t="s">
        <v>7</v>
      </c>
      <c r="K10" s="332" t="s">
        <v>1386</v>
      </c>
      <c r="L10" s="332" t="s">
        <v>74</v>
      </c>
      <c r="M10" s="332" t="s">
        <v>61</v>
      </c>
      <c r="N10" s="530" t="s">
        <v>1341</v>
      </c>
    </row>
    <row r="11" spans="1:14" s="17" customFormat="1" ht="13.5" thickBot="1">
      <c r="A11" s="396" t="s">
        <v>4</v>
      </c>
      <c r="B11" s="955" t="s">
        <v>76</v>
      </c>
      <c r="C11" s="955"/>
      <c r="D11" s="955"/>
      <c r="E11" s="955"/>
      <c r="F11" s="498"/>
      <c r="G11" s="498"/>
      <c r="H11" s="498"/>
      <c r="I11" s="407"/>
      <c r="J11" s="21"/>
      <c r="K11" s="73"/>
      <c r="L11" s="73"/>
      <c r="M11" s="73"/>
      <c r="N11" s="57"/>
    </row>
    <row r="12" spans="1:14" s="17" customFormat="1" ht="33" customHeight="1" thickBot="1">
      <c r="A12" s="396" t="s">
        <v>675</v>
      </c>
      <c r="B12" s="956" t="s">
        <v>78</v>
      </c>
      <c r="C12" s="956"/>
      <c r="D12" s="956"/>
      <c r="E12" s="956"/>
      <c r="F12" s="618"/>
      <c r="G12" s="474"/>
      <c r="H12" s="474"/>
      <c r="I12" s="408"/>
      <c r="J12" s="21"/>
      <c r="K12" s="73"/>
      <c r="L12" s="73"/>
      <c r="M12" s="73"/>
      <c r="N12" s="57"/>
    </row>
    <row r="13" spans="1:14" ht="63.75">
      <c r="A13" s="927" t="s">
        <v>676</v>
      </c>
      <c r="B13" s="945" t="s">
        <v>41</v>
      </c>
      <c r="C13" s="73" t="s">
        <v>8</v>
      </c>
      <c r="D13" s="34" t="s">
        <v>19</v>
      </c>
      <c r="E13" s="63" t="s">
        <v>40</v>
      </c>
      <c r="F13" s="134">
        <v>670</v>
      </c>
      <c r="G13" s="105">
        <v>670</v>
      </c>
      <c r="H13" s="107">
        <v>670</v>
      </c>
      <c r="I13" s="230" t="s">
        <v>62</v>
      </c>
      <c r="J13" s="398" t="s">
        <v>1179</v>
      </c>
      <c r="K13" s="45" t="s">
        <v>1180</v>
      </c>
      <c r="L13" s="45" t="s">
        <v>1181</v>
      </c>
      <c r="M13" s="45" t="s">
        <v>1182</v>
      </c>
      <c r="N13" s="59" t="s">
        <v>26</v>
      </c>
    </row>
    <row r="14" spans="1:14" ht="38.25">
      <c r="A14" s="927"/>
      <c r="B14" s="946"/>
      <c r="C14" s="58" t="s">
        <v>8</v>
      </c>
      <c r="D14" s="30" t="s">
        <v>19</v>
      </c>
      <c r="E14" s="71" t="s">
        <v>40</v>
      </c>
      <c r="F14" s="137">
        <v>45.5</v>
      </c>
      <c r="G14" s="90">
        <v>50</v>
      </c>
      <c r="H14" s="81">
        <v>50</v>
      </c>
      <c r="I14" s="230"/>
      <c r="J14" s="883" t="s">
        <v>1297</v>
      </c>
      <c r="K14" s="886" t="s">
        <v>1183</v>
      </c>
      <c r="L14" s="886" t="s">
        <v>1184</v>
      </c>
      <c r="M14" s="886" t="s">
        <v>1184</v>
      </c>
      <c r="N14" s="59" t="s">
        <v>26</v>
      </c>
    </row>
    <row r="15" spans="1:14" ht="114.75">
      <c r="A15" s="927"/>
      <c r="B15" s="946"/>
      <c r="C15" s="58" t="s">
        <v>8</v>
      </c>
      <c r="D15" s="30" t="s">
        <v>19</v>
      </c>
      <c r="E15" s="71" t="s">
        <v>40</v>
      </c>
      <c r="F15" s="137">
        <v>3</v>
      </c>
      <c r="G15" s="90">
        <v>3</v>
      </c>
      <c r="H15" s="81">
        <v>3</v>
      </c>
      <c r="I15" s="230" t="s">
        <v>1679</v>
      </c>
      <c r="J15" s="398" t="s">
        <v>1302</v>
      </c>
      <c r="K15" s="45" t="s">
        <v>426</v>
      </c>
      <c r="L15" s="45" t="s">
        <v>1303</v>
      </c>
      <c r="M15" s="45" t="s">
        <v>1303</v>
      </c>
      <c r="N15" s="59" t="s">
        <v>26</v>
      </c>
    </row>
    <row r="16" spans="1:14" ht="102">
      <c r="A16" s="927"/>
      <c r="B16" s="946"/>
      <c r="C16" s="58" t="s">
        <v>8</v>
      </c>
      <c r="D16" s="30" t="s">
        <v>19</v>
      </c>
      <c r="E16" s="71" t="s">
        <v>40</v>
      </c>
      <c r="F16" s="137">
        <v>27</v>
      </c>
      <c r="G16" s="81">
        <v>30</v>
      </c>
      <c r="H16" s="81">
        <v>10</v>
      </c>
      <c r="I16" s="230" t="s">
        <v>1680</v>
      </c>
      <c r="J16" s="398" t="s">
        <v>1298</v>
      </c>
      <c r="K16" s="45" t="s">
        <v>1301</v>
      </c>
      <c r="L16" s="45" t="s">
        <v>1300</v>
      </c>
      <c r="M16" s="45" t="s">
        <v>1299</v>
      </c>
      <c r="N16" s="59" t="s">
        <v>26</v>
      </c>
    </row>
    <row r="17" spans="1:14" ht="51">
      <c r="A17" s="927"/>
      <c r="B17" s="946"/>
      <c r="C17" s="58" t="s">
        <v>8</v>
      </c>
      <c r="D17" s="30" t="s">
        <v>19</v>
      </c>
      <c r="E17" s="71" t="s">
        <v>40</v>
      </c>
      <c r="F17" s="137"/>
      <c r="G17" s="81">
        <v>10</v>
      </c>
      <c r="H17" s="81">
        <v>10</v>
      </c>
      <c r="I17" s="230" t="s">
        <v>1682</v>
      </c>
      <c r="J17" s="59" t="s">
        <v>1476</v>
      </c>
      <c r="K17" s="45"/>
      <c r="L17" s="45" t="s">
        <v>7</v>
      </c>
      <c r="M17" s="45" t="s">
        <v>7</v>
      </c>
      <c r="N17" s="59" t="s">
        <v>26</v>
      </c>
    </row>
    <row r="18" spans="1:14" ht="76.5">
      <c r="A18" s="927"/>
      <c r="B18" s="946"/>
      <c r="C18" s="58" t="s">
        <v>8</v>
      </c>
      <c r="D18" s="30" t="s">
        <v>19</v>
      </c>
      <c r="E18" s="71" t="s">
        <v>40</v>
      </c>
      <c r="F18" s="137"/>
      <c r="G18" s="81">
        <v>200</v>
      </c>
      <c r="H18" s="81"/>
      <c r="I18" s="20" t="s">
        <v>1682</v>
      </c>
      <c r="J18" s="59" t="s">
        <v>954</v>
      </c>
      <c r="K18" s="45"/>
      <c r="L18" s="45" t="s">
        <v>955</v>
      </c>
      <c r="M18" s="45"/>
      <c r="N18" s="59" t="s">
        <v>26</v>
      </c>
    </row>
    <row r="19" spans="1:14" ht="39" thickBot="1">
      <c r="A19" s="927"/>
      <c r="B19" s="946"/>
      <c r="C19" s="32">
        <v>1</v>
      </c>
      <c r="D19" s="74" t="s">
        <v>19</v>
      </c>
      <c r="E19" s="37" t="s">
        <v>32</v>
      </c>
      <c r="F19" s="463">
        <v>15</v>
      </c>
      <c r="G19" s="90">
        <v>15</v>
      </c>
      <c r="H19" s="81">
        <v>15</v>
      </c>
      <c r="I19" s="230" t="s">
        <v>1681</v>
      </c>
      <c r="J19" s="343" t="s">
        <v>1018</v>
      </c>
      <c r="K19" s="7" t="s">
        <v>65</v>
      </c>
      <c r="L19" s="7" t="s">
        <v>65</v>
      </c>
      <c r="M19" s="7" t="s">
        <v>65</v>
      </c>
      <c r="N19" s="59" t="s">
        <v>26</v>
      </c>
    </row>
    <row r="20" spans="1:14" s="17" customFormat="1" ht="13.5" thickBot="1">
      <c r="A20" s="927"/>
      <c r="B20" s="947"/>
      <c r="C20" s="9"/>
      <c r="D20" s="948" t="s">
        <v>15</v>
      </c>
      <c r="E20" s="949"/>
      <c r="F20" s="450">
        <f t="shared" ref="F20:H20" si="0">SUM(F13:F19)</f>
        <v>760.5</v>
      </c>
      <c r="G20" s="450">
        <f t="shared" si="0"/>
        <v>978</v>
      </c>
      <c r="H20" s="870">
        <f t="shared" si="0"/>
        <v>758</v>
      </c>
      <c r="I20" s="230"/>
      <c r="J20" s="224"/>
      <c r="K20" s="10"/>
      <c r="L20" s="10"/>
      <c r="M20" s="10"/>
      <c r="N20" s="57"/>
    </row>
    <row r="21" spans="1:14" s="77" customFormat="1" ht="51">
      <c r="A21" s="927" t="s">
        <v>1610</v>
      </c>
      <c r="B21" s="925" t="s">
        <v>594</v>
      </c>
      <c r="C21" s="73" t="s">
        <v>642</v>
      </c>
      <c r="D21" s="20" t="s">
        <v>187</v>
      </c>
      <c r="E21" s="31" t="s">
        <v>32</v>
      </c>
      <c r="F21" s="137"/>
      <c r="G21" s="92">
        <v>81</v>
      </c>
      <c r="H21" s="81">
        <v>40.200000000000003</v>
      </c>
      <c r="I21" s="927" t="s">
        <v>62</v>
      </c>
      <c r="J21" s="347" t="s">
        <v>595</v>
      </c>
      <c r="K21" s="19"/>
      <c r="L21" s="46"/>
      <c r="M21" s="46">
        <v>1</v>
      </c>
      <c r="N21" s="59" t="s">
        <v>26</v>
      </c>
    </row>
    <row r="22" spans="1:14" s="77" customFormat="1" ht="39" thickBot="1">
      <c r="A22" s="927"/>
      <c r="B22" s="925"/>
      <c r="C22" s="58" t="s">
        <v>642</v>
      </c>
      <c r="D22" s="30" t="s">
        <v>57</v>
      </c>
      <c r="E22" s="31" t="s">
        <v>32</v>
      </c>
      <c r="F22" s="137"/>
      <c r="G22" s="92">
        <v>458</v>
      </c>
      <c r="H22" s="81">
        <v>228.7</v>
      </c>
      <c r="I22" s="927"/>
      <c r="J22" s="347" t="s">
        <v>1243</v>
      </c>
      <c r="K22" s="19"/>
      <c r="L22" s="46"/>
      <c r="M22" s="19" t="s">
        <v>1244</v>
      </c>
      <c r="N22" s="59" t="s">
        <v>26</v>
      </c>
    </row>
    <row r="23" spans="1:14" s="77" customFormat="1" ht="13.5" thickBot="1">
      <c r="A23" s="927"/>
      <c r="B23" s="926"/>
      <c r="C23" s="76"/>
      <c r="D23" s="960" t="s">
        <v>15</v>
      </c>
      <c r="E23" s="958"/>
      <c r="F23" s="88">
        <f t="shared" ref="F23" si="1">SUM(F21:F22)</f>
        <v>0</v>
      </c>
      <c r="G23" s="88">
        <f t="shared" ref="G23:H23" si="2">SUM(G21:G22)</f>
        <v>539</v>
      </c>
      <c r="H23" s="122">
        <f t="shared" si="2"/>
        <v>268.89999999999998</v>
      </c>
      <c r="I23" s="927"/>
      <c r="J23" s="347"/>
      <c r="K23" s="7"/>
      <c r="L23" s="7"/>
      <c r="M23" s="7"/>
      <c r="N23" s="56"/>
    </row>
    <row r="24" spans="1:14" s="17" customFormat="1" ht="13.5" thickBot="1">
      <c r="A24" s="395" t="s">
        <v>675</v>
      </c>
      <c r="B24" s="950" t="s">
        <v>14</v>
      </c>
      <c r="C24" s="950"/>
      <c r="D24" s="950"/>
      <c r="E24" s="951"/>
      <c r="F24" s="499">
        <f>SUM(F20+F23)</f>
        <v>760.5</v>
      </c>
      <c r="G24" s="499">
        <f t="shared" ref="G24:H24" si="3">SUM(G20+G23)</f>
        <v>1517</v>
      </c>
      <c r="H24" s="871">
        <f t="shared" si="3"/>
        <v>1026.9000000000001</v>
      </c>
      <c r="I24" s="395"/>
      <c r="J24" s="19"/>
      <c r="K24" s="7"/>
      <c r="L24" s="7"/>
      <c r="M24" s="7"/>
      <c r="N24" s="21"/>
    </row>
    <row r="25" spans="1:14" s="17" customFormat="1" ht="33" customHeight="1" thickBot="1">
      <c r="A25" s="396" t="s">
        <v>678</v>
      </c>
      <c r="B25" s="959" t="s">
        <v>75</v>
      </c>
      <c r="C25" s="959"/>
      <c r="D25" s="959"/>
      <c r="E25" s="959"/>
      <c r="F25" s="474"/>
      <c r="G25" s="500"/>
      <c r="H25" s="474"/>
      <c r="I25" s="396"/>
      <c r="J25" s="76"/>
      <c r="K25" s="73"/>
      <c r="L25" s="73"/>
      <c r="M25" s="73"/>
      <c r="N25" s="57"/>
    </row>
    <row r="26" spans="1:14" ht="38.25">
      <c r="A26" s="927" t="s">
        <v>679</v>
      </c>
      <c r="B26" s="922" t="s">
        <v>33</v>
      </c>
      <c r="C26" s="32">
        <v>1</v>
      </c>
      <c r="D26" s="33" t="s">
        <v>19</v>
      </c>
      <c r="E26" s="31" t="s">
        <v>39</v>
      </c>
      <c r="F26" s="137">
        <v>222.5</v>
      </c>
      <c r="G26" s="92">
        <v>330</v>
      </c>
      <c r="H26" s="81">
        <v>330</v>
      </c>
      <c r="I26" s="927" t="s">
        <v>1679</v>
      </c>
      <c r="J26" s="347" t="s">
        <v>42</v>
      </c>
      <c r="K26" s="7" t="s">
        <v>51</v>
      </c>
      <c r="L26" s="7" t="s">
        <v>51</v>
      </c>
      <c r="M26" s="7" t="s">
        <v>51</v>
      </c>
      <c r="N26" s="59" t="s">
        <v>34</v>
      </c>
    </row>
    <row r="27" spans="1:14" ht="38.25">
      <c r="A27" s="927"/>
      <c r="B27" s="923"/>
      <c r="C27" s="32">
        <v>1</v>
      </c>
      <c r="D27" s="33" t="s">
        <v>19</v>
      </c>
      <c r="E27" s="31" t="s">
        <v>39</v>
      </c>
      <c r="F27" s="137">
        <v>80</v>
      </c>
      <c r="G27" s="92">
        <v>95</v>
      </c>
      <c r="H27" s="81">
        <v>100</v>
      </c>
      <c r="I27" s="927"/>
      <c r="J27" s="347" t="s">
        <v>43</v>
      </c>
      <c r="K27" s="7" t="s">
        <v>51</v>
      </c>
      <c r="L27" s="7" t="s">
        <v>51</v>
      </c>
      <c r="M27" s="7" t="s">
        <v>51</v>
      </c>
      <c r="N27" s="59" t="s">
        <v>35</v>
      </c>
    </row>
    <row r="28" spans="1:14" ht="38.25">
      <c r="A28" s="927"/>
      <c r="B28" s="923"/>
      <c r="C28" s="32">
        <v>1</v>
      </c>
      <c r="D28" s="33" t="s">
        <v>19</v>
      </c>
      <c r="E28" s="31" t="s">
        <v>39</v>
      </c>
      <c r="F28" s="137">
        <v>55.9</v>
      </c>
      <c r="G28" s="92">
        <v>90</v>
      </c>
      <c r="H28" s="81">
        <v>90</v>
      </c>
      <c r="I28" s="927"/>
      <c r="J28" s="347" t="s">
        <v>44</v>
      </c>
      <c r="K28" s="7" t="s">
        <v>51</v>
      </c>
      <c r="L28" s="7" t="s">
        <v>51</v>
      </c>
      <c r="M28" s="7" t="s">
        <v>51</v>
      </c>
      <c r="N28" s="59" t="s">
        <v>36</v>
      </c>
    </row>
    <row r="29" spans="1:14" ht="38.25">
      <c r="A29" s="927"/>
      <c r="B29" s="923"/>
      <c r="C29" s="32">
        <v>1</v>
      </c>
      <c r="D29" s="33" t="s">
        <v>19</v>
      </c>
      <c r="E29" s="31" t="s">
        <v>39</v>
      </c>
      <c r="F29" s="137">
        <v>32</v>
      </c>
      <c r="G29" s="92">
        <v>45</v>
      </c>
      <c r="H29" s="81">
        <v>45</v>
      </c>
      <c r="I29" s="927"/>
      <c r="J29" s="347" t="s">
        <v>670</v>
      </c>
      <c r="K29" s="7" t="s">
        <v>51</v>
      </c>
      <c r="L29" s="7" t="s">
        <v>51</v>
      </c>
      <c r="M29" s="7" t="s">
        <v>51</v>
      </c>
      <c r="N29" s="59" t="s">
        <v>37</v>
      </c>
    </row>
    <row r="30" spans="1:14" ht="38.25">
      <c r="A30" s="927"/>
      <c r="B30" s="923"/>
      <c r="C30" s="32">
        <v>1</v>
      </c>
      <c r="D30" s="20" t="s">
        <v>19</v>
      </c>
      <c r="E30" s="31" t="s">
        <v>39</v>
      </c>
      <c r="F30" s="137">
        <v>586.79999999999995</v>
      </c>
      <c r="G30" s="92">
        <v>620</v>
      </c>
      <c r="H30" s="81">
        <v>640</v>
      </c>
      <c r="I30" s="927"/>
      <c r="J30" s="347" t="s">
        <v>45</v>
      </c>
      <c r="K30" s="7" t="s">
        <v>51</v>
      </c>
      <c r="L30" s="7" t="s">
        <v>51</v>
      </c>
      <c r="M30" s="7" t="s">
        <v>51</v>
      </c>
      <c r="N30" s="59" t="s">
        <v>38</v>
      </c>
    </row>
    <row r="31" spans="1:14" ht="13.5" thickBot="1">
      <c r="A31" s="927"/>
      <c r="B31" s="923"/>
      <c r="C31" s="32">
        <v>1</v>
      </c>
      <c r="D31" s="60" t="s">
        <v>19</v>
      </c>
      <c r="E31" s="668" t="s">
        <v>30</v>
      </c>
      <c r="F31" s="297">
        <v>7.8</v>
      </c>
      <c r="G31" s="297">
        <v>9</v>
      </c>
      <c r="H31" s="86">
        <v>10</v>
      </c>
      <c r="I31" s="927"/>
      <c r="J31" s="347" t="s">
        <v>1100</v>
      </c>
      <c r="K31" s="7" t="s">
        <v>133</v>
      </c>
      <c r="L31" s="7" t="s">
        <v>133</v>
      </c>
      <c r="M31" s="7" t="s">
        <v>133</v>
      </c>
      <c r="N31" s="59" t="s">
        <v>26</v>
      </c>
    </row>
    <row r="32" spans="1:14" s="17" customFormat="1" ht="13.5" thickBot="1">
      <c r="A32" s="927"/>
      <c r="B32" s="923"/>
      <c r="C32" s="53"/>
      <c r="D32" s="928" t="s">
        <v>15</v>
      </c>
      <c r="E32" s="929"/>
      <c r="F32" s="450">
        <f>SUM(F26:F31)</f>
        <v>984.99999999999989</v>
      </c>
      <c r="G32" s="450">
        <f>SUM(G26:G31)</f>
        <v>1189</v>
      </c>
      <c r="H32" s="870">
        <f>SUM(H26:H31)</f>
        <v>1215</v>
      </c>
      <c r="I32" s="927"/>
      <c r="J32" s="19"/>
      <c r="K32" s="7"/>
      <c r="L32" s="7"/>
      <c r="M32" s="7"/>
      <c r="N32" s="57"/>
    </row>
    <row r="33" spans="1:14" ht="51">
      <c r="A33" s="927" t="s">
        <v>680</v>
      </c>
      <c r="B33" s="924" t="s">
        <v>67</v>
      </c>
      <c r="C33" s="73" t="s">
        <v>8</v>
      </c>
      <c r="D33" s="34" t="s">
        <v>19</v>
      </c>
      <c r="E33" s="63" t="s">
        <v>23</v>
      </c>
      <c r="F33" s="137">
        <v>15</v>
      </c>
      <c r="G33" s="92">
        <v>15</v>
      </c>
      <c r="H33" s="81">
        <v>15</v>
      </c>
      <c r="I33" s="927" t="s">
        <v>1679</v>
      </c>
      <c r="J33" s="398" t="s">
        <v>782</v>
      </c>
      <c r="K33" s="45" t="s">
        <v>97</v>
      </c>
      <c r="L33" s="45" t="s">
        <v>97</v>
      </c>
      <c r="M33" s="45" t="s">
        <v>97</v>
      </c>
      <c r="N33" s="59" t="s">
        <v>26</v>
      </c>
    </row>
    <row r="34" spans="1:14" ht="64.5" thickBot="1">
      <c r="A34" s="927"/>
      <c r="B34" s="925"/>
      <c r="C34" s="73" t="s">
        <v>8</v>
      </c>
      <c r="D34" s="20" t="s">
        <v>19</v>
      </c>
      <c r="E34" s="106" t="s">
        <v>23</v>
      </c>
      <c r="F34" s="137">
        <v>45</v>
      </c>
      <c r="G34" s="92">
        <v>30</v>
      </c>
      <c r="H34" s="81">
        <v>30</v>
      </c>
      <c r="I34" s="927"/>
      <c r="J34" s="398" t="s">
        <v>956</v>
      </c>
      <c r="K34" s="45" t="s">
        <v>957</v>
      </c>
      <c r="L34" s="45" t="s">
        <v>957</v>
      </c>
      <c r="M34" s="45" t="s">
        <v>957</v>
      </c>
      <c r="N34" s="59" t="s">
        <v>26</v>
      </c>
    </row>
    <row r="35" spans="1:14" s="17" customFormat="1" ht="13.5" thickBot="1">
      <c r="A35" s="927"/>
      <c r="B35" s="926"/>
      <c r="C35" s="9"/>
      <c r="D35" s="948" t="s">
        <v>15</v>
      </c>
      <c r="E35" s="949"/>
      <c r="F35" s="88">
        <f t="shared" ref="F35:H35" si="4">SUM(F33:F34)</f>
        <v>60</v>
      </c>
      <c r="G35" s="88">
        <f t="shared" si="4"/>
        <v>45</v>
      </c>
      <c r="H35" s="122">
        <f t="shared" si="4"/>
        <v>45</v>
      </c>
      <c r="I35" s="927"/>
      <c r="J35" s="224"/>
      <c r="K35" s="10"/>
      <c r="L35" s="10"/>
      <c r="M35" s="10"/>
      <c r="N35" s="57"/>
    </row>
    <row r="36" spans="1:14" ht="51">
      <c r="A36" s="961" t="s">
        <v>683</v>
      </c>
      <c r="B36" s="964" t="s">
        <v>27</v>
      </c>
      <c r="C36" s="32" t="s">
        <v>1348</v>
      </c>
      <c r="D36" s="75" t="s">
        <v>19</v>
      </c>
      <c r="E36" s="31" t="s">
        <v>32</v>
      </c>
      <c r="F36" s="137">
        <v>32.4</v>
      </c>
      <c r="G36" s="92">
        <v>35</v>
      </c>
      <c r="H36" s="81">
        <v>35</v>
      </c>
      <c r="I36" s="230" t="s">
        <v>1679</v>
      </c>
      <c r="J36" s="347" t="s">
        <v>958</v>
      </c>
      <c r="K36" s="46"/>
      <c r="L36" s="46"/>
      <c r="M36" s="46"/>
      <c r="N36" s="59" t="s">
        <v>26</v>
      </c>
    </row>
    <row r="37" spans="1:14" ht="63.75">
      <c r="A37" s="962"/>
      <c r="B37" s="965"/>
      <c r="C37" s="32" t="s">
        <v>1348</v>
      </c>
      <c r="D37" s="30" t="s">
        <v>19</v>
      </c>
      <c r="E37" s="38" t="s">
        <v>32</v>
      </c>
      <c r="F37" s="137">
        <v>3</v>
      </c>
      <c r="G37" s="92">
        <v>3</v>
      </c>
      <c r="H37" s="81">
        <v>3</v>
      </c>
      <c r="I37" s="230"/>
      <c r="J37" s="347" t="s">
        <v>1477</v>
      </c>
      <c r="K37" s="46">
        <v>1</v>
      </c>
      <c r="L37" s="46">
        <v>1</v>
      </c>
      <c r="M37" s="46">
        <v>1</v>
      </c>
      <c r="N37" s="59" t="s">
        <v>26</v>
      </c>
    </row>
    <row r="38" spans="1:14" ht="51">
      <c r="A38" s="962"/>
      <c r="B38" s="965"/>
      <c r="C38" s="32" t="s">
        <v>1348</v>
      </c>
      <c r="D38" s="30" t="s">
        <v>19</v>
      </c>
      <c r="E38" s="38" t="s">
        <v>32</v>
      </c>
      <c r="F38" s="137">
        <v>10</v>
      </c>
      <c r="G38" s="92">
        <v>10</v>
      </c>
      <c r="H38" s="81">
        <v>10</v>
      </c>
      <c r="I38" s="230"/>
      <c r="J38" s="398" t="s">
        <v>781</v>
      </c>
      <c r="K38" s="45" t="s">
        <v>60</v>
      </c>
      <c r="L38" s="45" t="s">
        <v>60</v>
      </c>
      <c r="M38" s="45" t="s">
        <v>60</v>
      </c>
      <c r="N38" s="59" t="s">
        <v>26</v>
      </c>
    </row>
    <row r="39" spans="1:14" ht="25.5">
      <c r="A39" s="962"/>
      <c r="B39" s="965"/>
      <c r="C39" s="32" t="s">
        <v>1348</v>
      </c>
      <c r="D39" s="30" t="s">
        <v>19</v>
      </c>
      <c r="E39" s="38" t="s">
        <v>32</v>
      </c>
      <c r="F39" s="137">
        <v>1.5</v>
      </c>
      <c r="G39" s="92"/>
      <c r="H39" s="81"/>
      <c r="I39" s="230"/>
      <c r="J39" s="398" t="s">
        <v>1603</v>
      </c>
      <c r="K39" s="45" t="s">
        <v>8</v>
      </c>
      <c r="L39" s="45"/>
      <c r="M39" s="45"/>
      <c r="N39" s="59" t="s">
        <v>26</v>
      </c>
    </row>
    <row r="40" spans="1:14" ht="38.25">
      <c r="A40" s="962"/>
      <c r="B40" s="965"/>
      <c r="C40" s="32" t="s">
        <v>1348</v>
      </c>
      <c r="D40" s="323" t="s">
        <v>19</v>
      </c>
      <c r="E40" s="31" t="s">
        <v>32</v>
      </c>
      <c r="F40" s="137">
        <v>0.8</v>
      </c>
      <c r="G40" s="92">
        <v>0.8</v>
      </c>
      <c r="H40" s="81">
        <v>0.8</v>
      </c>
      <c r="I40" s="230"/>
      <c r="J40" s="398" t="s">
        <v>1346</v>
      </c>
      <c r="K40" s="45" t="s">
        <v>9</v>
      </c>
      <c r="L40" s="45" t="s">
        <v>9</v>
      </c>
      <c r="M40" s="45" t="s">
        <v>9</v>
      </c>
      <c r="N40" s="59" t="s">
        <v>26</v>
      </c>
    </row>
    <row r="41" spans="1:14" ht="38.25">
      <c r="A41" s="962"/>
      <c r="B41" s="965"/>
      <c r="C41" s="32" t="s">
        <v>1348</v>
      </c>
      <c r="D41" s="323" t="s">
        <v>19</v>
      </c>
      <c r="E41" s="31" t="s">
        <v>32</v>
      </c>
      <c r="F41" s="137">
        <v>11.4</v>
      </c>
      <c r="G41" s="92">
        <v>40</v>
      </c>
      <c r="H41" s="81">
        <v>20</v>
      </c>
      <c r="I41" s="230"/>
      <c r="J41" s="343" t="s">
        <v>650</v>
      </c>
      <c r="K41" s="46"/>
      <c r="L41" s="46">
        <v>1</v>
      </c>
      <c r="M41" s="46">
        <v>1</v>
      </c>
      <c r="N41" s="59" t="s">
        <v>26</v>
      </c>
    </row>
    <row r="42" spans="1:14" ht="38.25">
      <c r="A42" s="962"/>
      <c r="B42" s="965"/>
      <c r="C42" s="32" t="s">
        <v>1348</v>
      </c>
      <c r="D42" s="76" t="s">
        <v>19</v>
      </c>
      <c r="E42" s="31" t="s">
        <v>32</v>
      </c>
      <c r="F42" s="137">
        <v>3</v>
      </c>
      <c r="G42" s="92"/>
      <c r="H42" s="81"/>
      <c r="I42" s="20"/>
      <c r="J42" s="343" t="s">
        <v>58</v>
      </c>
      <c r="K42" s="46">
        <v>6</v>
      </c>
      <c r="L42" s="46"/>
      <c r="M42" s="46"/>
      <c r="N42" s="59" t="s">
        <v>26</v>
      </c>
    </row>
    <row r="43" spans="1:14" ht="38.25">
      <c r="A43" s="962"/>
      <c r="B43" s="965"/>
      <c r="C43" s="32">
        <v>1</v>
      </c>
      <c r="D43" s="20" t="s">
        <v>19</v>
      </c>
      <c r="E43" s="31" t="s">
        <v>32</v>
      </c>
      <c r="F43" s="137">
        <v>10</v>
      </c>
      <c r="G43" s="92">
        <v>10</v>
      </c>
      <c r="H43" s="81">
        <v>10</v>
      </c>
      <c r="I43" s="20"/>
      <c r="J43" s="343" t="s">
        <v>1352</v>
      </c>
      <c r="K43" s="46">
        <v>6</v>
      </c>
      <c r="L43" s="46">
        <v>6</v>
      </c>
      <c r="M43" s="46">
        <v>6</v>
      </c>
      <c r="N43" s="59" t="s">
        <v>26</v>
      </c>
    </row>
    <row r="44" spans="1:14" ht="39" thickBot="1">
      <c r="A44" s="962"/>
      <c r="B44" s="965"/>
      <c r="C44" s="32">
        <v>1</v>
      </c>
      <c r="D44" s="20" t="s">
        <v>19</v>
      </c>
      <c r="E44" s="31" t="s">
        <v>32</v>
      </c>
      <c r="F44" s="137">
        <v>10</v>
      </c>
      <c r="G44" s="92"/>
      <c r="H44" s="81"/>
      <c r="I44" s="20"/>
      <c r="J44" s="343" t="s">
        <v>1351</v>
      </c>
      <c r="K44" s="46">
        <v>1</v>
      </c>
      <c r="L44" s="46"/>
      <c r="M44" s="46"/>
      <c r="N44" s="59" t="s">
        <v>26</v>
      </c>
    </row>
    <row r="45" spans="1:14" s="17" customFormat="1" ht="13.5" thickBot="1">
      <c r="A45" s="963"/>
      <c r="B45" s="966"/>
      <c r="C45" s="53"/>
      <c r="D45" s="948" t="s">
        <v>15</v>
      </c>
      <c r="E45" s="967"/>
      <c r="F45" s="450">
        <f t="shared" ref="F45:H45" si="5">SUM(F36:F44)</f>
        <v>82.1</v>
      </c>
      <c r="G45" s="450">
        <f t="shared" si="5"/>
        <v>98.8</v>
      </c>
      <c r="H45" s="870">
        <f t="shared" si="5"/>
        <v>78.8</v>
      </c>
      <c r="I45" s="230"/>
      <c r="J45" s="347"/>
      <c r="K45" s="7"/>
      <c r="L45" s="7"/>
      <c r="M45" s="7"/>
      <c r="N45" s="57"/>
    </row>
    <row r="46" spans="1:14" ht="38.25">
      <c r="A46" s="927" t="s">
        <v>684</v>
      </c>
      <c r="B46" s="922" t="s">
        <v>49</v>
      </c>
      <c r="C46" s="36">
        <v>2</v>
      </c>
      <c r="D46" s="20" t="s">
        <v>24</v>
      </c>
      <c r="E46" s="64" t="s">
        <v>25</v>
      </c>
      <c r="F46" s="137">
        <v>47.1</v>
      </c>
      <c r="G46" s="92">
        <v>80</v>
      </c>
      <c r="H46" s="81">
        <v>80</v>
      </c>
      <c r="I46" s="927"/>
      <c r="J46" s="53" t="s">
        <v>73</v>
      </c>
      <c r="K46" s="95" t="s">
        <v>1513</v>
      </c>
      <c r="L46" s="95" t="s">
        <v>1513</v>
      </c>
      <c r="M46" s="95" t="s">
        <v>1513</v>
      </c>
      <c r="N46" s="20" t="s">
        <v>46</v>
      </c>
    </row>
    <row r="47" spans="1:14" ht="76.5">
      <c r="A47" s="927"/>
      <c r="B47" s="922"/>
      <c r="C47" s="36">
        <v>1</v>
      </c>
      <c r="D47" s="20" t="s">
        <v>24</v>
      </c>
      <c r="E47" s="64" t="s">
        <v>25</v>
      </c>
      <c r="F47" s="137">
        <v>95.6</v>
      </c>
      <c r="G47" s="92">
        <v>100</v>
      </c>
      <c r="H47" s="81">
        <v>100</v>
      </c>
      <c r="I47" s="927"/>
      <c r="J47" s="399" t="s">
        <v>658</v>
      </c>
      <c r="K47" s="709">
        <v>50</v>
      </c>
      <c r="L47" s="709">
        <v>55</v>
      </c>
      <c r="M47" s="709">
        <v>55</v>
      </c>
      <c r="N47" s="59" t="s">
        <v>26</v>
      </c>
    </row>
    <row r="48" spans="1:14" ht="26.25" thickBot="1">
      <c r="A48" s="927"/>
      <c r="B48" s="922"/>
      <c r="C48" s="36">
        <v>1</v>
      </c>
      <c r="D48" s="33" t="s">
        <v>19</v>
      </c>
      <c r="E48" s="64" t="s">
        <v>25</v>
      </c>
      <c r="F48" s="137">
        <v>88.8</v>
      </c>
      <c r="G48" s="92">
        <v>90</v>
      </c>
      <c r="H48" s="81">
        <v>90</v>
      </c>
      <c r="I48" s="927"/>
      <c r="J48" s="399" t="s">
        <v>780</v>
      </c>
      <c r="K48" s="709">
        <v>29</v>
      </c>
      <c r="L48" s="709">
        <v>32</v>
      </c>
      <c r="M48" s="709">
        <v>32</v>
      </c>
      <c r="N48" s="59" t="s">
        <v>26</v>
      </c>
    </row>
    <row r="49" spans="1:14" s="17" customFormat="1" ht="13.5" thickBot="1">
      <c r="A49" s="927"/>
      <c r="B49" s="923"/>
      <c r="C49" s="96"/>
      <c r="D49" s="957" t="s">
        <v>15</v>
      </c>
      <c r="E49" s="958"/>
      <c r="F49" s="91">
        <f t="shared" ref="F49" si="6">SUM(F46:F48)</f>
        <v>231.5</v>
      </c>
      <c r="G49" s="91">
        <f t="shared" ref="G49:H49" si="7">SUM(G46:G48)</f>
        <v>270</v>
      </c>
      <c r="H49" s="122">
        <f t="shared" si="7"/>
        <v>270</v>
      </c>
      <c r="I49" s="927"/>
      <c r="J49" s="18"/>
      <c r="K49" s="18"/>
      <c r="L49" s="18"/>
      <c r="M49" s="18"/>
      <c r="N49" s="21"/>
    </row>
    <row r="50" spans="1:14" ht="63.75">
      <c r="A50" s="927" t="s">
        <v>685</v>
      </c>
      <c r="B50" s="925" t="s">
        <v>48</v>
      </c>
      <c r="C50" s="32">
        <v>1</v>
      </c>
      <c r="D50" s="74" t="s">
        <v>19</v>
      </c>
      <c r="E50" s="37" t="s">
        <v>23</v>
      </c>
      <c r="F50" s="137">
        <v>19.2</v>
      </c>
      <c r="G50" s="92">
        <v>20</v>
      </c>
      <c r="H50" s="81">
        <v>20</v>
      </c>
      <c r="I50" s="927"/>
      <c r="J50" s="230" t="s">
        <v>1305</v>
      </c>
      <c r="K50" s="7" t="s">
        <v>9</v>
      </c>
      <c r="L50" s="7" t="s">
        <v>9</v>
      </c>
      <c r="M50" s="7" t="s">
        <v>9</v>
      </c>
      <c r="N50" s="59" t="s">
        <v>26</v>
      </c>
    </row>
    <row r="51" spans="1:14" s="1" customFormat="1" ht="13.5" thickBot="1">
      <c r="A51" s="927"/>
      <c r="B51" s="925"/>
      <c r="C51" s="32"/>
      <c r="D51" s="75"/>
      <c r="E51" s="52"/>
      <c r="F51" s="137"/>
      <c r="G51" s="92"/>
      <c r="H51" s="81"/>
      <c r="I51" s="927"/>
      <c r="J51" s="230"/>
      <c r="K51" s="7"/>
      <c r="L51" s="7"/>
      <c r="M51" s="7"/>
      <c r="N51" s="59"/>
    </row>
    <row r="52" spans="1:14" s="17" customFormat="1" ht="13.5" thickBot="1">
      <c r="A52" s="927"/>
      <c r="B52" s="926"/>
      <c r="C52" s="32"/>
      <c r="D52" s="978" t="s">
        <v>15</v>
      </c>
      <c r="E52" s="979"/>
      <c r="F52" s="122">
        <f t="shared" ref="F52" si="8">SUM(F50+F51)</f>
        <v>19.2</v>
      </c>
      <c r="G52" s="122">
        <f t="shared" ref="G52:H52" si="9">SUM(G50+G51)</f>
        <v>20</v>
      </c>
      <c r="H52" s="122">
        <f t="shared" si="9"/>
        <v>20</v>
      </c>
      <c r="I52" s="927"/>
      <c r="J52" s="230"/>
      <c r="K52" s="11"/>
      <c r="L52" s="11"/>
      <c r="M52" s="11"/>
      <c r="N52" s="59"/>
    </row>
    <row r="53" spans="1:14">
      <c r="A53" s="977" t="s">
        <v>686</v>
      </c>
      <c r="B53" s="925" t="s">
        <v>55</v>
      </c>
      <c r="C53" s="32">
        <v>1</v>
      </c>
      <c r="D53" s="74" t="s">
        <v>19</v>
      </c>
      <c r="E53" s="37" t="s">
        <v>30</v>
      </c>
      <c r="F53" s="137">
        <v>56</v>
      </c>
      <c r="G53" s="92">
        <v>20</v>
      </c>
      <c r="H53" s="81">
        <v>20</v>
      </c>
      <c r="I53" s="977" t="s">
        <v>1686</v>
      </c>
      <c r="J53" s="347" t="s">
        <v>56</v>
      </c>
      <c r="K53" s="7" t="s">
        <v>10</v>
      </c>
      <c r="L53" s="7" t="s">
        <v>9</v>
      </c>
      <c r="M53" s="7" t="s">
        <v>9</v>
      </c>
      <c r="N53" s="59" t="s">
        <v>26</v>
      </c>
    </row>
    <row r="54" spans="1:14" s="1" customFormat="1" ht="13.5" thickBot="1">
      <c r="A54" s="977"/>
      <c r="B54" s="925"/>
      <c r="C54" s="32"/>
      <c r="D54" s="75"/>
      <c r="E54" s="52"/>
      <c r="F54" s="137"/>
      <c r="G54" s="92"/>
      <c r="H54" s="81"/>
      <c r="I54" s="977"/>
      <c r="J54" s="347"/>
      <c r="K54" s="7"/>
      <c r="L54" s="7"/>
      <c r="M54" s="7"/>
      <c r="N54" s="59"/>
    </row>
    <row r="55" spans="1:14" s="17" customFormat="1" ht="13.5" thickBot="1">
      <c r="A55" s="977"/>
      <c r="B55" s="926"/>
      <c r="C55" s="32"/>
      <c r="D55" s="978" t="s">
        <v>15</v>
      </c>
      <c r="E55" s="979"/>
      <c r="F55" s="122">
        <f t="shared" ref="F55:H55" si="10">SUM(F53:F54)</f>
        <v>56</v>
      </c>
      <c r="G55" s="122">
        <f t="shared" si="10"/>
        <v>20</v>
      </c>
      <c r="H55" s="122">
        <f t="shared" si="10"/>
        <v>20</v>
      </c>
      <c r="I55" s="977"/>
      <c r="J55" s="343"/>
      <c r="K55" s="7"/>
      <c r="L55" s="7"/>
      <c r="M55" s="7"/>
      <c r="N55" s="59"/>
    </row>
    <row r="56" spans="1:14" s="66" customFormat="1" ht="25.5">
      <c r="A56" s="977" t="s">
        <v>687</v>
      </c>
      <c r="B56" s="923" t="s">
        <v>54</v>
      </c>
      <c r="C56" s="58" t="s">
        <v>8</v>
      </c>
      <c r="D56" s="68" t="s">
        <v>19</v>
      </c>
      <c r="E56" s="69" t="s">
        <v>23</v>
      </c>
      <c r="F56" s="137">
        <v>200</v>
      </c>
      <c r="G56" s="92">
        <v>200</v>
      </c>
      <c r="H56" s="81"/>
      <c r="I56" s="977" t="s">
        <v>63</v>
      </c>
      <c r="J56" s="343" t="s">
        <v>1387</v>
      </c>
      <c r="K56" s="73" t="s">
        <v>10</v>
      </c>
      <c r="L56" s="73" t="s">
        <v>10</v>
      </c>
      <c r="M56" s="73"/>
      <c r="N56" s="65" t="s">
        <v>26</v>
      </c>
    </row>
    <row r="57" spans="1:14" s="66" customFormat="1" ht="13.5" thickBot="1">
      <c r="A57" s="977"/>
      <c r="B57" s="923"/>
      <c r="C57" s="58"/>
      <c r="D57" s="74"/>
      <c r="E57" s="37"/>
      <c r="F57" s="137"/>
      <c r="G57" s="92"/>
      <c r="H57" s="81"/>
      <c r="I57" s="977"/>
      <c r="J57" s="343"/>
      <c r="K57" s="73"/>
      <c r="L57" s="73"/>
      <c r="M57" s="73"/>
      <c r="N57" s="65"/>
    </row>
    <row r="58" spans="1:14" s="67" customFormat="1" ht="13.5" thickBot="1">
      <c r="A58" s="977"/>
      <c r="B58" s="923"/>
      <c r="C58" s="70"/>
      <c r="D58" s="989" t="s">
        <v>15</v>
      </c>
      <c r="E58" s="990"/>
      <c r="F58" s="292">
        <f t="shared" ref="F58:H58" si="11">SUM(F56:F57)</f>
        <v>200</v>
      </c>
      <c r="G58" s="292">
        <f t="shared" si="11"/>
        <v>200</v>
      </c>
      <c r="H58" s="443">
        <f t="shared" si="11"/>
        <v>0</v>
      </c>
      <c r="I58" s="977"/>
      <c r="J58" s="354"/>
      <c r="K58" s="10"/>
      <c r="L58" s="10"/>
      <c r="M58" s="10"/>
      <c r="N58" s="56"/>
    </row>
    <row r="59" spans="1:14" ht="38.25">
      <c r="A59" s="977" t="s">
        <v>688</v>
      </c>
      <c r="B59" s="925" t="s">
        <v>79</v>
      </c>
      <c r="C59" s="58" t="s">
        <v>8</v>
      </c>
      <c r="D59" s="34" t="s">
        <v>19</v>
      </c>
      <c r="E59" s="71" t="s">
        <v>23</v>
      </c>
      <c r="F59" s="137">
        <v>40</v>
      </c>
      <c r="G59" s="92">
        <v>40</v>
      </c>
      <c r="H59" s="81">
        <v>40</v>
      </c>
      <c r="I59" s="977" t="s">
        <v>1683</v>
      </c>
      <c r="J59" s="343" t="s">
        <v>1602</v>
      </c>
      <c r="K59" s="7" t="s">
        <v>959</v>
      </c>
      <c r="L59" s="7" t="s">
        <v>960</v>
      </c>
      <c r="M59" s="7" t="s">
        <v>960</v>
      </c>
      <c r="N59" s="59" t="s">
        <v>26</v>
      </c>
    </row>
    <row r="60" spans="1:14" ht="38.25">
      <c r="A60" s="977"/>
      <c r="B60" s="925"/>
      <c r="C60" s="58" t="s">
        <v>8</v>
      </c>
      <c r="D60" s="30" t="s">
        <v>19</v>
      </c>
      <c r="E60" s="71" t="s">
        <v>23</v>
      </c>
      <c r="F60" s="137">
        <v>32</v>
      </c>
      <c r="G60" s="92">
        <v>25</v>
      </c>
      <c r="H60" s="81">
        <v>25</v>
      </c>
      <c r="I60" s="977"/>
      <c r="J60" s="343" t="s">
        <v>961</v>
      </c>
      <c r="K60" s="7" t="s">
        <v>962</v>
      </c>
      <c r="L60" s="7" t="s">
        <v>963</v>
      </c>
      <c r="M60" s="7" t="s">
        <v>963</v>
      </c>
      <c r="N60" s="59" t="s">
        <v>26</v>
      </c>
    </row>
    <row r="61" spans="1:14" ht="38.25">
      <c r="A61" s="977"/>
      <c r="B61" s="925"/>
      <c r="C61" s="58" t="s">
        <v>8</v>
      </c>
      <c r="D61" s="30" t="s">
        <v>19</v>
      </c>
      <c r="E61" s="71" t="s">
        <v>23</v>
      </c>
      <c r="F61" s="137">
        <v>15</v>
      </c>
      <c r="G61" s="92">
        <v>13</v>
      </c>
      <c r="H61" s="81">
        <v>10</v>
      </c>
      <c r="I61" s="977"/>
      <c r="J61" s="872" t="s">
        <v>1601</v>
      </c>
      <c r="K61" s="7" t="s">
        <v>964</v>
      </c>
      <c r="L61" s="7" t="s">
        <v>1250</v>
      </c>
      <c r="M61" s="7" t="s">
        <v>1478</v>
      </c>
      <c r="N61" s="59" t="s">
        <v>26</v>
      </c>
    </row>
    <row r="62" spans="1:14" ht="64.5" thickBot="1">
      <c r="A62" s="977"/>
      <c r="B62" s="925"/>
      <c r="C62" s="58" t="s">
        <v>8</v>
      </c>
      <c r="D62" s="30" t="s">
        <v>19</v>
      </c>
      <c r="E62" s="71" t="s">
        <v>23</v>
      </c>
      <c r="F62" s="137">
        <v>15</v>
      </c>
      <c r="G62" s="92"/>
      <c r="H62" s="81"/>
      <c r="I62" s="977"/>
      <c r="J62" s="872" t="s">
        <v>1388</v>
      </c>
      <c r="K62" s="83">
        <v>1</v>
      </c>
      <c r="L62" s="7"/>
      <c r="M62" s="7"/>
      <c r="N62" s="59" t="s">
        <v>26</v>
      </c>
    </row>
    <row r="63" spans="1:14" s="17" customFormat="1" ht="13.5" thickBot="1">
      <c r="A63" s="977"/>
      <c r="B63" s="926"/>
      <c r="C63" s="32"/>
      <c r="D63" s="978" t="s">
        <v>15</v>
      </c>
      <c r="E63" s="979"/>
      <c r="F63" s="122">
        <f>SUM(F59:F62)</f>
        <v>102</v>
      </c>
      <c r="G63" s="122">
        <f t="shared" ref="G63:H63" si="12">SUM(G59:G62)</f>
        <v>78</v>
      </c>
      <c r="H63" s="122">
        <f t="shared" si="12"/>
        <v>75</v>
      </c>
      <c r="I63" s="977"/>
      <c r="J63" s="343"/>
      <c r="K63" s="7"/>
      <c r="L63" s="7"/>
      <c r="M63" s="7"/>
      <c r="N63" s="59"/>
    </row>
    <row r="64" spans="1:14" s="1" customFormat="1" ht="38.25">
      <c r="A64" s="927" t="s">
        <v>689</v>
      </c>
      <c r="B64" s="973" t="s">
        <v>1641</v>
      </c>
      <c r="C64" s="73" t="s">
        <v>8</v>
      </c>
      <c r="D64" s="80" t="s">
        <v>19</v>
      </c>
      <c r="E64" s="37" t="s">
        <v>1453</v>
      </c>
      <c r="F64" s="137">
        <v>54.8</v>
      </c>
      <c r="G64" s="92">
        <v>102.6</v>
      </c>
      <c r="H64" s="81"/>
      <c r="I64" s="927" t="s">
        <v>1685</v>
      </c>
      <c r="J64" s="400" t="s">
        <v>1224</v>
      </c>
      <c r="K64" s="83"/>
      <c r="L64" s="83" t="s">
        <v>242</v>
      </c>
      <c r="M64" s="73"/>
      <c r="N64" s="21" t="s">
        <v>26</v>
      </c>
    </row>
    <row r="65" spans="1:14" s="1" customFormat="1" ht="51.75" thickBot="1">
      <c r="A65" s="927"/>
      <c r="B65" s="973"/>
      <c r="C65" s="58" t="s">
        <v>8</v>
      </c>
      <c r="D65" s="84" t="s">
        <v>57</v>
      </c>
      <c r="E65" s="85" t="s">
        <v>23</v>
      </c>
      <c r="F65" s="137"/>
      <c r="G65" s="92">
        <v>132</v>
      </c>
      <c r="H65" s="81"/>
      <c r="I65" s="927"/>
      <c r="J65" s="400" t="s">
        <v>1225</v>
      </c>
      <c r="K65" s="83"/>
      <c r="L65" s="83"/>
      <c r="M65" s="73" t="s">
        <v>8</v>
      </c>
      <c r="N65" s="21" t="s">
        <v>26</v>
      </c>
    </row>
    <row r="66" spans="1:14" s="1" customFormat="1" ht="13.5" thickBot="1">
      <c r="A66" s="927"/>
      <c r="B66" s="973"/>
      <c r="C66" s="55"/>
      <c r="D66" s="1025" t="s">
        <v>15</v>
      </c>
      <c r="E66" s="1026"/>
      <c r="F66" s="88">
        <f t="shared" ref="F66" si="13">SUM(F64:F65)</f>
        <v>54.8</v>
      </c>
      <c r="G66" s="88">
        <f t="shared" ref="G66:H66" si="14">SUM(G64:G65)</f>
        <v>234.6</v>
      </c>
      <c r="H66" s="122">
        <f t="shared" si="14"/>
        <v>0</v>
      </c>
      <c r="I66" s="927"/>
      <c r="J66" s="401"/>
      <c r="K66" s="10"/>
      <c r="L66" s="10"/>
      <c r="M66" s="10"/>
      <c r="N66" s="89"/>
    </row>
    <row r="67" spans="1:14" s="67" customFormat="1" ht="63.75">
      <c r="A67" s="977" t="s">
        <v>690</v>
      </c>
      <c r="B67" s="973" t="s">
        <v>1640</v>
      </c>
      <c r="C67" s="32" t="s">
        <v>642</v>
      </c>
      <c r="D67" s="76" t="s">
        <v>19</v>
      </c>
      <c r="E67" s="52" t="s">
        <v>1451</v>
      </c>
      <c r="F67" s="137">
        <v>34</v>
      </c>
      <c r="G67" s="92"/>
      <c r="H67" s="81"/>
      <c r="I67" s="1024" t="s">
        <v>1683</v>
      </c>
      <c r="J67" s="343" t="s">
        <v>53</v>
      </c>
      <c r="K67" s="73"/>
      <c r="L67" s="73"/>
      <c r="M67" s="73"/>
      <c r="N67" s="59" t="s">
        <v>26</v>
      </c>
    </row>
    <row r="68" spans="1:14" s="67" customFormat="1" ht="51">
      <c r="A68" s="977"/>
      <c r="B68" s="973"/>
      <c r="C68" s="36" t="s">
        <v>642</v>
      </c>
      <c r="D68" s="76" t="s">
        <v>57</v>
      </c>
      <c r="E68" s="37" t="s">
        <v>30</v>
      </c>
      <c r="F68" s="137">
        <v>30</v>
      </c>
      <c r="G68" s="92">
        <v>65.900000000000006</v>
      </c>
      <c r="H68" s="81">
        <v>9.9</v>
      </c>
      <c r="I68" s="1024"/>
      <c r="J68" s="343" t="s">
        <v>1252</v>
      </c>
      <c r="K68" s="73"/>
      <c r="L68" s="73"/>
      <c r="M68" s="73" t="s">
        <v>1253</v>
      </c>
      <c r="N68" s="59" t="s">
        <v>26</v>
      </c>
    </row>
    <row r="69" spans="1:14" s="67" customFormat="1" ht="51.75" thickBot="1">
      <c r="A69" s="977"/>
      <c r="B69" s="973"/>
      <c r="C69" s="36" t="s">
        <v>642</v>
      </c>
      <c r="D69" s="97" t="s">
        <v>187</v>
      </c>
      <c r="E69" s="37" t="s">
        <v>30</v>
      </c>
      <c r="F69" s="137">
        <v>80</v>
      </c>
      <c r="G69" s="92">
        <v>300</v>
      </c>
      <c r="H69" s="81">
        <v>100</v>
      </c>
      <c r="I69" s="1024"/>
      <c r="J69" s="343" t="s">
        <v>1254</v>
      </c>
      <c r="K69" s="73"/>
      <c r="L69" s="73"/>
      <c r="M69" s="73" t="s">
        <v>1255</v>
      </c>
      <c r="N69" s="59" t="s">
        <v>26</v>
      </c>
    </row>
    <row r="70" spans="1:14" s="67" customFormat="1" ht="13.5" thickBot="1">
      <c r="A70" s="977"/>
      <c r="B70" s="973"/>
      <c r="C70" s="104"/>
      <c r="D70" s="978" t="s">
        <v>15</v>
      </c>
      <c r="E70" s="979"/>
      <c r="F70" s="340">
        <f>SUM(F67:F69)</f>
        <v>144</v>
      </c>
      <c r="G70" s="340">
        <f t="shared" ref="G70:H70" si="15">SUM(G67:G69)</f>
        <v>365.9</v>
      </c>
      <c r="H70" s="340">
        <f t="shared" si="15"/>
        <v>109.9</v>
      </c>
      <c r="I70" s="1024"/>
      <c r="J70" s="343"/>
      <c r="K70" s="10"/>
      <c r="L70" s="10"/>
      <c r="M70" s="10"/>
      <c r="N70" s="56"/>
    </row>
    <row r="71" spans="1:14" s="1" customFormat="1" ht="63.75">
      <c r="A71" s="927" t="s">
        <v>691</v>
      </c>
      <c r="B71" s="973" t="s">
        <v>1347</v>
      </c>
      <c r="C71" s="73" t="s">
        <v>8</v>
      </c>
      <c r="D71" s="80" t="s">
        <v>19</v>
      </c>
      <c r="E71" s="37" t="s">
        <v>32</v>
      </c>
      <c r="F71" s="137">
        <v>12</v>
      </c>
      <c r="G71" s="92">
        <v>15</v>
      </c>
      <c r="H71" s="81">
        <v>15</v>
      </c>
      <c r="I71" s="230" t="s">
        <v>1684</v>
      </c>
      <c r="J71" s="400" t="s">
        <v>657</v>
      </c>
      <c r="K71" s="83" t="s">
        <v>242</v>
      </c>
      <c r="L71" s="83" t="s">
        <v>242</v>
      </c>
      <c r="M71" s="73" t="s">
        <v>242</v>
      </c>
      <c r="N71" s="21" t="s">
        <v>26</v>
      </c>
    </row>
    <row r="72" spans="1:14" s="1" customFormat="1" ht="13.5" thickBot="1">
      <c r="A72" s="927"/>
      <c r="B72" s="973"/>
      <c r="C72" s="58"/>
      <c r="D72" s="84"/>
      <c r="E72" s="85"/>
      <c r="F72" s="137"/>
      <c r="G72" s="92"/>
      <c r="H72" s="81"/>
      <c r="I72" s="230"/>
      <c r="J72" s="400"/>
      <c r="K72" s="83"/>
      <c r="L72" s="83"/>
      <c r="M72" s="73"/>
      <c r="N72" s="21"/>
    </row>
    <row r="73" spans="1:14" s="1" customFormat="1" ht="13.5" thickBot="1">
      <c r="A73" s="927"/>
      <c r="B73" s="973"/>
      <c r="C73" s="55"/>
      <c r="D73" s="1025" t="s">
        <v>15</v>
      </c>
      <c r="E73" s="1026"/>
      <c r="F73" s="88">
        <f t="shared" ref="F73" si="16">SUM(F71:F72)</f>
        <v>12</v>
      </c>
      <c r="G73" s="88">
        <f t="shared" ref="G73:H73" si="17">SUM(G71:G72)</f>
        <v>15</v>
      </c>
      <c r="H73" s="122">
        <f t="shared" si="17"/>
        <v>15</v>
      </c>
      <c r="I73" s="230"/>
      <c r="J73" s="401"/>
      <c r="K73" s="10"/>
      <c r="L73" s="10"/>
      <c r="M73" s="10"/>
      <c r="N73" s="89"/>
    </row>
    <row r="74" spans="1:14" s="17" customFormat="1" ht="13.5" thickBot="1">
      <c r="A74" s="395" t="s">
        <v>678</v>
      </c>
      <c r="B74" s="950" t="s">
        <v>14</v>
      </c>
      <c r="C74" s="950"/>
      <c r="D74" s="950"/>
      <c r="E74" s="951"/>
      <c r="F74" s="501">
        <f t="shared" ref="F74:H74" si="18">SUM(F32+F35+F45+F49+F52+F55+F58+F63+F66+F70+F73)</f>
        <v>1946.6</v>
      </c>
      <c r="G74" s="501">
        <f t="shared" si="18"/>
        <v>2536.3000000000002</v>
      </c>
      <c r="H74" s="871">
        <f t="shared" si="18"/>
        <v>1848.7</v>
      </c>
      <c r="I74" s="395"/>
      <c r="J74" s="19"/>
      <c r="K74" s="7"/>
      <c r="L74" s="7"/>
      <c r="M74" s="7"/>
      <c r="N74" s="21"/>
    </row>
    <row r="75" spans="1:14" s="17" customFormat="1" ht="35.25" customHeight="1" thickBot="1">
      <c r="A75" s="396" t="s">
        <v>681</v>
      </c>
      <c r="B75" s="956" t="s">
        <v>77</v>
      </c>
      <c r="C75" s="956"/>
      <c r="D75" s="956"/>
      <c r="E75" s="956"/>
      <c r="F75" s="442"/>
      <c r="G75" s="502"/>
      <c r="H75" s="442"/>
      <c r="I75" s="396"/>
      <c r="J75" s="76"/>
      <c r="K75" s="73"/>
      <c r="L75" s="73"/>
      <c r="M75" s="73"/>
      <c r="N75" s="56"/>
    </row>
    <row r="76" spans="1:14" ht="38.25">
      <c r="A76" s="977" t="s">
        <v>682</v>
      </c>
      <c r="B76" s="973" t="s">
        <v>31</v>
      </c>
      <c r="C76" s="73" t="s">
        <v>8</v>
      </c>
      <c r="D76" s="40" t="s">
        <v>19</v>
      </c>
      <c r="E76" s="35" t="s">
        <v>1452</v>
      </c>
      <c r="F76" s="137">
        <v>10</v>
      </c>
      <c r="G76" s="92">
        <v>12</v>
      </c>
      <c r="H76" s="81">
        <v>10</v>
      </c>
      <c r="I76" s="1024"/>
      <c r="J76" s="402" t="s">
        <v>581</v>
      </c>
      <c r="K76" s="79" t="s">
        <v>1104</v>
      </c>
      <c r="L76" s="79" t="s">
        <v>1104</v>
      </c>
      <c r="M76" s="79" t="s">
        <v>1104</v>
      </c>
      <c r="N76" s="59" t="s">
        <v>26</v>
      </c>
    </row>
    <row r="77" spans="1:14" ht="89.25">
      <c r="A77" s="977"/>
      <c r="B77" s="973"/>
      <c r="C77" s="58" t="s">
        <v>8</v>
      </c>
      <c r="D77" s="61" t="s">
        <v>19</v>
      </c>
      <c r="E77" s="38" t="s">
        <v>1452</v>
      </c>
      <c r="F77" s="123">
        <v>30</v>
      </c>
      <c r="G77" s="92">
        <v>20</v>
      </c>
      <c r="H77" s="81"/>
      <c r="I77" s="1024"/>
      <c r="J77" s="431" t="s">
        <v>1600</v>
      </c>
      <c r="K77" s="79">
        <v>1</v>
      </c>
      <c r="L77" s="79">
        <v>1</v>
      </c>
      <c r="M77" s="79"/>
      <c r="N77" s="59" t="s">
        <v>26</v>
      </c>
    </row>
    <row r="78" spans="1:14" ht="38.25">
      <c r="A78" s="977"/>
      <c r="B78" s="973"/>
      <c r="C78" s="58" t="s">
        <v>8</v>
      </c>
      <c r="D78" s="61" t="s">
        <v>19</v>
      </c>
      <c r="E78" s="38" t="s">
        <v>1452</v>
      </c>
      <c r="F78" s="123">
        <v>18</v>
      </c>
      <c r="G78" s="92"/>
      <c r="H78" s="81"/>
      <c r="I78" s="1024"/>
      <c r="J78" s="626" t="s">
        <v>965</v>
      </c>
      <c r="K78" s="79">
        <v>100</v>
      </c>
      <c r="L78" s="79">
        <v>100</v>
      </c>
      <c r="M78" s="79">
        <v>100</v>
      </c>
      <c r="N78" s="59" t="s">
        <v>26</v>
      </c>
    </row>
    <row r="79" spans="1:14" ht="25.5">
      <c r="A79" s="977"/>
      <c r="B79" s="973"/>
      <c r="C79" s="58" t="s">
        <v>8</v>
      </c>
      <c r="D79" s="61" t="s">
        <v>19</v>
      </c>
      <c r="E79" s="38" t="s">
        <v>1452</v>
      </c>
      <c r="F79" s="123">
        <v>2</v>
      </c>
      <c r="G79" s="92">
        <v>2</v>
      </c>
      <c r="H79" s="81">
        <v>2</v>
      </c>
      <c r="I79" s="1024"/>
      <c r="J79" s="431" t="s">
        <v>1374</v>
      </c>
      <c r="K79" s="79">
        <v>100</v>
      </c>
      <c r="L79" s="79">
        <v>100</v>
      </c>
      <c r="M79" s="79">
        <v>100</v>
      </c>
      <c r="N79" s="59" t="s">
        <v>26</v>
      </c>
    </row>
    <row r="80" spans="1:14" ht="38.25">
      <c r="A80" s="977"/>
      <c r="B80" s="973"/>
      <c r="C80" s="58" t="s">
        <v>8</v>
      </c>
      <c r="D80" s="61" t="s">
        <v>19</v>
      </c>
      <c r="E80" s="38" t="s">
        <v>1452</v>
      </c>
      <c r="F80" s="123">
        <v>5</v>
      </c>
      <c r="G80" s="92">
        <v>5</v>
      </c>
      <c r="H80" s="81">
        <v>5</v>
      </c>
      <c r="I80" s="1024"/>
      <c r="J80" s="431" t="s">
        <v>1376</v>
      </c>
      <c r="K80" s="79" t="s">
        <v>1104</v>
      </c>
      <c r="L80" s="79" t="s">
        <v>1104</v>
      </c>
      <c r="M80" s="79" t="s">
        <v>1104</v>
      </c>
      <c r="N80" s="59" t="s">
        <v>26</v>
      </c>
    </row>
    <row r="81" spans="1:14" ht="51.75" thickBot="1">
      <c r="A81" s="977"/>
      <c r="B81" s="973"/>
      <c r="C81" s="58" t="s">
        <v>8</v>
      </c>
      <c r="D81" s="61" t="s">
        <v>19</v>
      </c>
      <c r="E81" s="38" t="s">
        <v>1452</v>
      </c>
      <c r="F81" s="137">
        <v>5</v>
      </c>
      <c r="G81" s="92">
        <v>6</v>
      </c>
      <c r="H81" s="81">
        <v>6</v>
      </c>
      <c r="I81" s="1024"/>
      <c r="J81" s="431" t="s">
        <v>1599</v>
      </c>
      <c r="K81" s="79" t="s">
        <v>1104</v>
      </c>
      <c r="L81" s="79" t="s">
        <v>1104</v>
      </c>
      <c r="M81" s="79" t="s">
        <v>1104</v>
      </c>
      <c r="N81" s="59" t="s">
        <v>26</v>
      </c>
    </row>
    <row r="82" spans="1:14" s="1" customFormat="1" ht="13.5" thickBot="1">
      <c r="A82" s="977"/>
      <c r="B82" s="1003"/>
      <c r="C82" s="13"/>
      <c r="D82" s="948" t="s">
        <v>15</v>
      </c>
      <c r="E82" s="967"/>
      <c r="F82" s="122">
        <f t="shared" ref="F82:H82" si="19">SUM(F76:F81)</f>
        <v>70</v>
      </c>
      <c r="G82" s="122">
        <f t="shared" si="19"/>
        <v>45</v>
      </c>
      <c r="H82" s="122">
        <f t="shared" si="19"/>
        <v>23</v>
      </c>
      <c r="I82" s="1024"/>
      <c r="J82" s="402"/>
      <c r="K82" s="7"/>
      <c r="L82" s="7"/>
      <c r="M82" s="7"/>
      <c r="N82" s="59"/>
    </row>
    <row r="83" spans="1:14" ht="63.75">
      <c r="A83" s="977" t="s">
        <v>692</v>
      </c>
      <c r="B83" s="923" t="s">
        <v>1105</v>
      </c>
      <c r="C83" s="96">
        <v>1</v>
      </c>
      <c r="D83" s="20" t="s">
        <v>19</v>
      </c>
      <c r="E83" s="141" t="s">
        <v>1452</v>
      </c>
      <c r="F83" s="619">
        <v>10</v>
      </c>
      <c r="G83" s="105">
        <v>80</v>
      </c>
      <c r="H83" s="81"/>
      <c r="I83" s="977"/>
      <c r="J83" s="405" t="s">
        <v>1106</v>
      </c>
      <c r="K83" s="73"/>
      <c r="L83" s="73" t="s">
        <v>8</v>
      </c>
      <c r="M83" s="7"/>
      <c r="N83" s="21" t="s">
        <v>26</v>
      </c>
    </row>
    <row r="84" spans="1:14" ht="51.75" thickBot="1">
      <c r="A84" s="977"/>
      <c r="B84" s="923"/>
      <c r="C84" s="96">
        <v>1</v>
      </c>
      <c r="D84" s="20" t="s">
        <v>19</v>
      </c>
      <c r="E84" s="141" t="s">
        <v>1452</v>
      </c>
      <c r="F84" s="619">
        <v>15</v>
      </c>
      <c r="G84" s="138"/>
      <c r="H84" s="81"/>
      <c r="I84" s="977"/>
      <c r="J84" s="405" t="s">
        <v>1107</v>
      </c>
      <c r="K84" s="73" t="s">
        <v>8</v>
      </c>
      <c r="L84" s="73"/>
      <c r="M84" s="7"/>
      <c r="N84" s="21" t="s">
        <v>26</v>
      </c>
    </row>
    <row r="85" spans="1:14" s="1" customFormat="1" ht="13.5" thickBot="1">
      <c r="A85" s="977"/>
      <c r="B85" s="923"/>
      <c r="C85" s="54"/>
      <c r="D85" s="957" t="s">
        <v>15</v>
      </c>
      <c r="E85" s="958"/>
      <c r="F85" s="122">
        <f t="shared" ref="F85" si="20">SUM(F83:F84)</f>
        <v>25</v>
      </c>
      <c r="G85" s="91">
        <f t="shared" ref="G85:H85" si="21">SUM(G83:G84)</f>
        <v>80</v>
      </c>
      <c r="H85" s="122">
        <f t="shared" si="21"/>
        <v>0</v>
      </c>
      <c r="I85" s="977"/>
      <c r="J85" s="19"/>
      <c r="K85" s="7"/>
      <c r="L85" s="7"/>
      <c r="M85" s="7"/>
      <c r="N85" s="56"/>
    </row>
    <row r="86" spans="1:14" ht="25.5">
      <c r="A86" s="977" t="s">
        <v>693</v>
      </c>
      <c r="B86" s="923" t="s">
        <v>1108</v>
      </c>
      <c r="C86" s="32">
        <v>1</v>
      </c>
      <c r="D86" s="8" t="s">
        <v>19</v>
      </c>
      <c r="E86" s="39" t="s">
        <v>1452</v>
      </c>
      <c r="F86" s="137">
        <v>6</v>
      </c>
      <c r="G86" s="92"/>
      <c r="H86" s="81"/>
      <c r="I86" s="927" t="s">
        <v>698</v>
      </c>
      <c r="J86" s="404" t="s">
        <v>1109</v>
      </c>
      <c r="K86" s="7" t="s">
        <v>8</v>
      </c>
      <c r="L86" s="7"/>
      <c r="M86" s="7"/>
      <c r="N86" s="21" t="s">
        <v>26</v>
      </c>
    </row>
    <row r="87" spans="1:14" ht="76.5">
      <c r="A87" s="977"/>
      <c r="B87" s="923"/>
      <c r="C87" s="36">
        <v>1</v>
      </c>
      <c r="D87" s="61" t="s">
        <v>19</v>
      </c>
      <c r="E87" s="38" t="s">
        <v>1452</v>
      </c>
      <c r="F87" s="92">
        <v>15</v>
      </c>
      <c r="G87" s="92"/>
      <c r="H87" s="81"/>
      <c r="I87" s="927"/>
      <c r="J87" s="350" t="s">
        <v>1110</v>
      </c>
      <c r="K87" s="327" t="s">
        <v>8</v>
      </c>
      <c r="L87" s="7"/>
      <c r="M87" s="7"/>
      <c r="N87" s="21" t="s">
        <v>26</v>
      </c>
    </row>
    <row r="88" spans="1:14" ht="38.25">
      <c r="A88" s="977"/>
      <c r="B88" s="923"/>
      <c r="C88" s="36">
        <v>1</v>
      </c>
      <c r="D88" s="61" t="s">
        <v>19</v>
      </c>
      <c r="E88" s="38" t="s">
        <v>1452</v>
      </c>
      <c r="F88" s="137">
        <v>30</v>
      </c>
      <c r="G88" s="92">
        <v>20</v>
      </c>
      <c r="H88" s="81"/>
      <c r="I88" s="927"/>
      <c r="J88" s="350" t="s">
        <v>1111</v>
      </c>
      <c r="K88" s="7"/>
      <c r="L88" s="7" t="s">
        <v>8</v>
      </c>
      <c r="M88" s="7"/>
      <c r="N88" s="21" t="s">
        <v>26</v>
      </c>
    </row>
    <row r="89" spans="1:14" ht="51.75" thickBot="1">
      <c r="A89" s="977"/>
      <c r="B89" s="923"/>
      <c r="C89" s="36">
        <v>1</v>
      </c>
      <c r="D89" s="8" t="s">
        <v>19</v>
      </c>
      <c r="E89" s="39" t="s">
        <v>1452</v>
      </c>
      <c r="F89" s="137">
        <v>5</v>
      </c>
      <c r="G89" s="92">
        <v>10</v>
      </c>
      <c r="H89" s="81"/>
      <c r="I89" s="927"/>
      <c r="J89" s="350" t="s">
        <v>849</v>
      </c>
      <c r="K89" s="327"/>
      <c r="L89" s="7" t="s">
        <v>8</v>
      </c>
      <c r="M89" s="7"/>
      <c r="N89" s="21" t="s">
        <v>26</v>
      </c>
    </row>
    <row r="90" spans="1:14" s="1" customFormat="1" ht="13.5" thickBot="1">
      <c r="A90" s="977"/>
      <c r="B90" s="923"/>
      <c r="C90" s="54"/>
      <c r="D90" s="957" t="s">
        <v>15</v>
      </c>
      <c r="E90" s="958"/>
      <c r="F90" s="88">
        <f t="shared" ref="F90" si="22">SUM(F86:F89)</f>
        <v>56</v>
      </c>
      <c r="G90" s="88">
        <f t="shared" ref="G90:H90" si="23">SUM(G86:G89)</f>
        <v>30</v>
      </c>
      <c r="H90" s="122">
        <f t="shared" si="23"/>
        <v>0</v>
      </c>
      <c r="I90" s="927"/>
      <c r="J90" s="21"/>
      <c r="K90" s="7"/>
      <c r="L90" s="7"/>
      <c r="M90" s="7"/>
      <c r="N90" s="56"/>
    </row>
    <row r="91" spans="1:14" s="66" customFormat="1" ht="75.75" customHeight="1">
      <c r="A91" s="977" t="s">
        <v>694</v>
      </c>
      <c r="B91" s="971" t="s">
        <v>590</v>
      </c>
      <c r="C91" s="36">
        <v>1</v>
      </c>
      <c r="D91" s="97" t="s">
        <v>19</v>
      </c>
      <c r="E91" s="37" t="s">
        <v>30</v>
      </c>
      <c r="F91" s="137">
        <v>20</v>
      </c>
      <c r="G91" s="92"/>
      <c r="H91" s="81"/>
      <c r="I91" s="1024"/>
      <c r="J91" s="343" t="s">
        <v>1479</v>
      </c>
      <c r="K91" s="73" t="s">
        <v>50</v>
      </c>
      <c r="L91" s="73" t="s">
        <v>50</v>
      </c>
      <c r="M91" s="73" t="s">
        <v>50</v>
      </c>
      <c r="N91" s="65" t="s">
        <v>26</v>
      </c>
    </row>
    <row r="92" spans="1:14" s="67" customFormat="1" ht="26.25" thickBot="1">
      <c r="A92" s="977"/>
      <c r="B92" s="971"/>
      <c r="C92" s="98">
        <v>1</v>
      </c>
      <c r="D92" s="99" t="s">
        <v>19</v>
      </c>
      <c r="E92" s="37" t="s">
        <v>30</v>
      </c>
      <c r="F92" s="137">
        <v>11</v>
      </c>
      <c r="G92" s="92">
        <v>12</v>
      </c>
      <c r="H92" s="81">
        <v>13</v>
      </c>
      <c r="I92" s="1024"/>
      <c r="J92" s="343" t="s">
        <v>1373</v>
      </c>
      <c r="K92" s="73" t="s">
        <v>10</v>
      </c>
      <c r="L92" s="73" t="s">
        <v>10</v>
      </c>
      <c r="M92" s="73" t="s">
        <v>10</v>
      </c>
      <c r="N92" s="59" t="s">
        <v>26</v>
      </c>
    </row>
    <row r="93" spans="1:14" s="67" customFormat="1" ht="13.5" thickBot="1">
      <c r="A93" s="977"/>
      <c r="B93" s="971"/>
      <c r="C93" s="98"/>
      <c r="D93" s="978" t="s">
        <v>15</v>
      </c>
      <c r="E93" s="979"/>
      <c r="F93" s="340">
        <f t="shared" ref="F93" si="24">SUM(F91:F92)</f>
        <v>31</v>
      </c>
      <c r="G93" s="340">
        <f t="shared" ref="G93:H93" si="25">SUM(G91:G92)</f>
        <v>12</v>
      </c>
      <c r="H93" s="340">
        <f t="shared" si="25"/>
        <v>13</v>
      </c>
      <c r="I93" s="1024"/>
      <c r="J93" s="354"/>
      <c r="K93" s="10"/>
      <c r="L93" s="10"/>
      <c r="M93" s="10"/>
      <c r="N93" s="56"/>
    </row>
    <row r="94" spans="1:14" s="66" customFormat="1" ht="58.5" customHeight="1">
      <c r="A94" s="977" t="s">
        <v>695</v>
      </c>
      <c r="B94" s="970" t="s">
        <v>1377</v>
      </c>
      <c r="C94" s="32">
        <v>1</v>
      </c>
      <c r="D94" s="99" t="s">
        <v>19</v>
      </c>
      <c r="E94" s="100" t="s">
        <v>30</v>
      </c>
      <c r="F94" s="137">
        <v>15</v>
      </c>
      <c r="G94" s="92">
        <v>15</v>
      </c>
      <c r="H94" s="81">
        <v>20</v>
      </c>
      <c r="I94" s="1024"/>
      <c r="J94" s="343" t="s">
        <v>52</v>
      </c>
      <c r="K94" s="73" t="s">
        <v>50</v>
      </c>
      <c r="L94" s="73" t="s">
        <v>50</v>
      </c>
      <c r="M94" s="73" t="s">
        <v>50</v>
      </c>
      <c r="N94" s="65" t="s">
        <v>26</v>
      </c>
    </row>
    <row r="95" spans="1:14" s="66" customFormat="1" ht="13.5" thickBot="1">
      <c r="A95" s="977"/>
      <c r="B95" s="971"/>
      <c r="C95" s="32"/>
      <c r="D95" s="99"/>
      <c r="E95" s="37"/>
      <c r="F95" s="137"/>
      <c r="G95" s="92"/>
      <c r="H95" s="81"/>
      <c r="I95" s="1024"/>
      <c r="J95" s="403"/>
      <c r="K95" s="73"/>
      <c r="L95" s="73"/>
      <c r="M95" s="73"/>
      <c r="N95" s="65"/>
    </row>
    <row r="96" spans="1:14" s="67" customFormat="1" ht="13.5" thickBot="1">
      <c r="A96" s="977"/>
      <c r="B96" s="972"/>
      <c r="C96" s="101"/>
      <c r="D96" s="978" t="s">
        <v>15</v>
      </c>
      <c r="E96" s="979"/>
      <c r="F96" s="340">
        <f t="shared" ref="F96" si="26">SUM(F94:F95)</f>
        <v>15</v>
      </c>
      <c r="G96" s="340">
        <f t="shared" ref="G96:H96" si="27">SUM(G94:G95)</f>
        <v>15</v>
      </c>
      <c r="H96" s="340">
        <f t="shared" si="27"/>
        <v>20</v>
      </c>
      <c r="I96" s="1024"/>
      <c r="J96" s="354"/>
      <c r="K96" s="10"/>
      <c r="L96" s="10"/>
      <c r="M96" s="10"/>
      <c r="N96" s="56"/>
    </row>
    <row r="97" spans="1:14" s="66" customFormat="1" ht="90" customHeight="1">
      <c r="A97" s="977" t="s">
        <v>696</v>
      </c>
      <c r="B97" s="926" t="s">
        <v>66</v>
      </c>
      <c r="C97" s="58" t="s">
        <v>8</v>
      </c>
      <c r="D97" s="61" t="s">
        <v>19</v>
      </c>
      <c r="E97" s="102" t="s">
        <v>22</v>
      </c>
      <c r="F97" s="137">
        <v>56.1</v>
      </c>
      <c r="G97" s="92">
        <v>60</v>
      </c>
      <c r="H97" s="81">
        <v>57</v>
      </c>
      <c r="I97" s="1024" t="s">
        <v>64</v>
      </c>
      <c r="J97" s="343" t="s">
        <v>52</v>
      </c>
      <c r="K97" s="46">
        <v>100</v>
      </c>
      <c r="L97" s="73" t="s">
        <v>50</v>
      </c>
      <c r="M97" s="73" t="s">
        <v>50</v>
      </c>
      <c r="N97" s="65" t="s">
        <v>26</v>
      </c>
    </row>
    <row r="98" spans="1:14" s="66" customFormat="1" ht="26.25" thickBot="1">
      <c r="A98" s="977"/>
      <c r="B98" s="926"/>
      <c r="C98" s="58" t="s">
        <v>8</v>
      </c>
      <c r="D98" s="61"/>
      <c r="E98" s="102"/>
      <c r="F98" s="137"/>
      <c r="G98" s="92"/>
      <c r="H98" s="81"/>
      <c r="I98" s="1024"/>
      <c r="J98" s="343" t="s">
        <v>966</v>
      </c>
      <c r="K98" s="46">
        <v>1</v>
      </c>
      <c r="L98" s="73"/>
      <c r="M98" s="73" t="s">
        <v>8</v>
      </c>
      <c r="N98" s="65" t="s">
        <v>26</v>
      </c>
    </row>
    <row r="99" spans="1:14" s="67" customFormat="1" ht="13.5" thickBot="1">
      <c r="A99" s="977"/>
      <c r="B99" s="973"/>
      <c r="C99" s="103"/>
      <c r="D99" s="957" t="s">
        <v>15</v>
      </c>
      <c r="E99" s="958"/>
      <c r="F99" s="244">
        <f t="shared" ref="F99:H99" si="28">SUM(F97:F98)</f>
        <v>56.1</v>
      </c>
      <c r="G99" s="244">
        <f t="shared" si="28"/>
        <v>60</v>
      </c>
      <c r="H99" s="340">
        <f t="shared" si="28"/>
        <v>57</v>
      </c>
      <c r="I99" s="1024"/>
      <c r="J99" s="354"/>
      <c r="K99" s="10"/>
      <c r="L99" s="10"/>
      <c r="M99" s="10"/>
      <c r="N99" s="56"/>
    </row>
    <row r="100" spans="1:14" s="1" customFormat="1" ht="15" thickBot="1">
      <c r="A100" s="396" t="s">
        <v>681</v>
      </c>
      <c r="B100" s="968" t="s">
        <v>14</v>
      </c>
      <c r="C100" s="968"/>
      <c r="D100" s="968"/>
      <c r="E100" s="969"/>
      <c r="F100" s="236">
        <f t="shared" ref="F100:H100" si="29">SUM(F82+F85+F90+F93+F96+F99)</f>
        <v>253.1</v>
      </c>
      <c r="G100" s="236">
        <f t="shared" si="29"/>
        <v>242</v>
      </c>
      <c r="H100" s="870">
        <f t="shared" si="29"/>
        <v>113</v>
      </c>
      <c r="I100" s="395"/>
      <c r="J100" s="19"/>
      <c r="K100" s="7"/>
      <c r="L100" s="7"/>
      <c r="M100" s="7"/>
      <c r="N100" s="21"/>
    </row>
    <row r="101" spans="1:14" s="17" customFormat="1" ht="15" thickBot="1">
      <c r="A101" s="517" t="s">
        <v>4</v>
      </c>
      <c r="B101" s="997" t="s">
        <v>16</v>
      </c>
      <c r="C101" s="968"/>
      <c r="D101" s="968"/>
      <c r="E101" s="969"/>
      <c r="F101" s="236">
        <f t="shared" ref="F101:H101" si="30">SUM(F24+F74+F100)</f>
        <v>2960.2</v>
      </c>
      <c r="G101" s="236">
        <f t="shared" si="30"/>
        <v>4295.3</v>
      </c>
      <c r="H101" s="870">
        <f t="shared" si="30"/>
        <v>2988.6000000000004</v>
      </c>
      <c r="I101" s="409"/>
      <c r="J101" s="19"/>
      <c r="K101" s="7"/>
      <c r="L101" s="7"/>
      <c r="M101" s="7"/>
      <c r="N101" s="56"/>
    </row>
    <row r="102" spans="1:14" s="17" customFormat="1" ht="15" thickBot="1">
      <c r="A102" s="1001" t="s">
        <v>224</v>
      </c>
      <c r="B102" s="1001"/>
      <c r="C102" s="1001"/>
      <c r="D102" s="1001"/>
      <c r="E102" s="1002"/>
      <c r="F102" s="88">
        <f t="shared" ref="F102" si="31">SUM(F101:F101)</f>
        <v>2960.2</v>
      </c>
      <c r="G102" s="88">
        <f t="shared" ref="G102:H102" si="32">SUM(G101:G101)</f>
        <v>4295.3</v>
      </c>
      <c r="H102" s="122">
        <f t="shared" si="32"/>
        <v>2988.6000000000004</v>
      </c>
      <c r="I102" s="505"/>
      <c r="J102" s="19"/>
      <c r="K102" s="7"/>
      <c r="L102" s="7"/>
      <c r="M102" s="7"/>
      <c r="N102" s="56"/>
    </row>
    <row r="103" spans="1:14" s="17" customFormat="1" ht="13.5" thickBot="1">
      <c r="A103" s="397"/>
      <c r="B103" s="47"/>
      <c r="C103" s="47"/>
      <c r="D103" s="47"/>
      <c r="E103" s="47"/>
      <c r="F103" s="126"/>
      <c r="G103" s="126"/>
      <c r="H103" s="126"/>
      <c r="I103" s="397"/>
      <c r="J103" s="48"/>
      <c r="K103" s="49"/>
      <c r="L103" s="49"/>
      <c r="M103" s="49"/>
      <c r="N103" s="41"/>
    </row>
    <row r="104" spans="1:14" ht="39" thickBot="1">
      <c r="A104" s="1008" t="s">
        <v>697</v>
      </c>
      <c r="B104" s="1009"/>
      <c r="C104" s="1009"/>
      <c r="D104" s="1009"/>
      <c r="E104" s="1010"/>
      <c r="F104" s="50" t="s">
        <v>1295</v>
      </c>
      <c r="G104" s="50" t="s">
        <v>82</v>
      </c>
      <c r="H104" s="50" t="s">
        <v>920</v>
      </c>
      <c r="I104" s="124"/>
      <c r="K104" s="51"/>
      <c r="L104" s="51"/>
      <c r="M104" s="51"/>
      <c r="N104" s="22"/>
    </row>
    <row r="105" spans="1:14" s="1" customFormat="1" ht="13.5" thickBot="1">
      <c r="A105" s="986" t="s">
        <v>89</v>
      </c>
      <c r="B105" s="987"/>
      <c r="C105" s="987"/>
      <c r="D105" s="987"/>
      <c r="E105" s="988"/>
      <c r="F105" s="91">
        <f>SUM(F106:F111)</f>
        <v>2850.2000000000003</v>
      </c>
      <c r="G105" s="122">
        <f>SUM(G106:G111)</f>
        <v>3258.4</v>
      </c>
      <c r="H105" s="91">
        <f>SUM(H106:H111)</f>
        <v>2609.8000000000002</v>
      </c>
      <c r="I105" s="410"/>
      <c r="J105" s="884"/>
      <c r="K105" s="193"/>
      <c r="L105" s="193"/>
      <c r="M105" s="193"/>
      <c r="N105" s="2"/>
    </row>
    <row r="106" spans="1:14" s="1" customFormat="1">
      <c r="A106" s="1011" t="s">
        <v>83</v>
      </c>
      <c r="B106" s="1012"/>
      <c r="C106" s="1012"/>
      <c r="D106" s="1012"/>
      <c r="E106" s="1013"/>
      <c r="F106" s="105">
        <f>SUMIF(D6:D104,"SB",F6:F104)</f>
        <v>2707.5000000000005</v>
      </c>
      <c r="G106" s="123">
        <f>SUMIF(D10:D104,"SB",G10:G104)</f>
        <v>3078.4</v>
      </c>
      <c r="H106" s="138">
        <f>SUMIF(D10:D104,"SB",H10:H104)</f>
        <v>2429.8000000000002</v>
      </c>
      <c r="I106" s="411"/>
      <c r="J106" s="885"/>
      <c r="K106" s="887"/>
      <c r="L106" s="887"/>
      <c r="M106" s="887"/>
      <c r="N106" s="2"/>
    </row>
    <row r="107" spans="1:14" s="1" customFormat="1">
      <c r="A107" s="980" t="s">
        <v>84</v>
      </c>
      <c r="B107" s="981"/>
      <c r="C107" s="981"/>
      <c r="D107" s="981"/>
      <c r="E107" s="982"/>
      <c r="F107" s="90">
        <f>SUMIF(D7:D105,"VD",F7:F105)</f>
        <v>142.69999999999999</v>
      </c>
      <c r="G107" s="123">
        <f>SUMIF(D10:D104,"VD",G10:G104)</f>
        <v>180</v>
      </c>
      <c r="H107" s="138">
        <f>SUMIF(D10:D104,"VD",H10:H104)</f>
        <v>180</v>
      </c>
      <c r="I107" s="411"/>
      <c r="J107" s="885"/>
      <c r="K107" s="887"/>
      <c r="L107" s="887"/>
      <c r="M107" s="887"/>
      <c r="N107" s="2"/>
    </row>
    <row r="108" spans="1:14" s="1" customFormat="1">
      <c r="A108" s="980" t="s">
        <v>85</v>
      </c>
      <c r="B108" s="981"/>
      <c r="C108" s="981"/>
      <c r="D108" s="981"/>
      <c r="E108" s="982"/>
      <c r="F108" s="138">
        <f>SUMIF(D8:D106,"SP",F8:F106)</f>
        <v>0</v>
      </c>
      <c r="G108" s="123">
        <f>SUMIF(D10:D104,"SP",G10:G104)</f>
        <v>0</v>
      </c>
      <c r="H108" s="138">
        <f>SUMIF(D10:D104,"SP",H10:H104)</f>
        <v>0</v>
      </c>
      <c r="I108" s="411"/>
      <c r="J108" s="885"/>
      <c r="K108" s="887"/>
      <c r="L108" s="887"/>
      <c r="M108" s="887"/>
      <c r="N108" s="2"/>
    </row>
    <row r="109" spans="1:14" s="1" customFormat="1">
      <c r="A109" s="980" t="s">
        <v>86</v>
      </c>
      <c r="B109" s="981"/>
      <c r="C109" s="981"/>
      <c r="D109" s="981"/>
      <c r="E109" s="982"/>
      <c r="F109" s="138">
        <f>SUMIF(D9:D107,"ESB",F9:F107)</f>
        <v>0</v>
      </c>
      <c r="G109" s="123">
        <f>SUMIF(D10:D104,"ESB",G10:G104)</f>
        <v>0</v>
      </c>
      <c r="H109" s="138">
        <f>SUMIF(D10:D104,"ESB",H10:H104)</f>
        <v>0</v>
      </c>
      <c r="I109" s="411"/>
      <c r="J109" s="885"/>
      <c r="K109" s="887"/>
      <c r="L109" s="887"/>
      <c r="M109" s="887"/>
      <c r="N109" s="2"/>
    </row>
    <row r="110" spans="1:14" s="1" customFormat="1">
      <c r="A110" s="980" t="s">
        <v>87</v>
      </c>
      <c r="B110" s="981"/>
      <c r="C110" s="981"/>
      <c r="D110" s="981"/>
      <c r="E110" s="982"/>
      <c r="F110" s="138">
        <f>SUMIF(D10:D108,"SL",F10:F108)</f>
        <v>0</v>
      </c>
      <c r="G110" s="123">
        <f>SUMIF(D10:D104,"SL",G10:G104)</f>
        <v>0</v>
      </c>
      <c r="H110" s="138">
        <f>SUMIF(D10:D104,"SL",H10:H104)</f>
        <v>0</v>
      </c>
      <c r="I110" s="411"/>
      <c r="J110" s="885"/>
      <c r="K110" s="887"/>
      <c r="L110" s="887"/>
      <c r="M110" s="887"/>
      <c r="N110" s="2"/>
    </row>
    <row r="111" spans="1:14" s="1" customFormat="1" ht="13.5" thickBot="1">
      <c r="A111" s="983" t="s">
        <v>88</v>
      </c>
      <c r="B111" s="984"/>
      <c r="C111" s="984"/>
      <c r="D111" s="984"/>
      <c r="E111" s="985"/>
      <c r="F111" s="417">
        <f>SUMIF(D11:D109,"AML",F11:F109)</f>
        <v>0</v>
      </c>
      <c r="G111" s="123">
        <f>SUMIF(D5:D100,"AML",G5:G100)</f>
        <v>0</v>
      </c>
      <c r="H111" s="138">
        <f>SUMIF(D5:D100,"AML",H5:H100)</f>
        <v>0</v>
      </c>
      <c r="I111" s="411"/>
      <c r="J111" s="885"/>
      <c r="K111" s="887"/>
      <c r="L111" s="887"/>
      <c r="M111" s="887"/>
      <c r="N111" s="2"/>
    </row>
    <row r="112" spans="1:14" s="1" customFormat="1" ht="13.5" thickBot="1">
      <c r="A112" s="986" t="s">
        <v>90</v>
      </c>
      <c r="B112" s="987"/>
      <c r="C112" s="987"/>
      <c r="D112" s="987"/>
      <c r="E112" s="988"/>
      <c r="F112" s="91">
        <f>SUM(F113:F115)</f>
        <v>110</v>
      </c>
      <c r="G112" s="122">
        <f>SUM(G113:G115)</f>
        <v>1036.9000000000001</v>
      </c>
      <c r="H112" s="91">
        <f>SUM(H113:H115)</f>
        <v>378.79999999999995</v>
      </c>
      <c r="I112" s="410"/>
      <c r="J112" s="884"/>
      <c r="K112" s="193"/>
      <c r="L112" s="193"/>
      <c r="M112" s="193"/>
      <c r="N112" s="2"/>
    </row>
    <row r="113" spans="1:14" s="1" customFormat="1">
      <c r="A113" s="974" t="s">
        <v>28</v>
      </c>
      <c r="B113" s="975"/>
      <c r="C113" s="975"/>
      <c r="D113" s="975"/>
      <c r="E113" s="976"/>
      <c r="F113" s="105">
        <f>SUMIF(D7:D101,"ES",F7:F101)</f>
        <v>30</v>
      </c>
      <c r="G113" s="123">
        <f>SUMIF(D10:D104,"ES",G10:G104)</f>
        <v>655.9</v>
      </c>
      <c r="H113" s="138">
        <f>SUMIF(D10:D104,"ES",H10:H104)</f>
        <v>238.6</v>
      </c>
      <c r="I113" s="411"/>
      <c r="J113" s="885"/>
      <c r="K113" s="887"/>
      <c r="L113" s="887"/>
      <c r="M113" s="887"/>
      <c r="N113" s="2"/>
    </row>
    <row r="114" spans="1:14" s="1" customFormat="1">
      <c r="A114" s="991" t="s">
        <v>651</v>
      </c>
      <c r="B114" s="992"/>
      <c r="C114" s="992"/>
      <c r="D114" s="992"/>
      <c r="E114" s="993"/>
      <c r="F114" s="138">
        <f>SUMIF(D8:D102,"VB",F8:F102)</f>
        <v>0</v>
      </c>
      <c r="G114" s="149">
        <f>SUMIF(D10:D104,"VB",G10:G104)</f>
        <v>0</v>
      </c>
      <c r="H114" s="150">
        <f>SUMIF(D10:D104,"VB",H10:H104)</f>
        <v>0</v>
      </c>
      <c r="I114" s="412"/>
      <c r="J114" s="885"/>
      <c r="K114" s="887"/>
      <c r="L114" s="887"/>
      <c r="M114" s="887"/>
      <c r="N114" s="2"/>
    </row>
    <row r="115" spans="1:14" s="1" customFormat="1" ht="13.5" thickBot="1">
      <c r="A115" s="994" t="s">
        <v>29</v>
      </c>
      <c r="B115" s="995"/>
      <c r="C115" s="995"/>
      <c r="D115" s="995"/>
      <c r="E115" s="996"/>
      <c r="F115" s="145">
        <f>SUMIF(D9:D103,"Kt.",F9:F103)</f>
        <v>80</v>
      </c>
      <c r="G115" s="424">
        <f>SUMIF(D10:D104,"Kt.",G10:G104)</f>
        <v>381</v>
      </c>
      <c r="H115" s="153">
        <f>SUMIF(D10:D104,"Kt.",H10:H104)</f>
        <v>140.19999999999999</v>
      </c>
      <c r="I115" s="412"/>
      <c r="J115" s="885"/>
      <c r="K115" s="887"/>
      <c r="L115" s="887"/>
      <c r="M115" s="887"/>
      <c r="N115" s="2"/>
    </row>
    <row r="116" spans="1:14" s="1" customFormat="1" ht="13.5" thickBot="1">
      <c r="A116" s="1004" t="s">
        <v>91</v>
      </c>
      <c r="B116" s="1005"/>
      <c r="C116" s="1005"/>
      <c r="D116" s="1005"/>
      <c r="E116" s="1006"/>
      <c r="F116" s="551">
        <f>SUM(F105+F112)</f>
        <v>2960.2000000000003</v>
      </c>
      <c r="G116" s="511">
        <f>SUM(G105+G112)</f>
        <v>4295.3</v>
      </c>
      <c r="H116" s="551">
        <f>SUM(H105+H112)</f>
        <v>2988.6000000000004</v>
      </c>
      <c r="I116" s="411"/>
      <c r="J116" s="885"/>
      <c r="K116" s="887"/>
      <c r="L116" s="887"/>
      <c r="M116" s="887"/>
      <c r="N116" s="2"/>
    </row>
    <row r="117" spans="1:14" s="1" customFormat="1">
      <c r="A117" s="974" t="s">
        <v>80</v>
      </c>
      <c r="B117" s="975"/>
      <c r="C117" s="975"/>
      <c r="D117" s="975"/>
      <c r="E117" s="976"/>
      <c r="F117" s="105">
        <f ca="1">SUMIF(C11:C105,"1R",F12:F105)</f>
        <v>254</v>
      </c>
      <c r="G117" s="476">
        <f>SUMIF(C12:C105,"1R",G12:G105)</f>
        <v>904.9</v>
      </c>
      <c r="H117" s="146">
        <f>SUMIF(C12:C105,"1R",H12:H105)</f>
        <v>378.79999999999995</v>
      </c>
      <c r="I117" s="412"/>
      <c r="J117" s="885"/>
      <c r="K117" s="887"/>
      <c r="L117" s="887"/>
      <c r="M117" s="887"/>
      <c r="N117" s="2"/>
    </row>
    <row r="118" spans="1:14" s="1" customFormat="1" ht="38.25" customHeight="1" thickBot="1">
      <c r="A118" s="998" t="s">
        <v>81</v>
      </c>
      <c r="B118" s="999"/>
      <c r="C118" s="999"/>
      <c r="D118" s="999"/>
      <c r="E118" s="1000"/>
      <c r="F118" s="765">
        <v>231.9</v>
      </c>
      <c r="G118" s="391">
        <f>SUM(G116-F116)</f>
        <v>1335.1</v>
      </c>
      <c r="H118" s="508">
        <f>SUM(H116-G116)</f>
        <v>-1306.6999999999998</v>
      </c>
      <c r="I118" s="412"/>
      <c r="J118" s="885"/>
      <c r="K118" s="887"/>
      <c r="L118" s="887"/>
      <c r="M118" s="887"/>
      <c r="N118" s="2"/>
    </row>
    <row r="119" spans="1:14">
      <c r="F119" s="614"/>
    </row>
  </sheetData>
  <sheetProtection formatCells="0" formatColumns="0"/>
  <autoFilter ref="A10:N118" xr:uid="{00000000-0001-0000-0100-000000000000}"/>
  <mergeCells count="116">
    <mergeCell ref="I59:I63"/>
    <mergeCell ref="I86:I90"/>
    <mergeCell ref="I91:I93"/>
    <mergeCell ref="D96:E96"/>
    <mergeCell ref="I64:I66"/>
    <mergeCell ref="D66:E66"/>
    <mergeCell ref="I67:I70"/>
    <mergeCell ref="I97:I99"/>
    <mergeCell ref="I94:I96"/>
    <mergeCell ref="D73:E73"/>
    <mergeCell ref="K1:N1"/>
    <mergeCell ref="A4:N4"/>
    <mergeCell ref="A104:E104"/>
    <mergeCell ref="A105:E105"/>
    <mergeCell ref="A106:E106"/>
    <mergeCell ref="A107:E107"/>
    <mergeCell ref="J6:M7"/>
    <mergeCell ref="L8:L9"/>
    <mergeCell ref="M8:M9"/>
    <mergeCell ref="J8:J9"/>
    <mergeCell ref="A50:A52"/>
    <mergeCell ref="G6:G9"/>
    <mergeCell ref="K8:K9"/>
    <mergeCell ref="H6:H9"/>
    <mergeCell ref="B83:B85"/>
    <mergeCell ref="I83:I85"/>
    <mergeCell ref="D85:E85"/>
    <mergeCell ref="I76:I82"/>
    <mergeCell ref="I50:I52"/>
    <mergeCell ref="A94:A96"/>
    <mergeCell ref="A83:A85"/>
    <mergeCell ref="I53:I55"/>
    <mergeCell ref="I56:I58"/>
    <mergeCell ref="D52:E52"/>
    <mergeCell ref="B50:B52"/>
    <mergeCell ref="D58:E58"/>
    <mergeCell ref="A114:E114"/>
    <mergeCell ref="A115:E115"/>
    <mergeCell ref="B101:E101"/>
    <mergeCell ref="A118:E118"/>
    <mergeCell ref="A56:A58"/>
    <mergeCell ref="B91:B93"/>
    <mergeCell ref="A91:A93"/>
    <mergeCell ref="B71:B73"/>
    <mergeCell ref="B59:B63"/>
    <mergeCell ref="A59:A63"/>
    <mergeCell ref="A76:A82"/>
    <mergeCell ref="A102:E102"/>
    <mergeCell ref="B86:B90"/>
    <mergeCell ref="B76:B82"/>
    <mergeCell ref="B75:E75"/>
    <mergeCell ref="B97:B99"/>
    <mergeCell ref="A113:E113"/>
    <mergeCell ref="A71:A73"/>
    <mergeCell ref="D99:E99"/>
    <mergeCell ref="D90:E90"/>
    <mergeCell ref="D93:E93"/>
    <mergeCell ref="A116:E116"/>
    <mergeCell ref="B100:E100"/>
    <mergeCell ref="B94:B96"/>
    <mergeCell ref="A64:A66"/>
    <mergeCell ref="B64:B66"/>
    <mergeCell ref="A117:E117"/>
    <mergeCell ref="A67:A70"/>
    <mergeCell ref="B67:B70"/>
    <mergeCell ref="D70:E70"/>
    <mergeCell ref="A53:A55"/>
    <mergeCell ref="B74:E74"/>
    <mergeCell ref="A86:A90"/>
    <mergeCell ref="D82:E82"/>
    <mergeCell ref="A97:A99"/>
    <mergeCell ref="D55:E55"/>
    <mergeCell ref="B56:B58"/>
    <mergeCell ref="B53:B55"/>
    <mergeCell ref="A108:E108"/>
    <mergeCell ref="A111:E111"/>
    <mergeCell ref="A112:E112"/>
    <mergeCell ref="D63:E63"/>
    <mergeCell ref="A109:E109"/>
    <mergeCell ref="A110:E110"/>
    <mergeCell ref="L3:M3"/>
    <mergeCell ref="L2:M2"/>
    <mergeCell ref="A13:A20"/>
    <mergeCell ref="B13:B20"/>
    <mergeCell ref="D20:E20"/>
    <mergeCell ref="A46:A49"/>
    <mergeCell ref="B46:B49"/>
    <mergeCell ref="B21:B23"/>
    <mergeCell ref="B24:E24"/>
    <mergeCell ref="C6:C9"/>
    <mergeCell ref="B6:B9"/>
    <mergeCell ref="A6:A9"/>
    <mergeCell ref="B11:E11"/>
    <mergeCell ref="B12:E12"/>
    <mergeCell ref="D49:E49"/>
    <mergeCell ref="B25:E25"/>
    <mergeCell ref="D35:E35"/>
    <mergeCell ref="D23:E23"/>
    <mergeCell ref="I46:I49"/>
    <mergeCell ref="A36:A45"/>
    <mergeCell ref="B36:B45"/>
    <mergeCell ref="D45:E45"/>
    <mergeCell ref="A21:A23"/>
    <mergeCell ref="N6:N9"/>
    <mergeCell ref="B26:B32"/>
    <mergeCell ref="B33:B35"/>
    <mergeCell ref="A33:A35"/>
    <mergeCell ref="A26:A32"/>
    <mergeCell ref="D32:E32"/>
    <mergeCell ref="D6:D9"/>
    <mergeCell ref="E6:E9"/>
    <mergeCell ref="I6:I9"/>
    <mergeCell ref="I21:I23"/>
    <mergeCell ref="I26:I32"/>
    <mergeCell ref="I33:I35"/>
    <mergeCell ref="F6:F9"/>
  </mergeCells>
  <phoneticPr fontId="28" type="noConversion"/>
  <pageMargins left="0.55118110236220474" right="0.35433070866141736" top="0.78740157480314965" bottom="0.39370078740157483" header="0" footer="0"/>
  <pageSetup paperSize="9" scale="70" orientation="landscape" r:id="rId1"/>
  <headerFooter differentFirst="1" alignWithMargins="0">
    <oddHeader>&amp;C&amp;P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BABD-82E7-4D6F-9EA0-993079C0BB82}">
  <sheetPr codeName="Lapas4">
    <tabColor theme="8" tint="0.59999389629810485"/>
  </sheetPr>
  <dimension ref="A1:N257"/>
  <sheetViews>
    <sheetView zoomScale="82" zoomScaleNormal="82" workbookViewId="0">
      <pane ySplit="10" topLeftCell="A224" activePane="bottomLeft" state="frozen"/>
      <selection pane="bottomLeft" activeCell="J244" sqref="J244"/>
    </sheetView>
  </sheetViews>
  <sheetFormatPr defaultColWidth="9.140625" defaultRowHeight="12.75"/>
  <cols>
    <col min="1" max="1" width="8.5703125" style="539" customWidth="1"/>
    <col min="2" max="2" width="21.28515625" style="814" customWidth="1"/>
    <col min="3" max="3" width="5" style="77" customWidth="1"/>
    <col min="4" max="4" width="4.85546875" style="77" customWidth="1"/>
    <col min="5" max="5" width="9.85546875" style="540" customWidth="1"/>
    <col min="6" max="6" width="13.42578125" style="808" customWidth="1"/>
    <col min="7" max="7" width="11.28515625" style="77" customWidth="1"/>
    <col min="8" max="9" width="11" style="496" customWidth="1"/>
    <col min="10" max="10" width="29.7109375" style="540" customWidth="1"/>
    <col min="11" max="12" width="9.140625" style="77"/>
    <col min="13" max="13" width="7.42578125" style="77" customWidth="1"/>
    <col min="14" max="14" width="8" style="77" customWidth="1"/>
    <col min="15" max="16384" width="9.140625" style="77"/>
  </cols>
  <sheetData>
    <row r="1" spans="1:14" s="1" customFormat="1" ht="49.15" customHeight="1">
      <c r="A1" s="187"/>
      <c r="B1" s="41"/>
      <c r="C1" s="187"/>
      <c r="D1" s="189"/>
      <c r="E1" s="384"/>
      <c r="F1" s="309"/>
      <c r="G1" s="309"/>
      <c r="H1" s="309"/>
      <c r="I1" s="309"/>
      <c r="J1" s="87"/>
      <c r="K1" s="971" t="s">
        <v>1718</v>
      </c>
      <c r="L1" s="971"/>
      <c r="M1" s="971"/>
      <c r="N1" s="971"/>
    </row>
    <row r="2" spans="1:14" s="1" customFormat="1" ht="15.75">
      <c r="A2" s="17" t="s">
        <v>824</v>
      </c>
      <c r="B2" s="26"/>
      <c r="C2" s="17"/>
      <c r="D2" s="17"/>
      <c r="E2" s="534"/>
      <c r="F2" s="807"/>
      <c r="G2" s="17"/>
      <c r="H2" s="17"/>
      <c r="I2" s="17"/>
      <c r="J2" s="28"/>
      <c r="K2" s="3"/>
      <c r="L2" s="1038" t="s">
        <v>825</v>
      </c>
      <c r="M2" s="1038"/>
      <c r="N2" s="532"/>
    </row>
    <row r="3" spans="1:14" s="26" customFormat="1" ht="15.75">
      <c r="A3" s="342" t="s">
        <v>813</v>
      </c>
      <c r="E3" s="531"/>
      <c r="F3" s="483"/>
      <c r="G3" s="118"/>
      <c r="H3" s="521"/>
      <c r="I3" s="521"/>
      <c r="J3" s="523"/>
      <c r="M3" s="173"/>
      <c r="N3" s="532"/>
    </row>
    <row r="4" spans="1:14" ht="50.45" customHeight="1">
      <c r="A4" s="1007" t="s">
        <v>1613</v>
      </c>
      <c r="B4" s="1007"/>
      <c r="C4" s="1007"/>
      <c r="D4" s="1007"/>
      <c r="E4" s="1007"/>
      <c r="F4" s="1007"/>
      <c r="G4" s="1007"/>
      <c r="H4" s="1007"/>
      <c r="I4" s="1007"/>
      <c r="J4" s="1007"/>
      <c r="K4" s="1007"/>
      <c r="L4" s="1007"/>
      <c r="M4" s="1007"/>
      <c r="N4" s="1007"/>
    </row>
    <row r="5" spans="1:14" ht="13.5" thickBot="1">
      <c r="A5" s="242"/>
      <c r="B5" s="27"/>
      <c r="C5" s="28"/>
      <c r="D5" s="27"/>
      <c r="E5" s="535"/>
      <c r="F5" s="126"/>
      <c r="G5" s="127"/>
      <c r="H5" s="127"/>
      <c r="I5" s="127"/>
      <c r="J5" s="128"/>
      <c r="K5" s="533"/>
      <c r="L5" s="533"/>
      <c r="M5" s="533"/>
      <c r="N5" s="23"/>
    </row>
    <row r="6" spans="1:14" s="43" customFormat="1" ht="21" customHeight="1">
      <c r="A6" s="930" t="s">
        <v>0</v>
      </c>
      <c r="B6" s="952" t="s">
        <v>1</v>
      </c>
      <c r="C6" s="930" t="s">
        <v>844</v>
      </c>
      <c r="D6" s="930" t="s">
        <v>3</v>
      </c>
      <c r="E6" s="934" t="s">
        <v>2</v>
      </c>
      <c r="F6" s="941" t="s">
        <v>1604</v>
      </c>
      <c r="G6" s="941" t="s">
        <v>1605</v>
      </c>
      <c r="H6" s="941" t="s">
        <v>1606</v>
      </c>
      <c r="I6" s="937" t="s">
        <v>92</v>
      </c>
      <c r="J6" s="1014" t="s">
        <v>1607</v>
      </c>
      <c r="K6" s="1015"/>
      <c r="L6" s="1015"/>
      <c r="M6" s="1016"/>
      <c r="N6" s="919" t="s">
        <v>21</v>
      </c>
    </row>
    <row r="7" spans="1:14" s="43" customFormat="1" ht="13.5" thickBot="1">
      <c r="A7" s="931"/>
      <c r="B7" s="953"/>
      <c r="C7" s="931"/>
      <c r="D7" s="931"/>
      <c r="E7" s="935"/>
      <c r="F7" s="942"/>
      <c r="G7" s="942"/>
      <c r="H7" s="942"/>
      <c r="I7" s="938"/>
      <c r="J7" s="1017"/>
      <c r="K7" s="1018"/>
      <c r="L7" s="1018"/>
      <c r="M7" s="1019"/>
      <c r="N7" s="920"/>
    </row>
    <row r="8" spans="1:14" s="43" customFormat="1">
      <c r="A8" s="932"/>
      <c r="B8" s="953"/>
      <c r="C8" s="932"/>
      <c r="D8" s="932"/>
      <c r="E8" s="935"/>
      <c r="F8" s="942"/>
      <c r="G8" s="942"/>
      <c r="H8" s="942"/>
      <c r="I8" s="939"/>
      <c r="J8" s="1022" t="s">
        <v>18</v>
      </c>
      <c r="K8" s="1020" t="s">
        <v>59</v>
      </c>
      <c r="L8" s="1020" t="s">
        <v>564</v>
      </c>
      <c r="M8" s="1020" t="s">
        <v>918</v>
      </c>
      <c r="N8" s="920"/>
    </row>
    <row r="9" spans="1:14" s="43" customFormat="1" ht="38.450000000000003" customHeight="1" thickBot="1">
      <c r="A9" s="933"/>
      <c r="B9" s="954"/>
      <c r="C9" s="933"/>
      <c r="D9" s="933"/>
      <c r="E9" s="936"/>
      <c r="F9" s="943"/>
      <c r="G9" s="943"/>
      <c r="H9" s="943"/>
      <c r="I9" s="940"/>
      <c r="J9" s="1023"/>
      <c r="K9" s="1021"/>
      <c r="L9" s="1021"/>
      <c r="M9" s="1021"/>
      <c r="N9" s="921"/>
    </row>
    <row r="10" spans="1:14" s="44" customFormat="1" ht="13.5" thickBot="1">
      <c r="A10" s="527" t="s">
        <v>8</v>
      </c>
      <c r="B10" s="527" t="s">
        <v>9</v>
      </c>
      <c r="C10" s="527" t="s">
        <v>10</v>
      </c>
      <c r="D10" s="527" t="s">
        <v>11</v>
      </c>
      <c r="E10" s="527" t="s">
        <v>17</v>
      </c>
      <c r="F10" s="528">
        <v>6</v>
      </c>
      <c r="G10" s="528">
        <v>7</v>
      </c>
      <c r="H10" s="528">
        <v>8</v>
      </c>
      <c r="I10" s="527" t="s">
        <v>1319</v>
      </c>
      <c r="J10" s="529" t="s">
        <v>7</v>
      </c>
      <c r="K10" s="526" t="s">
        <v>1386</v>
      </c>
      <c r="L10" s="526" t="s">
        <v>74</v>
      </c>
      <c r="M10" s="526" t="s">
        <v>61</v>
      </c>
      <c r="N10" s="530" t="s">
        <v>1341</v>
      </c>
    </row>
    <row r="11" spans="1:14" ht="13.5" thickBot="1">
      <c r="A11" s="200"/>
      <c r="B11" s="1054"/>
      <c r="C11" s="1054"/>
      <c r="D11" s="1054"/>
      <c r="E11" s="1054"/>
      <c r="F11" s="1054"/>
      <c r="G11" s="1054"/>
      <c r="H11" s="1054"/>
      <c r="I11" s="860"/>
      <c r="J11" s="21"/>
      <c r="K11" s="10"/>
      <c r="L11" s="10"/>
      <c r="M11" s="10"/>
      <c r="N11" s="130"/>
    </row>
    <row r="12" spans="1:14" ht="33.75" customHeight="1" thickBot="1">
      <c r="A12" s="413" t="s">
        <v>675</v>
      </c>
      <c r="B12" s="1048" t="s">
        <v>93</v>
      </c>
      <c r="C12" s="1049"/>
      <c r="D12" s="1049"/>
      <c r="E12" s="1049"/>
      <c r="F12" s="1049"/>
      <c r="G12" s="1049"/>
      <c r="H12" s="1049"/>
      <c r="I12" s="861"/>
      <c r="J12" s="21"/>
      <c r="K12" s="10"/>
      <c r="L12" s="10"/>
      <c r="M12" s="10"/>
      <c r="N12" s="132"/>
    </row>
    <row r="13" spans="1:14" ht="89.25" customHeight="1">
      <c r="A13" s="99" t="s">
        <v>1612</v>
      </c>
      <c r="B13" s="1037" t="s">
        <v>1649</v>
      </c>
      <c r="C13" s="36" t="s">
        <v>642</v>
      </c>
      <c r="D13" s="133" t="s">
        <v>19</v>
      </c>
      <c r="E13" s="71" t="s">
        <v>1461</v>
      </c>
      <c r="F13" s="137">
        <v>39</v>
      </c>
      <c r="G13" s="92">
        <v>81.400000000000006</v>
      </c>
      <c r="H13" s="81"/>
      <c r="I13" s="619" t="s">
        <v>1687</v>
      </c>
      <c r="J13" s="1027" t="s">
        <v>1592</v>
      </c>
      <c r="K13" s="1029"/>
      <c r="L13" s="1028" t="s">
        <v>1228</v>
      </c>
      <c r="M13" s="1043"/>
      <c r="N13" s="132" t="s">
        <v>26</v>
      </c>
    </row>
    <row r="14" spans="1:14">
      <c r="A14" s="97"/>
      <c r="B14" s="1034"/>
      <c r="C14" s="36" t="s">
        <v>642</v>
      </c>
      <c r="D14" s="135" t="s">
        <v>501</v>
      </c>
      <c r="E14" s="71" t="s">
        <v>94</v>
      </c>
      <c r="F14" s="137">
        <v>40</v>
      </c>
      <c r="G14" s="92"/>
      <c r="H14" s="81"/>
      <c r="I14" s="619"/>
      <c r="J14" s="1027"/>
      <c r="K14" s="1029"/>
      <c r="L14" s="1028"/>
      <c r="M14" s="1043"/>
      <c r="N14" s="132" t="s">
        <v>26</v>
      </c>
    </row>
    <row r="15" spans="1:14" ht="77.25" thickBot="1">
      <c r="A15" s="97"/>
      <c r="B15" s="1034"/>
      <c r="C15" s="32" t="s">
        <v>642</v>
      </c>
      <c r="D15" s="99" t="s">
        <v>57</v>
      </c>
      <c r="E15" s="64" t="s">
        <v>94</v>
      </c>
      <c r="F15" s="137">
        <v>391</v>
      </c>
      <c r="G15" s="92">
        <v>429.9</v>
      </c>
      <c r="H15" s="81"/>
      <c r="I15" s="619"/>
      <c r="J15" s="815" t="s">
        <v>1226</v>
      </c>
      <c r="K15" s="635"/>
      <c r="L15" s="162" t="s">
        <v>1227</v>
      </c>
      <c r="M15" s="73"/>
      <c r="N15" s="132" t="s">
        <v>26</v>
      </c>
    </row>
    <row r="16" spans="1:14" ht="13.5" thickBot="1">
      <c r="A16" s="111"/>
      <c r="B16" s="1035"/>
      <c r="C16" s="104"/>
      <c r="D16" s="978" t="s">
        <v>15</v>
      </c>
      <c r="E16" s="1036"/>
      <c r="F16" s="88">
        <f t="shared" ref="F16" si="0">SUM(F13:F15)</f>
        <v>470</v>
      </c>
      <c r="G16" s="88">
        <f t="shared" ref="G16:H16" si="1">SUM(G13:G15)</f>
        <v>511.29999999999995</v>
      </c>
      <c r="H16" s="122">
        <f t="shared" si="1"/>
        <v>0</v>
      </c>
      <c r="I16" s="862"/>
      <c r="J16" s="427"/>
      <c r="K16" s="10"/>
      <c r="L16" s="73"/>
      <c r="M16" s="10"/>
      <c r="N16" s="132"/>
    </row>
    <row r="17" spans="1:14" ht="25.5">
      <c r="A17" s="99" t="s">
        <v>1610</v>
      </c>
      <c r="B17" s="1033" t="s">
        <v>95</v>
      </c>
      <c r="C17" s="36" t="s">
        <v>747</v>
      </c>
      <c r="D17" s="133" t="s">
        <v>19</v>
      </c>
      <c r="E17" s="71" t="s">
        <v>1461</v>
      </c>
      <c r="F17" s="137">
        <v>16</v>
      </c>
      <c r="G17" s="92">
        <v>12</v>
      </c>
      <c r="H17" s="81"/>
      <c r="I17" s="619" t="s">
        <v>1691</v>
      </c>
      <c r="J17" s="343" t="s">
        <v>96</v>
      </c>
      <c r="K17" s="73" t="s">
        <v>11</v>
      </c>
      <c r="L17" s="73"/>
      <c r="M17" s="73"/>
      <c r="N17" s="132" t="s">
        <v>26</v>
      </c>
    </row>
    <row r="18" spans="1:14">
      <c r="A18" s="97"/>
      <c r="B18" s="1034"/>
      <c r="C18" s="36">
        <v>1</v>
      </c>
      <c r="D18" s="133" t="s">
        <v>501</v>
      </c>
      <c r="E18" s="71" t="s">
        <v>94</v>
      </c>
      <c r="F18" s="137">
        <v>164.9</v>
      </c>
      <c r="G18" s="92"/>
      <c r="H18" s="81"/>
      <c r="I18" s="619"/>
      <c r="J18" s="343" t="s">
        <v>1463</v>
      </c>
      <c r="K18" s="73"/>
      <c r="L18" s="73"/>
      <c r="M18" s="73"/>
      <c r="N18" s="132" t="s">
        <v>26</v>
      </c>
    </row>
    <row r="19" spans="1:14">
      <c r="A19" s="97"/>
      <c r="B19" s="1034"/>
      <c r="C19" s="36">
        <v>17</v>
      </c>
      <c r="D19" s="76" t="s">
        <v>57</v>
      </c>
      <c r="E19" s="71" t="s">
        <v>102</v>
      </c>
      <c r="F19" s="137">
        <v>14.1</v>
      </c>
      <c r="G19" s="92">
        <v>320.8</v>
      </c>
      <c r="H19" s="81"/>
      <c r="I19" s="619"/>
      <c r="J19" s="343"/>
      <c r="K19" s="73"/>
      <c r="L19" s="73"/>
      <c r="M19" s="73"/>
      <c r="N19" s="132" t="s">
        <v>103</v>
      </c>
    </row>
    <row r="20" spans="1:14">
      <c r="A20" s="97"/>
      <c r="B20" s="1034"/>
      <c r="C20" s="36">
        <v>18</v>
      </c>
      <c r="D20" s="76" t="s">
        <v>57</v>
      </c>
      <c r="E20" s="141" t="s">
        <v>104</v>
      </c>
      <c r="F20" s="137">
        <v>104</v>
      </c>
      <c r="G20" s="92">
        <v>185.2</v>
      </c>
      <c r="H20" s="81"/>
      <c r="I20" s="619"/>
      <c r="J20" s="343"/>
      <c r="K20" s="73"/>
      <c r="L20" s="73"/>
      <c r="M20" s="73"/>
      <c r="N20" s="132" t="s">
        <v>105</v>
      </c>
    </row>
    <row r="21" spans="1:14">
      <c r="A21" s="97"/>
      <c r="B21" s="1034"/>
      <c r="C21" s="36">
        <v>19</v>
      </c>
      <c r="D21" s="76" t="s">
        <v>57</v>
      </c>
      <c r="E21" s="71" t="s">
        <v>102</v>
      </c>
      <c r="F21" s="137">
        <v>278</v>
      </c>
      <c r="G21" s="92">
        <v>72</v>
      </c>
      <c r="H21" s="81"/>
      <c r="I21" s="619"/>
      <c r="J21" s="343"/>
      <c r="K21" s="73"/>
      <c r="L21" s="73"/>
      <c r="M21" s="73"/>
      <c r="N21" s="132" t="s">
        <v>108</v>
      </c>
    </row>
    <row r="22" spans="1:14" ht="13.5" thickBot="1">
      <c r="A22" s="97"/>
      <c r="B22" s="1034"/>
      <c r="C22" s="36">
        <v>20</v>
      </c>
      <c r="D22" s="76" t="s">
        <v>57</v>
      </c>
      <c r="E22" s="71" t="s">
        <v>106</v>
      </c>
      <c r="F22" s="137">
        <v>36.5</v>
      </c>
      <c r="G22" s="92">
        <v>66.8</v>
      </c>
      <c r="H22" s="81"/>
      <c r="I22" s="619"/>
      <c r="J22" s="343"/>
      <c r="K22" s="73"/>
      <c r="L22" s="73"/>
      <c r="M22" s="73"/>
      <c r="N22" s="132" t="s">
        <v>107</v>
      </c>
    </row>
    <row r="23" spans="1:14" ht="13.5" thickBot="1">
      <c r="A23" s="111"/>
      <c r="B23" s="1035"/>
      <c r="C23" s="104"/>
      <c r="D23" s="978" t="s">
        <v>15</v>
      </c>
      <c r="E23" s="1036"/>
      <c r="F23" s="88">
        <f t="shared" ref="F23:H23" si="2">SUM(F17:F22)</f>
        <v>613.5</v>
      </c>
      <c r="G23" s="88">
        <f t="shared" si="2"/>
        <v>656.8</v>
      </c>
      <c r="H23" s="122">
        <f t="shared" si="2"/>
        <v>0</v>
      </c>
      <c r="I23" s="862"/>
      <c r="J23" s="427"/>
      <c r="K23" s="10"/>
      <c r="L23" s="10"/>
      <c r="M23" s="10"/>
      <c r="N23" s="132"/>
    </row>
    <row r="24" spans="1:14" ht="89.25">
      <c r="A24" s="99" t="s">
        <v>699</v>
      </c>
      <c r="B24" s="1030" t="s">
        <v>110</v>
      </c>
      <c r="C24" s="16" t="s">
        <v>72</v>
      </c>
      <c r="D24" s="317" t="s">
        <v>19</v>
      </c>
      <c r="E24" s="148" t="s">
        <v>102</v>
      </c>
      <c r="F24" s="134"/>
      <c r="G24" s="92">
        <v>103</v>
      </c>
      <c r="H24" s="81"/>
      <c r="I24" s="619" t="s">
        <v>1691</v>
      </c>
      <c r="J24" s="686" t="s">
        <v>1593</v>
      </c>
      <c r="K24" s="687"/>
      <c r="L24" s="326" t="s">
        <v>1327</v>
      </c>
      <c r="M24" s="73"/>
      <c r="N24" s="65" t="s">
        <v>108</v>
      </c>
    </row>
    <row r="25" spans="1:14" ht="76.5">
      <c r="A25" s="97"/>
      <c r="B25" s="1031"/>
      <c r="C25" s="16" t="s">
        <v>72</v>
      </c>
      <c r="D25" s="317" t="s">
        <v>19</v>
      </c>
      <c r="E25" s="148" t="s">
        <v>102</v>
      </c>
      <c r="F25" s="137"/>
      <c r="G25" s="92">
        <v>35</v>
      </c>
      <c r="H25" s="81">
        <v>46.8</v>
      </c>
      <c r="I25" s="619"/>
      <c r="J25" s="686" t="s">
        <v>1594</v>
      </c>
      <c r="K25" s="691"/>
      <c r="L25" s="73" t="s">
        <v>8</v>
      </c>
      <c r="M25" s="73" t="s">
        <v>1326</v>
      </c>
      <c r="N25" s="65" t="s">
        <v>108</v>
      </c>
    </row>
    <row r="26" spans="1:14">
      <c r="A26" s="97"/>
      <c r="B26" s="1031"/>
      <c r="C26" s="32">
        <v>24</v>
      </c>
      <c r="D26" s="20" t="s">
        <v>19</v>
      </c>
      <c r="E26" s="71" t="s">
        <v>104</v>
      </c>
      <c r="F26" s="137"/>
      <c r="G26" s="92">
        <v>3.5</v>
      </c>
      <c r="H26" s="81"/>
      <c r="I26" s="619"/>
      <c r="J26" s="400" t="s">
        <v>1345</v>
      </c>
      <c r="K26" s="73"/>
      <c r="L26" s="73" t="s">
        <v>8</v>
      </c>
      <c r="M26" s="73"/>
      <c r="N26" s="132" t="s">
        <v>112</v>
      </c>
    </row>
    <row r="27" spans="1:14" ht="25.5">
      <c r="A27" s="97"/>
      <c r="B27" s="1031"/>
      <c r="C27" s="32">
        <v>24</v>
      </c>
      <c r="D27" s="20" t="s">
        <v>113</v>
      </c>
      <c r="E27" s="71" t="s">
        <v>104</v>
      </c>
      <c r="F27" s="137"/>
      <c r="G27" s="92">
        <v>5.2</v>
      </c>
      <c r="H27" s="81"/>
      <c r="I27" s="619"/>
      <c r="J27" s="400" t="s">
        <v>1595</v>
      </c>
      <c r="K27" s="73"/>
      <c r="L27" s="73" t="s">
        <v>196</v>
      </c>
      <c r="M27" s="73"/>
      <c r="N27" s="132" t="s">
        <v>112</v>
      </c>
    </row>
    <row r="28" spans="1:14" ht="25.5">
      <c r="A28" s="97"/>
      <c r="B28" s="1031"/>
      <c r="C28" s="73" t="s">
        <v>71</v>
      </c>
      <c r="D28" s="20" t="s">
        <v>19</v>
      </c>
      <c r="E28" s="141" t="s">
        <v>104</v>
      </c>
      <c r="F28" s="137">
        <v>8</v>
      </c>
      <c r="G28" s="92"/>
      <c r="H28" s="81"/>
      <c r="I28" s="619"/>
      <c r="J28" s="400" t="s">
        <v>1318</v>
      </c>
      <c r="K28" s="73" t="s">
        <v>8</v>
      </c>
      <c r="L28" s="73"/>
      <c r="M28" s="73"/>
      <c r="N28" s="132" t="s">
        <v>105</v>
      </c>
    </row>
    <row r="29" spans="1:14" ht="25.5">
      <c r="A29" s="97"/>
      <c r="B29" s="1031"/>
      <c r="C29" s="58" t="s">
        <v>114</v>
      </c>
      <c r="D29" s="20" t="s">
        <v>19</v>
      </c>
      <c r="E29" s="64" t="s">
        <v>115</v>
      </c>
      <c r="F29" s="137">
        <v>3</v>
      </c>
      <c r="G29" s="92">
        <v>2</v>
      </c>
      <c r="H29" s="81">
        <v>5</v>
      </c>
      <c r="I29" s="619"/>
      <c r="J29" s="336" t="s">
        <v>116</v>
      </c>
      <c r="K29" s="73" t="s">
        <v>17</v>
      </c>
      <c r="L29" s="73" t="s">
        <v>17</v>
      </c>
      <c r="M29" s="73" t="s">
        <v>17</v>
      </c>
      <c r="N29" s="21" t="s">
        <v>117</v>
      </c>
    </row>
    <row r="30" spans="1:14" ht="25.5">
      <c r="A30" s="97"/>
      <c r="B30" s="1031"/>
      <c r="C30" s="73" t="s">
        <v>70</v>
      </c>
      <c r="D30" s="20" t="s">
        <v>19</v>
      </c>
      <c r="E30" s="141" t="s">
        <v>102</v>
      </c>
      <c r="F30" s="137">
        <v>35</v>
      </c>
      <c r="G30" s="92"/>
      <c r="H30" s="81"/>
      <c r="I30" s="619"/>
      <c r="J30" s="343" t="s">
        <v>703</v>
      </c>
      <c r="K30" s="32">
        <v>1</v>
      </c>
      <c r="L30" s="32"/>
      <c r="M30" s="73"/>
      <c r="N30" s="59" t="s">
        <v>103</v>
      </c>
    </row>
    <row r="31" spans="1:14">
      <c r="A31" s="97"/>
      <c r="B31" s="1031"/>
      <c r="C31" s="73" t="s">
        <v>114</v>
      </c>
      <c r="D31" s="230" t="s">
        <v>113</v>
      </c>
      <c r="E31" s="148" t="s">
        <v>115</v>
      </c>
      <c r="F31" s="137">
        <v>10.199999999999999</v>
      </c>
      <c r="G31" s="92"/>
      <c r="H31" s="81"/>
      <c r="I31" s="619"/>
      <c r="J31" s="343" t="s">
        <v>704</v>
      </c>
      <c r="K31" s="73" t="s">
        <v>1005</v>
      </c>
      <c r="L31" s="73"/>
      <c r="M31" s="73"/>
      <c r="N31" s="59" t="s">
        <v>117</v>
      </c>
    </row>
    <row r="32" spans="1:14" ht="22.5" customHeight="1" thickBot="1">
      <c r="A32" s="97"/>
      <c r="B32" s="1031"/>
      <c r="C32" s="73" t="s">
        <v>8</v>
      </c>
      <c r="D32" s="147" t="s">
        <v>19</v>
      </c>
      <c r="E32" s="148" t="s">
        <v>102</v>
      </c>
      <c r="F32" s="137">
        <v>307</v>
      </c>
      <c r="G32" s="92"/>
      <c r="H32" s="81"/>
      <c r="I32" s="619"/>
      <c r="J32" s="343" t="s">
        <v>1267</v>
      </c>
      <c r="K32" s="73" t="s">
        <v>1519</v>
      </c>
      <c r="L32" s="73"/>
      <c r="M32" s="73"/>
      <c r="N32" s="59" t="s">
        <v>26</v>
      </c>
    </row>
    <row r="33" spans="1:14" ht="13.5" thickBot="1">
      <c r="A33" s="111"/>
      <c r="B33" s="1032"/>
      <c r="C33" s="140"/>
      <c r="D33" s="978" t="s">
        <v>15</v>
      </c>
      <c r="E33" s="1036"/>
      <c r="F33" s="91">
        <f>SUM(F24:F32)</f>
        <v>363.2</v>
      </c>
      <c r="G33" s="91">
        <f>SUM(G24:G32)</f>
        <v>148.69999999999999</v>
      </c>
      <c r="H33" s="122">
        <f>SUM(H24:H32)</f>
        <v>51.8</v>
      </c>
      <c r="I33" s="862"/>
      <c r="J33" s="343"/>
      <c r="K33" s="10"/>
      <c r="L33" s="10"/>
      <c r="M33" s="10"/>
      <c r="N33" s="132"/>
    </row>
    <row r="34" spans="1:14" ht="89.25">
      <c r="A34" s="99" t="s">
        <v>1609</v>
      </c>
      <c r="B34" s="1033" t="s">
        <v>1648</v>
      </c>
      <c r="C34" s="36" t="s">
        <v>642</v>
      </c>
      <c r="D34" s="133" t="s">
        <v>19</v>
      </c>
      <c r="E34" s="71" t="s">
        <v>1461</v>
      </c>
      <c r="F34" s="137">
        <v>70</v>
      </c>
      <c r="G34" s="92">
        <v>170.2</v>
      </c>
      <c r="H34" s="81"/>
      <c r="I34" s="619" t="s">
        <v>1688</v>
      </c>
      <c r="J34" s="815" t="s">
        <v>1229</v>
      </c>
      <c r="K34" s="73"/>
      <c r="L34" s="73"/>
      <c r="M34" s="73" t="s">
        <v>1230</v>
      </c>
      <c r="N34" s="132" t="s">
        <v>26</v>
      </c>
    </row>
    <row r="35" spans="1:14">
      <c r="A35" s="97"/>
      <c r="B35" s="1034"/>
      <c r="C35" s="36" t="s">
        <v>642</v>
      </c>
      <c r="D35" s="133" t="s">
        <v>501</v>
      </c>
      <c r="E35" s="71" t="s">
        <v>94</v>
      </c>
      <c r="F35" s="137">
        <v>200</v>
      </c>
      <c r="G35" s="92"/>
      <c r="H35" s="81"/>
      <c r="I35" s="619"/>
      <c r="J35" s="815"/>
      <c r="K35" s="73"/>
      <c r="L35" s="73"/>
      <c r="M35" s="73"/>
      <c r="N35" s="132" t="s">
        <v>26</v>
      </c>
    </row>
    <row r="36" spans="1:14" ht="73.5" customHeight="1" thickBot="1">
      <c r="A36" s="97"/>
      <c r="B36" s="1034"/>
      <c r="C36" s="36" t="s">
        <v>642</v>
      </c>
      <c r="D36" s="62" t="s">
        <v>57</v>
      </c>
      <c r="E36" s="71" t="s">
        <v>94</v>
      </c>
      <c r="F36" s="137">
        <v>1059</v>
      </c>
      <c r="G36" s="92">
        <v>492.1</v>
      </c>
      <c r="H36" s="81"/>
      <c r="I36" s="619" t="s">
        <v>98</v>
      </c>
      <c r="J36" s="815" t="s">
        <v>1226</v>
      </c>
      <c r="K36" s="635"/>
      <c r="L36" s="162" t="s">
        <v>1233</v>
      </c>
      <c r="M36" s="73"/>
      <c r="N36" s="132" t="s">
        <v>26</v>
      </c>
    </row>
    <row r="37" spans="1:14" ht="39" thickBot="1">
      <c r="A37" s="111"/>
      <c r="B37" s="1035"/>
      <c r="C37" s="104"/>
      <c r="D37" s="978" t="s">
        <v>15</v>
      </c>
      <c r="E37" s="1036"/>
      <c r="F37" s="88">
        <f t="shared" ref="F37" si="3">SUM(F34:F36)</f>
        <v>1329</v>
      </c>
      <c r="G37" s="88">
        <f t="shared" ref="G37:H37" si="4">SUM(G34:G36)</f>
        <v>662.3</v>
      </c>
      <c r="H37" s="122">
        <f t="shared" si="4"/>
        <v>0</v>
      </c>
      <c r="I37" s="862"/>
      <c r="J37" s="538" t="s">
        <v>1231</v>
      </c>
      <c r="K37" s="10"/>
      <c r="L37" s="73"/>
      <c r="M37" s="73" t="s">
        <v>1232</v>
      </c>
      <c r="N37" s="132"/>
    </row>
    <row r="38" spans="1:14" ht="38.25">
      <c r="A38" s="99" t="s">
        <v>1614</v>
      </c>
      <c r="B38" s="1033" t="s">
        <v>1647</v>
      </c>
      <c r="C38" s="32" t="s">
        <v>642</v>
      </c>
      <c r="D38" s="20" t="s">
        <v>19</v>
      </c>
      <c r="E38" s="71" t="s">
        <v>104</v>
      </c>
      <c r="F38" s="137">
        <v>1.7</v>
      </c>
      <c r="G38" s="92"/>
      <c r="H38" s="81"/>
      <c r="I38" s="619" t="s">
        <v>1690</v>
      </c>
      <c r="J38" s="660" t="s">
        <v>1396</v>
      </c>
      <c r="K38" s="73" t="s">
        <v>10</v>
      </c>
      <c r="L38" s="73"/>
      <c r="M38" s="73"/>
      <c r="N38" s="132" t="s">
        <v>112</v>
      </c>
    </row>
    <row r="39" spans="1:14">
      <c r="A39" s="97"/>
      <c r="B39" s="1034"/>
      <c r="C39" s="32" t="s">
        <v>642</v>
      </c>
      <c r="D39" s="20" t="s">
        <v>57</v>
      </c>
      <c r="E39" s="71" t="s">
        <v>104</v>
      </c>
      <c r="F39" s="137">
        <v>9.6</v>
      </c>
      <c r="G39" s="92"/>
      <c r="H39" s="81"/>
      <c r="I39" s="619"/>
      <c r="J39" s="346"/>
      <c r="K39" s="73"/>
      <c r="L39" s="73"/>
      <c r="M39" s="73"/>
      <c r="N39" s="132" t="s">
        <v>112</v>
      </c>
    </row>
    <row r="40" spans="1:14" ht="76.5">
      <c r="A40" s="97"/>
      <c r="B40" s="1034"/>
      <c r="C40" s="36" t="s">
        <v>642</v>
      </c>
      <c r="D40" s="62" t="s">
        <v>19</v>
      </c>
      <c r="E40" s="71" t="s">
        <v>1461</v>
      </c>
      <c r="F40" s="137">
        <v>29.5</v>
      </c>
      <c r="G40" s="92">
        <v>16.2</v>
      </c>
      <c r="H40" s="81"/>
      <c r="I40" s="619"/>
      <c r="J40" s="815" t="s">
        <v>1234</v>
      </c>
      <c r="K40" s="73"/>
      <c r="L40" s="162" t="s">
        <v>1235</v>
      </c>
      <c r="M40" s="73"/>
      <c r="N40" s="132" t="s">
        <v>26</v>
      </c>
    </row>
    <row r="41" spans="1:14">
      <c r="A41" s="97"/>
      <c r="B41" s="1034"/>
      <c r="C41" s="36" t="s">
        <v>642</v>
      </c>
      <c r="D41" s="133" t="s">
        <v>501</v>
      </c>
      <c r="E41" s="71" t="s">
        <v>94</v>
      </c>
      <c r="F41" s="137">
        <v>30</v>
      </c>
      <c r="G41" s="92"/>
      <c r="H41" s="81"/>
      <c r="I41" s="619"/>
      <c r="J41" s="815"/>
      <c r="K41" s="73"/>
      <c r="L41" s="162"/>
      <c r="M41" s="73"/>
      <c r="N41" s="132" t="s">
        <v>26</v>
      </c>
    </row>
    <row r="42" spans="1:14" ht="77.25" thickBot="1">
      <c r="A42" s="97"/>
      <c r="B42" s="1034"/>
      <c r="C42" s="32" t="s">
        <v>642</v>
      </c>
      <c r="D42" s="99" t="s">
        <v>57</v>
      </c>
      <c r="E42" s="64" t="s">
        <v>94</v>
      </c>
      <c r="F42" s="137">
        <v>337</v>
      </c>
      <c r="G42" s="92">
        <v>91.8</v>
      </c>
      <c r="H42" s="81"/>
      <c r="I42" s="619"/>
      <c r="J42" s="815" t="s">
        <v>1236</v>
      </c>
      <c r="K42" s="73"/>
      <c r="L42" s="162" t="s">
        <v>1237</v>
      </c>
      <c r="M42" s="73"/>
      <c r="N42" s="132" t="s">
        <v>26</v>
      </c>
    </row>
    <row r="43" spans="1:14" ht="13.5" thickBot="1">
      <c r="A43" s="111"/>
      <c r="B43" s="1035"/>
      <c r="C43" s="104"/>
      <c r="D43" s="978" t="s">
        <v>15</v>
      </c>
      <c r="E43" s="1036"/>
      <c r="F43" s="88">
        <f t="shared" ref="F43" si="5">SUM(F38:F42)</f>
        <v>407.8</v>
      </c>
      <c r="G43" s="88">
        <f t="shared" ref="G43:H43" si="6">SUM(G38:G42)</f>
        <v>108</v>
      </c>
      <c r="H43" s="122">
        <f t="shared" si="6"/>
        <v>0</v>
      </c>
      <c r="I43" s="862"/>
      <c r="J43" s="427"/>
      <c r="K43" s="10"/>
      <c r="L43" s="10"/>
      <c r="M43" s="10"/>
      <c r="N43" s="132"/>
    </row>
    <row r="44" spans="1:14" ht="77.25" customHeight="1">
      <c r="A44" s="641" t="s">
        <v>1615</v>
      </c>
      <c r="B44" s="1034" t="s">
        <v>101</v>
      </c>
      <c r="C44" s="32">
        <v>1</v>
      </c>
      <c r="D44" s="99" t="s">
        <v>57</v>
      </c>
      <c r="E44" s="141" t="s">
        <v>94</v>
      </c>
      <c r="F44" s="137">
        <v>31.8</v>
      </c>
      <c r="G44" s="134"/>
      <c r="H44" s="107"/>
      <c r="I44" s="619" t="s">
        <v>1689</v>
      </c>
      <c r="J44" s="343" t="s">
        <v>176</v>
      </c>
      <c r="K44" s="73" t="s">
        <v>17</v>
      </c>
      <c r="L44" s="73" t="s">
        <v>129</v>
      </c>
      <c r="M44" s="73" t="s">
        <v>129</v>
      </c>
      <c r="N44" s="132" t="s">
        <v>26</v>
      </c>
    </row>
    <row r="45" spans="1:14" ht="13.5" thickBot="1">
      <c r="A45" s="641"/>
      <c r="B45" s="1034"/>
      <c r="C45" s="32">
        <v>1</v>
      </c>
      <c r="D45" s="99" t="s">
        <v>47</v>
      </c>
      <c r="E45" s="141" t="s">
        <v>94</v>
      </c>
      <c r="F45" s="137">
        <v>5.6</v>
      </c>
      <c r="G45" s="137"/>
      <c r="H45" s="123"/>
      <c r="I45" s="619"/>
      <c r="J45" s="343"/>
      <c r="K45" s="73"/>
      <c r="L45" s="73"/>
      <c r="M45" s="73"/>
      <c r="N45" s="132" t="s">
        <v>26</v>
      </c>
    </row>
    <row r="46" spans="1:14" ht="13.5" thickBot="1">
      <c r="A46" s="640"/>
      <c r="B46" s="1035"/>
      <c r="C46" s="104"/>
      <c r="D46" s="978" t="s">
        <v>15</v>
      </c>
      <c r="E46" s="1036"/>
      <c r="F46" s="88">
        <f t="shared" ref="F46:H46" si="7">SUM(F44:F45)</f>
        <v>37.4</v>
      </c>
      <c r="G46" s="88">
        <f t="shared" si="7"/>
        <v>0</v>
      </c>
      <c r="H46" s="122">
        <f t="shared" si="7"/>
        <v>0</v>
      </c>
      <c r="I46" s="862"/>
      <c r="J46" s="427"/>
      <c r="K46" s="10"/>
      <c r="L46" s="10"/>
      <c r="M46" s="10"/>
      <c r="N46" s="132"/>
    </row>
    <row r="47" spans="1:14" ht="46.5" customHeight="1">
      <c r="A47" s="97" t="s">
        <v>1616</v>
      </c>
      <c r="B47" s="1034" t="s">
        <v>1645</v>
      </c>
      <c r="C47" s="36">
        <v>1</v>
      </c>
      <c r="D47" s="133" t="s">
        <v>57</v>
      </c>
      <c r="E47" s="71" t="s">
        <v>94</v>
      </c>
      <c r="F47" s="92">
        <v>26.9</v>
      </c>
      <c r="G47" s="92">
        <v>15.5</v>
      </c>
      <c r="H47" s="81">
        <v>15.4</v>
      </c>
      <c r="I47" s="619" t="s">
        <v>1689</v>
      </c>
      <c r="J47" s="346" t="s">
        <v>1527</v>
      </c>
      <c r="K47" s="73" t="s">
        <v>126</v>
      </c>
      <c r="L47" s="73" t="s">
        <v>126</v>
      </c>
      <c r="M47" s="73" t="s">
        <v>126</v>
      </c>
      <c r="N47" s="132" t="s">
        <v>26</v>
      </c>
    </row>
    <row r="48" spans="1:14" ht="13.5" thickBot="1">
      <c r="A48" s="97"/>
      <c r="B48" s="1034"/>
      <c r="C48" s="36"/>
      <c r="D48" s="99"/>
      <c r="E48" s="71"/>
      <c r="F48" s="137"/>
      <c r="G48" s="92"/>
      <c r="H48" s="81"/>
      <c r="I48" s="619"/>
      <c r="J48" s="346"/>
      <c r="K48" s="73"/>
      <c r="L48" s="73"/>
      <c r="M48" s="73"/>
      <c r="N48" s="132"/>
    </row>
    <row r="49" spans="1:14" ht="13.5" thickBot="1">
      <c r="A49" s="111"/>
      <c r="B49" s="1035"/>
      <c r="C49" s="104"/>
      <c r="D49" s="978" t="s">
        <v>15</v>
      </c>
      <c r="E49" s="1036"/>
      <c r="F49" s="88">
        <f t="shared" ref="F49" si="8">SUM(F47:F48)</f>
        <v>26.9</v>
      </c>
      <c r="G49" s="88">
        <f t="shared" ref="G49:H49" si="9">SUM(G47:G48)</f>
        <v>15.5</v>
      </c>
      <c r="H49" s="122">
        <f t="shared" si="9"/>
        <v>15.4</v>
      </c>
      <c r="I49" s="862"/>
      <c r="J49" s="427"/>
      <c r="K49" s="10"/>
      <c r="L49" s="10"/>
      <c r="M49" s="10"/>
      <c r="N49" s="132"/>
    </row>
    <row r="50" spans="1:14" ht="26.25" customHeight="1">
      <c r="A50" s="97" t="s">
        <v>1617</v>
      </c>
      <c r="B50" s="1034" t="s">
        <v>1644</v>
      </c>
      <c r="C50" s="36">
        <v>1</v>
      </c>
      <c r="D50" s="133" t="s">
        <v>57</v>
      </c>
      <c r="E50" s="71" t="s">
        <v>94</v>
      </c>
      <c r="F50" s="92">
        <v>72.099999999999994</v>
      </c>
      <c r="G50" s="92">
        <v>72.099999999999994</v>
      </c>
      <c r="H50" s="81">
        <v>72.2</v>
      </c>
      <c r="I50" s="619" t="s">
        <v>1689</v>
      </c>
      <c r="J50" s="346" t="s">
        <v>1596</v>
      </c>
      <c r="K50" s="73" t="s">
        <v>11</v>
      </c>
      <c r="L50" s="73" t="s">
        <v>11</v>
      </c>
      <c r="M50" s="73" t="s">
        <v>11</v>
      </c>
      <c r="N50" s="132" t="s">
        <v>26</v>
      </c>
    </row>
    <row r="51" spans="1:14" ht="13.5" thickBot="1">
      <c r="A51" s="97"/>
      <c r="B51" s="1034"/>
      <c r="C51" s="36"/>
      <c r="D51" s="99"/>
      <c r="E51" s="71"/>
      <c r="F51" s="137"/>
      <c r="G51" s="92"/>
      <c r="H51" s="81"/>
      <c r="I51" s="619"/>
      <c r="J51" s="346"/>
      <c r="K51" s="73"/>
      <c r="L51" s="73"/>
      <c r="M51" s="73"/>
      <c r="N51" s="132"/>
    </row>
    <row r="52" spans="1:14" ht="13.5" thickBot="1">
      <c r="A52" s="111"/>
      <c r="B52" s="1035"/>
      <c r="C52" s="104"/>
      <c r="D52" s="978" t="s">
        <v>15</v>
      </c>
      <c r="E52" s="1036"/>
      <c r="F52" s="88">
        <f t="shared" ref="F52" si="10">SUM(F50:F51)</f>
        <v>72.099999999999994</v>
      </c>
      <c r="G52" s="88">
        <f t="shared" ref="G52:H52" si="11">SUM(G50:G51)</f>
        <v>72.099999999999994</v>
      </c>
      <c r="H52" s="122">
        <f t="shared" si="11"/>
        <v>72.2</v>
      </c>
      <c r="I52" s="862"/>
      <c r="J52" s="427"/>
      <c r="K52" s="10"/>
      <c r="L52" s="10"/>
      <c r="M52" s="10"/>
      <c r="N52" s="132"/>
    </row>
    <row r="53" spans="1:14" ht="33.75" customHeight="1">
      <c r="A53" s="97" t="s">
        <v>1618</v>
      </c>
      <c r="B53" s="1034" t="s">
        <v>1646</v>
      </c>
      <c r="C53" s="36" t="s">
        <v>1221</v>
      </c>
      <c r="D53" s="62" t="s">
        <v>57</v>
      </c>
      <c r="E53" s="71" t="s">
        <v>94</v>
      </c>
      <c r="F53" s="805">
        <v>322</v>
      </c>
      <c r="G53" s="92">
        <v>105.2</v>
      </c>
      <c r="H53" s="81"/>
      <c r="I53" s="619" t="s">
        <v>1690</v>
      </c>
      <c r="J53" s="815" t="s">
        <v>1222</v>
      </c>
      <c r="K53" s="73"/>
      <c r="L53" s="162">
        <v>277</v>
      </c>
      <c r="M53" s="73"/>
      <c r="N53" s="59" t="s">
        <v>26</v>
      </c>
    </row>
    <row r="54" spans="1:14" ht="26.25" thickBot="1">
      <c r="A54" s="97"/>
      <c r="B54" s="1034"/>
      <c r="C54" s="32" t="s">
        <v>1221</v>
      </c>
      <c r="D54" s="99" t="s">
        <v>19</v>
      </c>
      <c r="E54" s="64" t="s">
        <v>1461</v>
      </c>
      <c r="F54" s="805">
        <v>36.200000000000003</v>
      </c>
      <c r="G54" s="92">
        <v>11.8</v>
      </c>
      <c r="H54" s="81"/>
      <c r="I54" s="619"/>
      <c r="J54" s="815" t="s">
        <v>1223</v>
      </c>
      <c r="K54" s="73"/>
      <c r="L54" s="162">
        <v>26</v>
      </c>
      <c r="M54" s="73"/>
      <c r="N54" s="53" t="s">
        <v>26</v>
      </c>
    </row>
    <row r="55" spans="1:14" ht="13.5" thickBot="1">
      <c r="A55" s="111"/>
      <c r="B55" s="1035"/>
      <c r="C55" s="73"/>
      <c r="D55" s="958" t="s">
        <v>15</v>
      </c>
      <c r="E55" s="1036"/>
      <c r="F55" s="88">
        <f t="shared" ref="F55" si="12">SUM(F53:F54)</f>
        <v>358.2</v>
      </c>
      <c r="G55" s="88">
        <f t="shared" ref="G55:H55" si="13">SUM(G53:G54)</f>
        <v>117</v>
      </c>
      <c r="H55" s="122">
        <f t="shared" si="13"/>
        <v>0</v>
      </c>
      <c r="I55" s="862"/>
      <c r="J55" s="343"/>
      <c r="K55" s="73"/>
      <c r="L55" s="73"/>
      <c r="M55" s="73"/>
      <c r="N55" s="89"/>
    </row>
    <row r="56" spans="1:14" ht="13.5" thickBot="1">
      <c r="A56" s="154"/>
      <c r="B56" s="180" t="s">
        <v>14</v>
      </c>
      <c r="C56" s="181"/>
      <c r="D56" s="181"/>
      <c r="E56" s="182"/>
      <c r="F56" s="88">
        <f>SUM(F16+F23+F33+F37+F43+F46+F49+F52+F55)</f>
        <v>3678.1</v>
      </c>
      <c r="G56" s="88">
        <f>SUM(G16+G23+G33+G37+G43+G46+G49+G52+G55)</f>
        <v>2291.6999999999998</v>
      </c>
      <c r="H56" s="122">
        <f>SUM(H16+H23+H33+H37+H43+H46+H49+H52+H55)</f>
        <v>139.4</v>
      </c>
      <c r="I56" s="862"/>
      <c r="J56" s="429"/>
      <c r="K56" s="10"/>
      <c r="L56" s="10"/>
      <c r="M56" s="10"/>
      <c r="N56" s="130"/>
    </row>
    <row r="57" spans="1:14" ht="33" customHeight="1" thickBot="1">
      <c r="A57" s="413" t="s">
        <v>678</v>
      </c>
      <c r="B57" s="1048" t="s">
        <v>121</v>
      </c>
      <c r="C57" s="1049"/>
      <c r="D57" s="1049"/>
      <c r="E57" s="1053"/>
      <c r="F57" s="806"/>
      <c r="G57" s="131"/>
      <c r="H57" s="131"/>
      <c r="I57" s="863"/>
      <c r="J57" s="21"/>
      <c r="K57" s="10"/>
      <c r="L57" s="10"/>
      <c r="M57" s="10"/>
      <c r="N57" s="130"/>
    </row>
    <row r="58" spans="1:14" ht="25.5">
      <c r="A58" s="1030" t="s">
        <v>679</v>
      </c>
      <c r="B58" s="1042" t="s">
        <v>122</v>
      </c>
      <c r="C58" s="58" t="s">
        <v>119</v>
      </c>
      <c r="D58" s="61" t="s">
        <v>24</v>
      </c>
      <c r="E58" s="71" t="s">
        <v>104</v>
      </c>
      <c r="F58" s="137">
        <v>679</v>
      </c>
      <c r="G58" s="92">
        <v>710</v>
      </c>
      <c r="H58" s="81">
        <v>730</v>
      </c>
      <c r="I58" s="619" t="s">
        <v>1692</v>
      </c>
      <c r="J58" s="318" t="s">
        <v>1201</v>
      </c>
      <c r="K58" s="72" t="s">
        <v>1342</v>
      </c>
      <c r="L58" s="72" t="s">
        <v>1343</v>
      </c>
      <c r="M58" s="72" t="s">
        <v>1344</v>
      </c>
      <c r="N58" s="59" t="s">
        <v>112</v>
      </c>
    </row>
    <row r="59" spans="1:14" ht="15">
      <c r="A59" s="1031"/>
      <c r="B59" s="1031"/>
      <c r="C59" s="73" t="s">
        <v>119</v>
      </c>
      <c r="D59" s="20" t="s">
        <v>24</v>
      </c>
      <c r="E59" s="71" t="s">
        <v>123</v>
      </c>
      <c r="F59" s="137"/>
      <c r="G59" s="92"/>
      <c r="H59" s="81"/>
      <c r="I59" s="619"/>
      <c r="J59" s="820" t="s">
        <v>1202</v>
      </c>
      <c r="K59" s="72" t="s">
        <v>1341</v>
      </c>
      <c r="L59" s="72" t="s">
        <v>1341</v>
      </c>
      <c r="M59" s="72" t="s">
        <v>61</v>
      </c>
      <c r="N59" s="59" t="s">
        <v>112</v>
      </c>
    </row>
    <row r="60" spans="1:14">
      <c r="A60" s="1031"/>
      <c r="B60" s="1031"/>
      <c r="C60" s="73" t="s">
        <v>119</v>
      </c>
      <c r="D60" s="20" t="s">
        <v>24</v>
      </c>
      <c r="E60" s="71" t="s">
        <v>124</v>
      </c>
      <c r="F60" s="137">
        <v>46.545999999999999</v>
      </c>
      <c r="G60" s="92">
        <v>46</v>
      </c>
      <c r="H60" s="81">
        <v>46</v>
      </c>
      <c r="I60" s="619"/>
      <c r="J60" s="428" t="s">
        <v>1203</v>
      </c>
      <c r="K60" s="72" t="s">
        <v>1339</v>
      </c>
      <c r="L60" s="72" t="s">
        <v>1340</v>
      </c>
      <c r="M60" s="72" t="s">
        <v>1340</v>
      </c>
      <c r="N60" s="59" t="s">
        <v>112</v>
      </c>
    </row>
    <row r="61" spans="1:14" ht="25.5">
      <c r="A61" s="1031"/>
      <c r="B61" s="1031"/>
      <c r="C61" s="73" t="s">
        <v>119</v>
      </c>
      <c r="D61" s="8" t="s">
        <v>19</v>
      </c>
      <c r="E61" s="71" t="s">
        <v>910</v>
      </c>
      <c r="F61" s="137">
        <v>12</v>
      </c>
      <c r="G61" s="92">
        <v>12</v>
      </c>
      <c r="H61" s="81">
        <v>12</v>
      </c>
      <c r="I61" s="619"/>
      <c r="J61" s="428" t="s">
        <v>1204</v>
      </c>
      <c r="K61" s="72" t="s">
        <v>1336</v>
      </c>
      <c r="L61" s="72" t="s">
        <v>1337</v>
      </c>
      <c r="M61" s="72" t="s">
        <v>1338</v>
      </c>
      <c r="N61" s="59" t="s">
        <v>112</v>
      </c>
    </row>
    <row r="62" spans="1:14">
      <c r="A62" s="1031"/>
      <c r="B62" s="1031"/>
      <c r="C62" s="73" t="s">
        <v>119</v>
      </c>
      <c r="D62" s="8" t="s">
        <v>19</v>
      </c>
      <c r="E62" s="71" t="s">
        <v>104</v>
      </c>
      <c r="F62" s="137">
        <v>564.70000000000005</v>
      </c>
      <c r="G62" s="92">
        <v>633</v>
      </c>
      <c r="H62" s="81">
        <v>661</v>
      </c>
      <c r="I62" s="619"/>
      <c r="J62" s="685" t="s">
        <v>125</v>
      </c>
      <c r="K62" s="72" t="s">
        <v>11</v>
      </c>
      <c r="L62" s="72" t="s">
        <v>11</v>
      </c>
      <c r="M62" s="72" t="s">
        <v>11</v>
      </c>
      <c r="N62" s="59" t="s">
        <v>112</v>
      </c>
    </row>
    <row r="63" spans="1:14" ht="26.25" thickBot="1">
      <c r="A63" s="1031"/>
      <c r="B63" s="1031"/>
      <c r="C63" s="73" t="s">
        <v>119</v>
      </c>
      <c r="D63" s="8" t="s">
        <v>113</v>
      </c>
      <c r="E63" s="71" t="s">
        <v>104</v>
      </c>
      <c r="F63" s="137">
        <v>73.099999999999994</v>
      </c>
      <c r="G63" s="92">
        <v>77</v>
      </c>
      <c r="H63" s="81">
        <v>80</v>
      </c>
      <c r="I63" s="619"/>
      <c r="J63" s="393" t="s">
        <v>1205</v>
      </c>
      <c r="K63" s="72" t="s">
        <v>1333</v>
      </c>
      <c r="L63" s="72" t="s">
        <v>1334</v>
      </c>
      <c r="M63" s="72" t="s">
        <v>1335</v>
      </c>
      <c r="N63" s="59" t="s">
        <v>112</v>
      </c>
    </row>
    <row r="64" spans="1:14" ht="13.5" thickBot="1">
      <c r="A64" s="1031"/>
      <c r="B64" s="1031"/>
      <c r="C64" s="73"/>
      <c r="D64" s="958" t="s">
        <v>15</v>
      </c>
      <c r="E64" s="1036"/>
      <c r="F64" s="152">
        <f t="shared" ref="F64:H64" si="14">SUM(F58:F63)</f>
        <v>1375.346</v>
      </c>
      <c r="G64" s="152">
        <f t="shared" si="14"/>
        <v>1478</v>
      </c>
      <c r="H64" s="337">
        <f t="shared" si="14"/>
        <v>1529</v>
      </c>
      <c r="I64" s="619"/>
      <c r="J64" s="400"/>
      <c r="K64" s="73"/>
      <c r="L64" s="73"/>
      <c r="M64" s="73"/>
      <c r="N64" s="59"/>
    </row>
    <row r="65" spans="1:14" ht="25.5">
      <c r="A65" s="1031"/>
      <c r="B65" s="1031"/>
      <c r="C65" s="58" t="s">
        <v>71</v>
      </c>
      <c r="D65" s="61" t="s">
        <v>24</v>
      </c>
      <c r="E65" s="71" t="s">
        <v>104</v>
      </c>
      <c r="F65" s="137">
        <v>992.9</v>
      </c>
      <c r="G65" s="92"/>
      <c r="H65" s="81"/>
      <c r="I65" s="619"/>
      <c r="J65" s="400" t="s">
        <v>1201</v>
      </c>
      <c r="K65" s="326" t="s">
        <v>1397</v>
      </c>
      <c r="L65" s="326" t="s">
        <v>1398</v>
      </c>
      <c r="M65" s="326" t="s">
        <v>1399</v>
      </c>
      <c r="N65" s="59" t="s">
        <v>105</v>
      </c>
    </row>
    <row r="66" spans="1:14">
      <c r="A66" s="1031"/>
      <c r="B66" s="1031"/>
      <c r="C66" s="73" t="s">
        <v>71</v>
      </c>
      <c r="D66" s="8" t="s">
        <v>19</v>
      </c>
      <c r="E66" s="71" t="s">
        <v>104</v>
      </c>
      <c r="F66" s="137">
        <v>333.9</v>
      </c>
      <c r="G66" s="92"/>
      <c r="H66" s="81"/>
      <c r="I66" s="619"/>
      <c r="J66" s="821" t="s">
        <v>1202</v>
      </c>
      <c r="K66" s="73" t="s">
        <v>74</v>
      </c>
      <c r="L66" s="73" t="s">
        <v>74</v>
      </c>
      <c r="M66" s="73" t="s">
        <v>74</v>
      </c>
      <c r="N66" s="59" t="s">
        <v>105</v>
      </c>
    </row>
    <row r="67" spans="1:14">
      <c r="A67" s="1031"/>
      <c r="B67" s="1031"/>
      <c r="C67" s="73" t="s">
        <v>71</v>
      </c>
      <c r="D67" s="8" t="s">
        <v>113</v>
      </c>
      <c r="E67" s="71" t="s">
        <v>104</v>
      </c>
      <c r="F67" s="137">
        <v>31.2</v>
      </c>
      <c r="G67" s="92"/>
      <c r="H67" s="81"/>
      <c r="I67" s="619"/>
      <c r="J67" s="772" t="s">
        <v>1203</v>
      </c>
      <c r="K67" s="326" t="s">
        <v>1400</v>
      </c>
      <c r="L67" s="326" t="s">
        <v>1400</v>
      </c>
      <c r="M67" s="326" t="s">
        <v>1400</v>
      </c>
      <c r="N67" s="59" t="s">
        <v>105</v>
      </c>
    </row>
    <row r="68" spans="1:14" ht="12" customHeight="1">
      <c r="A68" s="1031"/>
      <c r="B68" s="1031"/>
      <c r="C68" s="73" t="s">
        <v>71</v>
      </c>
      <c r="D68" s="20" t="s">
        <v>24</v>
      </c>
      <c r="E68" s="71" t="s">
        <v>908</v>
      </c>
      <c r="F68" s="137"/>
      <c r="G68" s="92"/>
      <c r="H68" s="81"/>
      <c r="I68" s="619"/>
      <c r="J68" s="168" t="s">
        <v>125</v>
      </c>
      <c r="K68" s="73" t="s">
        <v>17</v>
      </c>
      <c r="L68" s="73" t="s">
        <v>17</v>
      </c>
      <c r="M68" s="73" t="s">
        <v>17</v>
      </c>
      <c r="N68" s="59" t="s">
        <v>105</v>
      </c>
    </row>
    <row r="69" spans="1:14" ht="13.5" thickBot="1">
      <c r="A69" s="1031"/>
      <c r="B69" s="1031"/>
      <c r="C69" s="73" t="s">
        <v>71</v>
      </c>
      <c r="D69" s="61" t="s">
        <v>19</v>
      </c>
      <c r="E69" s="71" t="s">
        <v>104</v>
      </c>
      <c r="F69" s="137">
        <v>1</v>
      </c>
      <c r="G69" s="92">
        <v>2</v>
      </c>
      <c r="H69" s="81">
        <v>1</v>
      </c>
      <c r="I69" s="619"/>
      <c r="J69" s="343" t="s">
        <v>1277</v>
      </c>
      <c r="K69" s="430" t="s">
        <v>8</v>
      </c>
      <c r="L69" s="430" t="s">
        <v>9</v>
      </c>
      <c r="M69" s="430" t="s">
        <v>8</v>
      </c>
      <c r="N69" s="59" t="s">
        <v>105</v>
      </c>
    </row>
    <row r="70" spans="1:14" ht="13.5" thickBot="1">
      <c r="A70" s="1031"/>
      <c r="B70" s="1031"/>
      <c r="C70" s="73"/>
      <c r="D70" s="958" t="s">
        <v>15</v>
      </c>
      <c r="E70" s="1036"/>
      <c r="F70" s="152">
        <f t="shared" ref="F70:H70" si="15">SUM(F65:F69)</f>
        <v>1359</v>
      </c>
      <c r="G70" s="152">
        <f t="shared" si="15"/>
        <v>2</v>
      </c>
      <c r="H70" s="337">
        <f t="shared" si="15"/>
        <v>1</v>
      </c>
      <c r="I70" s="619"/>
      <c r="J70" s="336"/>
      <c r="K70" s="73"/>
      <c r="L70" s="73"/>
      <c r="M70" s="73"/>
      <c r="N70" s="59"/>
    </row>
    <row r="71" spans="1:14" ht="25.5">
      <c r="A71" s="1031"/>
      <c r="B71" s="1031"/>
      <c r="C71" s="73" t="s">
        <v>97</v>
      </c>
      <c r="D71" s="61" t="s">
        <v>24</v>
      </c>
      <c r="E71" s="64" t="s">
        <v>106</v>
      </c>
      <c r="F71" s="137">
        <v>980.3</v>
      </c>
      <c r="G71" s="92">
        <v>1080</v>
      </c>
      <c r="H71" s="81">
        <v>1080</v>
      </c>
      <c r="I71" s="619"/>
      <c r="J71" s="400" t="s">
        <v>1201</v>
      </c>
      <c r="K71" s="73" t="s">
        <v>1446</v>
      </c>
      <c r="L71" s="73" t="s">
        <v>1446</v>
      </c>
      <c r="M71" s="73" t="s">
        <v>1446</v>
      </c>
      <c r="N71" s="59" t="s">
        <v>107</v>
      </c>
    </row>
    <row r="72" spans="1:14">
      <c r="A72" s="1031"/>
      <c r="B72" s="1031"/>
      <c r="C72" s="73" t="s">
        <v>97</v>
      </c>
      <c r="D72" s="61" t="s">
        <v>19</v>
      </c>
      <c r="E72" s="71" t="s">
        <v>106</v>
      </c>
      <c r="F72" s="137">
        <v>380.5</v>
      </c>
      <c r="G72" s="92">
        <v>390</v>
      </c>
      <c r="H72" s="81">
        <v>390</v>
      </c>
      <c r="I72" s="619"/>
      <c r="J72" s="821" t="s">
        <v>1202</v>
      </c>
      <c r="K72" s="73" t="s">
        <v>1447</v>
      </c>
      <c r="L72" s="73" t="s">
        <v>1447</v>
      </c>
      <c r="M72" s="73" t="s">
        <v>1447</v>
      </c>
      <c r="N72" s="59" t="s">
        <v>107</v>
      </c>
    </row>
    <row r="73" spans="1:14" ht="12" customHeight="1">
      <c r="A73" s="1031"/>
      <c r="B73" s="1031"/>
      <c r="C73" s="73" t="s">
        <v>97</v>
      </c>
      <c r="D73" s="61" t="s">
        <v>113</v>
      </c>
      <c r="E73" s="64" t="s">
        <v>106</v>
      </c>
      <c r="F73" s="137">
        <v>37.9</v>
      </c>
      <c r="G73" s="92">
        <v>26</v>
      </c>
      <c r="H73" s="81">
        <v>26</v>
      </c>
      <c r="I73" s="619"/>
      <c r="J73" s="336" t="s">
        <v>1203</v>
      </c>
      <c r="K73" s="73" t="s">
        <v>1448</v>
      </c>
      <c r="L73" s="73" t="s">
        <v>1448</v>
      </c>
      <c r="M73" s="73" t="s">
        <v>1448</v>
      </c>
      <c r="N73" s="59" t="s">
        <v>107</v>
      </c>
    </row>
    <row r="74" spans="1:14" ht="13.5" thickBot="1">
      <c r="A74" s="1031"/>
      <c r="B74" s="1031"/>
      <c r="C74" s="73" t="s">
        <v>97</v>
      </c>
      <c r="D74" s="20" t="s">
        <v>19</v>
      </c>
      <c r="E74" s="71" t="s">
        <v>912</v>
      </c>
      <c r="F74" s="137">
        <v>66.099999999999994</v>
      </c>
      <c r="G74" s="92">
        <v>67</v>
      </c>
      <c r="H74" s="81">
        <v>67</v>
      </c>
      <c r="I74" s="619"/>
      <c r="J74" s="168" t="s">
        <v>125</v>
      </c>
      <c r="K74" s="73" t="s">
        <v>12</v>
      </c>
      <c r="L74" s="73" t="s">
        <v>12</v>
      </c>
      <c r="M74" s="73" t="s">
        <v>12</v>
      </c>
      <c r="N74" s="59" t="s">
        <v>107</v>
      </c>
    </row>
    <row r="75" spans="1:14" ht="13.5" thickBot="1">
      <c r="A75" s="1031"/>
      <c r="B75" s="1031"/>
      <c r="C75" s="55"/>
      <c r="D75" s="978" t="s">
        <v>15</v>
      </c>
      <c r="E75" s="1036"/>
      <c r="F75" s="152">
        <f t="shared" ref="F75:H75" si="16">SUM(F71:F74)</f>
        <v>1464.8</v>
      </c>
      <c r="G75" s="152">
        <f t="shared" si="16"/>
        <v>1563</v>
      </c>
      <c r="H75" s="337">
        <f t="shared" si="16"/>
        <v>1563</v>
      </c>
      <c r="I75" s="619"/>
      <c r="J75" s="400"/>
      <c r="K75" s="73"/>
      <c r="L75" s="73"/>
      <c r="M75" s="73"/>
      <c r="N75" s="59"/>
    </row>
    <row r="76" spans="1:14" ht="25.5">
      <c r="A76" s="1031"/>
      <c r="B76" s="1031"/>
      <c r="C76" s="58" t="s">
        <v>72</v>
      </c>
      <c r="D76" s="61" t="s">
        <v>24</v>
      </c>
      <c r="E76" s="71" t="s">
        <v>102</v>
      </c>
      <c r="F76" s="137">
        <v>1283.0999999999999</v>
      </c>
      <c r="G76" s="92">
        <v>1283</v>
      </c>
      <c r="H76" s="81">
        <v>1283</v>
      </c>
      <c r="I76" s="619"/>
      <c r="J76" s="400" t="s">
        <v>1201</v>
      </c>
      <c r="K76" s="692" t="s">
        <v>1325</v>
      </c>
      <c r="L76" s="692" t="s">
        <v>1325</v>
      </c>
      <c r="M76" s="692" t="s">
        <v>1325</v>
      </c>
      <c r="N76" s="59" t="s">
        <v>108</v>
      </c>
    </row>
    <row r="77" spans="1:14">
      <c r="A77" s="1031"/>
      <c r="B77" s="1031"/>
      <c r="C77" s="73" t="s">
        <v>72</v>
      </c>
      <c r="D77" s="61" t="s">
        <v>19</v>
      </c>
      <c r="E77" s="71" t="s">
        <v>102</v>
      </c>
      <c r="F77" s="137">
        <v>631.29999999999995</v>
      </c>
      <c r="G77" s="92">
        <v>697</v>
      </c>
      <c r="H77" s="123">
        <v>732</v>
      </c>
      <c r="I77" s="619"/>
      <c r="J77" s="821" t="s">
        <v>1202</v>
      </c>
      <c r="K77" s="326" t="s">
        <v>97</v>
      </c>
      <c r="L77" s="326" t="s">
        <v>97</v>
      </c>
      <c r="M77" s="326" t="s">
        <v>97</v>
      </c>
      <c r="N77" s="59" t="s">
        <v>108</v>
      </c>
    </row>
    <row r="78" spans="1:14">
      <c r="A78" s="1031"/>
      <c r="B78" s="1031"/>
      <c r="C78" s="73" t="s">
        <v>72</v>
      </c>
      <c r="D78" s="61" t="s">
        <v>24</v>
      </c>
      <c r="E78" s="71" t="s">
        <v>124</v>
      </c>
      <c r="F78" s="137">
        <v>29.62</v>
      </c>
      <c r="G78" s="92">
        <v>30</v>
      </c>
      <c r="H78" s="81">
        <v>30</v>
      </c>
      <c r="I78" s="619"/>
      <c r="J78" s="336" t="s">
        <v>1203</v>
      </c>
      <c r="K78" s="326" t="s">
        <v>1323</v>
      </c>
      <c r="L78" s="326" t="s">
        <v>1323</v>
      </c>
      <c r="M78" s="326" t="s">
        <v>1324</v>
      </c>
      <c r="N78" s="59" t="s">
        <v>108</v>
      </c>
    </row>
    <row r="79" spans="1:14">
      <c r="A79" s="1031"/>
      <c r="B79" s="1031"/>
      <c r="C79" s="73" t="s">
        <v>72</v>
      </c>
      <c r="D79" s="61" t="s">
        <v>113</v>
      </c>
      <c r="E79" s="71" t="s">
        <v>102</v>
      </c>
      <c r="F79" s="137">
        <v>69.099999999999994</v>
      </c>
      <c r="G79" s="92">
        <v>70</v>
      </c>
      <c r="H79" s="81">
        <v>70</v>
      </c>
      <c r="I79" s="619"/>
      <c r="J79" s="336" t="s">
        <v>1204</v>
      </c>
      <c r="K79" s="692" t="s">
        <v>1321</v>
      </c>
      <c r="L79" s="692" t="s">
        <v>1321</v>
      </c>
      <c r="M79" s="692" t="s">
        <v>1322</v>
      </c>
      <c r="N79" s="59" t="s">
        <v>108</v>
      </c>
    </row>
    <row r="80" spans="1:14" ht="25.5">
      <c r="A80" s="1031"/>
      <c r="B80" s="1031"/>
      <c r="C80" s="73" t="s">
        <v>72</v>
      </c>
      <c r="D80" s="61" t="s">
        <v>19</v>
      </c>
      <c r="E80" s="71" t="s">
        <v>909</v>
      </c>
      <c r="F80" s="137">
        <v>57.3</v>
      </c>
      <c r="G80" s="92">
        <v>58</v>
      </c>
      <c r="H80" s="81">
        <v>58</v>
      </c>
      <c r="I80" s="619"/>
      <c r="J80" s="59" t="s">
        <v>1213</v>
      </c>
      <c r="K80" s="692" t="s">
        <v>1320</v>
      </c>
      <c r="L80" s="692" t="s">
        <v>1320</v>
      </c>
      <c r="M80" s="692" t="s">
        <v>1320</v>
      </c>
      <c r="N80" s="59" t="s">
        <v>108</v>
      </c>
    </row>
    <row r="81" spans="1:14" ht="13.5" thickBot="1">
      <c r="A81" s="1031"/>
      <c r="B81" s="1031"/>
      <c r="C81" s="73" t="s">
        <v>72</v>
      </c>
      <c r="D81" s="61" t="s">
        <v>24</v>
      </c>
      <c r="E81" s="64" t="s">
        <v>130</v>
      </c>
      <c r="F81" s="137">
        <v>88.3</v>
      </c>
      <c r="G81" s="92">
        <v>89</v>
      </c>
      <c r="H81" s="81">
        <v>90</v>
      </c>
      <c r="I81" s="619"/>
      <c r="J81" s="168" t="s">
        <v>125</v>
      </c>
      <c r="K81" s="72" t="s">
        <v>1319</v>
      </c>
      <c r="L81" s="72" t="s">
        <v>7</v>
      </c>
      <c r="M81" s="72" t="s">
        <v>7</v>
      </c>
      <c r="N81" s="59" t="s">
        <v>108</v>
      </c>
    </row>
    <row r="82" spans="1:14" ht="13.5" thickBot="1">
      <c r="A82" s="1031"/>
      <c r="B82" s="1031"/>
      <c r="C82" s="73"/>
      <c r="D82" s="958" t="s">
        <v>15</v>
      </c>
      <c r="E82" s="1036"/>
      <c r="F82" s="152">
        <f t="shared" ref="F82:H82" si="17">SUM(F76:F81)</f>
        <v>2158.7199999999998</v>
      </c>
      <c r="G82" s="152">
        <f t="shared" si="17"/>
        <v>2227</v>
      </c>
      <c r="H82" s="337">
        <f t="shared" si="17"/>
        <v>2263</v>
      </c>
      <c r="I82" s="619"/>
      <c r="J82" s="336"/>
      <c r="K82" s="72"/>
      <c r="L82" s="72"/>
      <c r="M82" s="72"/>
      <c r="N82" s="59"/>
    </row>
    <row r="83" spans="1:14" ht="25.5">
      <c r="A83" s="1031"/>
      <c r="B83" s="1031"/>
      <c r="C83" s="73" t="s">
        <v>118</v>
      </c>
      <c r="D83" s="61" t="s">
        <v>24</v>
      </c>
      <c r="E83" s="179" t="s">
        <v>104</v>
      </c>
      <c r="F83" s="137">
        <v>536.5</v>
      </c>
      <c r="G83" s="92">
        <v>560</v>
      </c>
      <c r="H83" s="81"/>
      <c r="I83" s="619"/>
      <c r="J83" s="400" t="s">
        <v>1201</v>
      </c>
      <c r="K83" s="72" t="s">
        <v>1268</v>
      </c>
      <c r="L83" s="72" t="s">
        <v>1269</v>
      </c>
      <c r="M83" s="72"/>
      <c r="N83" s="59" t="s">
        <v>109</v>
      </c>
    </row>
    <row r="84" spans="1:14">
      <c r="A84" s="1031"/>
      <c r="B84" s="1031"/>
      <c r="C84" s="73" t="s">
        <v>118</v>
      </c>
      <c r="D84" s="61" t="s">
        <v>19</v>
      </c>
      <c r="E84" s="179" t="s">
        <v>102</v>
      </c>
      <c r="F84" s="137">
        <v>367.6</v>
      </c>
      <c r="G84" s="92">
        <v>434</v>
      </c>
      <c r="H84" s="81"/>
      <c r="I84" s="619"/>
      <c r="J84" s="821" t="s">
        <v>1202</v>
      </c>
      <c r="K84" s="73" t="s">
        <v>946</v>
      </c>
      <c r="L84" s="73" t="s">
        <v>13</v>
      </c>
      <c r="M84" s="73"/>
      <c r="N84" s="59" t="s">
        <v>109</v>
      </c>
    </row>
    <row r="85" spans="1:14">
      <c r="A85" s="1031"/>
      <c r="B85" s="1031"/>
      <c r="C85" s="32">
        <v>21</v>
      </c>
      <c r="D85" s="61" t="s">
        <v>19</v>
      </c>
      <c r="E85" s="71" t="s">
        <v>909</v>
      </c>
      <c r="F85" s="137">
        <v>7.3</v>
      </c>
      <c r="G85" s="92"/>
      <c r="H85" s="81"/>
      <c r="I85" s="619"/>
      <c r="J85" s="336" t="s">
        <v>1203</v>
      </c>
      <c r="K85" s="73" t="s">
        <v>1270</v>
      </c>
      <c r="L85" s="73" t="s">
        <v>1270</v>
      </c>
      <c r="M85" s="73"/>
      <c r="N85" s="59" t="s">
        <v>109</v>
      </c>
    </row>
    <row r="86" spans="1:14">
      <c r="A86" s="1031"/>
      <c r="B86" s="1031"/>
      <c r="C86" s="73" t="s">
        <v>118</v>
      </c>
      <c r="D86" s="61" t="s">
        <v>24</v>
      </c>
      <c r="E86" s="102" t="s">
        <v>124</v>
      </c>
      <c r="F86" s="137"/>
      <c r="G86" s="92"/>
      <c r="H86" s="81"/>
      <c r="I86" s="619"/>
      <c r="J86" s="336" t="s">
        <v>1204</v>
      </c>
      <c r="K86" s="73" t="s">
        <v>1271</v>
      </c>
      <c r="L86" s="73" t="s">
        <v>1272</v>
      </c>
      <c r="M86" s="73"/>
      <c r="N86" s="59" t="s">
        <v>109</v>
      </c>
    </row>
    <row r="87" spans="1:14" ht="25.5">
      <c r="A87" s="1031"/>
      <c r="B87" s="1031"/>
      <c r="C87" s="73" t="s">
        <v>118</v>
      </c>
      <c r="D87" s="61" t="s">
        <v>113</v>
      </c>
      <c r="E87" s="102" t="s">
        <v>104</v>
      </c>
      <c r="F87" s="137">
        <v>43</v>
      </c>
      <c r="G87" s="92">
        <v>35</v>
      </c>
      <c r="H87" s="81"/>
      <c r="I87" s="619"/>
      <c r="J87" s="59" t="s">
        <v>1213</v>
      </c>
      <c r="K87" s="73" t="s">
        <v>1273</v>
      </c>
      <c r="L87" s="73" t="s">
        <v>1274</v>
      </c>
      <c r="M87" s="73"/>
      <c r="N87" s="59" t="s">
        <v>109</v>
      </c>
    </row>
    <row r="88" spans="1:14" ht="13.5" thickBot="1">
      <c r="A88" s="1031"/>
      <c r="B88" s="1031"/>
      <c r="C88" s="73" t="s">
        <v>118</v>
      </c>
      <c r="D88" s="61" t="s">
        <v>24</v>
      </c>
      <c r="E88" s="102" t="s">
        <v>917</v>
      </c>
      <c r="F88" s="137"/>
      <c r="G88" s="92">
        <v>16</v>
      </c>
      <c r="H88" s="81"/>
      <c r="I88" s="619"/>
      <c r="J88" s="168" t="s">
        <v>125</v>
      </c>
      <c r="K88" s="73" t="s">
        <v>10</v>
      </c>
      <c r="L88" s="73" t="s">
        <v>11</v>
      </c>
      <c r="M88" s="73"/>
      <c r="N88" s="59" t="s">
        <v>109</v>
      </c>
    </row>
    <row r="89" spans="1:14" ht="13.5" thickBot="1">
      <c r="A89" s="1031"/>
      <c r="B89" s="1031"/>
      <c r="C89" s="73"/>
      <c r="D89" s="958" t="s">
        <v>15</v>
      </c>
      <c r="E89" s="1036"/>
      <c r="F89" s="152">
        <f t="shared" ref="F89" si="18">SUM(F83:F88)</f>
        <v>954.4</v>
      </c>
      <c r="G89" s="152">
        <f t="shared" ref="G89:H89" si="19">SUM(G83:G88)</f>
        <v>1045</v>
      </c>
      <c r="H89" s="337">
        <f t="shared" si="19"/>
        <v>0</v>
      </c>
      <c r="I89" s="619"/>
      <c r="J89" s="336"/>
      <c r="K89" s="73"/>
      <c r="L89" s="73"/>
      <c r="M89" s="73"/>
      <c r="N89" s="59"/>
    </row>
    <row r="90" spans="1:14" ht="25.5">
      <c r="A90" s="1031"/>
      <c r="B90" s="1031"/>
      <c r="C90" s="73" t="s">
        <v>70</v>
      </c>
      <c r="D90" s="61" t="s">
        <v>24</v>
      </c>
      <c r="E90" s="64" t="s">
        <v>102</v>
      </c>
      <c r="F90" s="137">
        <v>788.2</v>
      </c>
      <c r="G90" s="92">
        <v>828</v>
      </c>
      <c r="H90" s="81">
        <v>869</v>
      </c>
      <c r="I90" s="619"/>
      <c r="J90" s="400" t="s">
        <v>1201</v>
      </c>
      <c r="K90" s="73" t="s">
        <v>1331</v>
      </c>
      <c r="L90" s="73" t="s">
        <v>1332</v>
      </c>
      <c r="M90" s="73" t="s">
        <v>1332</v>
      </c>
      <c r="N90" s="59" t="s">
        <v>103</v>
      </c>
    </row>
    <row r="91" spans="1:14" ht="15">
      <c r="A91" s="1031"/>
      <c r="B91" s="1031"/>
      <c r="C91" s="73" t="s">
        <v>70</v>
      </c>
      <c r="D91" s="8" t="s">
        <v>19</v>
      </c>
      <c r="E91" s="64" t="s">
        <v>102</v>
      </c>
      <c r="F91" s="137">
        <v>323</v>
      </c>
      <c r="G91" s="92">
        <v>376.8</v>
      </c>
      <c r="H91" s="123">
        <v>409.6</v>
      </c>
      <c r="I91" s="619"/>
      <c r="J91" s="822" t="s">
        <v>1202</v>
      </c>
      <c r="K91" s="73" t="s">
        <v>1319</v>
      </c>
      <c r="L91" s="73" t="s">
        <v>1319</v>
      </c>
      <c r="M91" s="73" t="s">
        <v>1319</v>
      </c>
      <c r="N91" s="59" t="s">
        <v>103</v>
      </c>
    </row>
    <row r="92" spans="1:14" ht="25.5">
      <c r="A92" s="1031"/>
      <c r="B92" s="1031"/>
      <c r="C92" s="73" t="s">
        <v>70</v>
      </c>
      <c r="D92" s="61" t="s">
        <v>113</v>
      </c>
      <c r="E92" s="71" t="s">
        <v>102</v>
      </c>
      <c r="F92" s="137">
        <v>26.5</v>
      </c>
      <c r="G92" s="92">
        <v>29</v>
      </c>
      <c r="H92" s="81">
        <v>31</v>
      </c>
      <c r="I92" s="619"/>
      <c r="J92" s="336" t="s">
        <v>1203</v>
      </c>
      <c r="K92" s="73" t="s">
        <v>1330</v>
      </c>
      <c r="L92" s="73" t="s">
        <v>1330</v>
      </c>
      <c r="M92" s="73" t="s">
        <v>1330</v>
      </c>
      <c r="N92" s="59" t="s">
        <v>103</v>
      </c>
    </row>
    <row r="93" spans="1:14">
      <c r="A93" s="1031"/>
      <c r="B93" s="1031"/>
      <c r="C93" s="73" t="s">
        <v>70</v>
      </c>
      <c r="D93" s="61" t="s">
        <v>19</v>
      </c>
      <c r="E93" s="71" t="s">
        <v>102</v>
      </c>
      <c r="F93" s="137"/>
      <c r="G93" s="92"/>
      <c r="H93" s="81"/>
      <c r="I93" s="619"/>
      <c r="J93" s="336" t="s">
        <v>1204</v>
      </c>
      <c r="K93" s="73" t="s">
        <v>1329</v>
      </c>
      <c r="L93" s="73" t="s">
        <v>1329</v>
      </c>
      <c r="M93" s="73" t="s">
        <v>1329</v>
      </c>
      <c r="N93" s="59" t="s">
        <v>103</v>
      </c>
    </row>
    <row r="94" spans="1:14" ht="25.5">
      <c r="A94" s="1031"/>
      <c r="B94" s="1031"/>
      <c r="C94" s="73" t="s">
        <v>70</v>
      </c>
      <c r="D94" s="61" t="s">
        <v>19</v>
      </c>
      <c r="E94" s="71" t="s">
        <v>909</v>
      </c>
      <c r="F94" s="137">
        <v>5.3</v>
      </c>
      <c r="G94" s="92">
        <v>5.3</v>
      </c>
      <c r="H94" s="81">
        <v>5.3</v>
      </c>
      <c r="I94" s="619"/>
      <c r="J94" s="59" t="s">
        <v>1213</v>
      </c>
      <c r="K94" s="73" t="s">
        <v>1328</v>
      </c>
      <c r="L94" s="73" t="s">
        <v>1328</v>
      </c>
      <c r="M94" s="73" t="s">
        <v>1328</v>
      </c>
      <c r="N94" s="59" t="s">
        <v>103</v>
      </c>
    </row>
    <row r="95" spans="1:14">
      <c r="A95" s="1031"/>
      <c r="B95" s="1031"/>
      <c r="C95" s="73" t="s">
        <v>70</v>
      </c>
      <c r="D95" s="61" t="s">
        <v>24</v>
      </c>
      <c r="E95" s="71" t="s">
        <v>132</v>
      </c>
      <c r="F95" s="137"/>
      <c r="G95" s="92"/>
      <c r="H95" s="81"/>
      <c r="I95" s="619"/>
      <c r="J95" s="168" t="s">
        <v>125</v>
      </c>
      <c r="K95" s="73" t="s">
        <v>8</v>
      </c>
      <c r="L95" s="73" t="s">
        <v>983</v>
      </c>
      <c r="M95" s="73" t="s">
        <v>983</v>
      </c>
      <c r="N95" s="59" t="s">
        <v>103</v>
      </c>
    </row>
    <row r="96" spans="1:14" ht="77.25" thickBot="1">
      <c r="A96" s="1031"/>
      <c r="B96" s="1031"/>
      <c r="C96" s="73" t="s">
        <v>70</v>
      </c>
      <c r="D96" s="61" t="s">
        <v>19</v>
      </c>
      <c r="E96" s="71" t="s">
        <v>94</v>
      </c>
      <c r="F96" s="137">
        <v>8</v>
      </c>
      <c r="G96" s="92">
        <v>12</v>
      </c>
      <c r="H96" s="81">
        <v>12</v>
      </c>
      <c r="I96" s="619"/>
      <c r="J96" s="21" t="s">
        <v>1314</v>
      </c>
      <c r="K96" s="73" t="s">
        <v>1315</v>
      </c>
      <c r="L96" s="73" t="s">
        <v>1316</v>
      </c>
      <c r="M96" s="73" t="s">
        <v>1317</v>
      </c>
      <c r="N96" s="59" t="s">
        <v>103</v>
      </c>
    </row>
    <row r="97" spans="1:14" ht="13.5" thickBot="1">
      <c r="A97" s="1032"/>
      <c r="B97" s="1032"/>
      <c r="C97" s="73"/>
      <c r="D97" s="958" t="s">
        <v>15</v>
      </c>
      <c r="E97" s="1036"/>
      <c r="F97" s="91">
        <f t="shared" ref="F97" si="20">SUM(F90:F96)</f>
        <v>1151</v>
      </c>
      <c r="G97" s="91">
        <f t="shared" ref="G97:H97" si="21">SUM(G90:G96)</f>
        <v>1251.0999999999999</v>
      </c>
      <c r="H97" s="122">
        <f t="shared" si="21"/>
        <v>1326.8999999999999</v>
      </c>
      <c r="I97" s="862"/>
      <c r="J97" s="336"/>
      <c r="K97" s="73"/>
      <c r="L97" s="73"/>
      <c r="M97" s="73"/>
      <c r="N97" s="59"/>
    </row>
    <row r="98" spans="1:14" ht="25.5">
      <c r="A98" s="99" t="s">
        <v>680</v>
      </c>
      <c r="B98" s="1039" t="s">
        <v>127</v>
      </c>
      <c r="C98" s="58" t="s">
        <v>8</v>
      </c>
      <c r="D98" s="61" t="s">
        <v>24</v>
      </c>
      <c r="E98" s="71" t="s">
        <v>1462</v>
      </c>
      <c r="F98" s="137">
        <v>76.900000000000006</v>
      </c>
      <c r="G98" s="92">
        <v>50</v>
      </c>
      <c r="H98" s="81">
        <v>50</v>
      </c>
      <c r="I98" s="619" t="s">
        <v>1692</v>
      </c>
      <c r="J98" s="336" t="s">
        <v>128</v>
      </c>
      <c r="K98" s="73"/>
      <c r="L98" s="73"/>
      <c r="M98" s="73"/>
      <c r="N98" s="65" t="s">
        <v>26</v>
      </c>
    </row>
    <row r="99" spans="1:14" ht="13.5" thickBot="1">
      <c r="A99" s="414"/>
      <c r="B99" s="1040"/>
      <c r="C99" s="73"/>
      <c r="D99" s="61"/>
      <c r="E99" s="71"/>
      <c r="F99" s="137"/>
      <c r="G99" s="92"/>
      <c r="H99" s="81"/>
      <c r="I99" s="619"/>
      <c r="J99" s="336"/>
      <c r="K99" s="73"/>
      <c r="L99" s="73"/>
      <c r="M99" s="73"/>
      <c r="N99" s="59"/>
    </row>
    <row r="100" spans="1:14" ht="13.5" thickBot="1">
      <c r="A100" s="415"/>
      <c r="B100" s="1041"/>
      <c r="C100" s="978" t="s">
        <v>15</v>
      </c>
      <c r="D100" s="979"/>
      <c r="E100" s="1036"/>
      <c r="F100" s="91">
        <f t="shared" ref="F100" si="22">SUM(F98:F99)</f>
        <v>76.900000000000006</v>
      </c>
      <c r="G100" s="91">
        <f t="shared" ref="G100:H100" si="23">SUM(G98:G99)</f>
        <v>50</v>
      </c>
      <c r="H100" s="625">
        <f t="shared" si="23"/>
        <v>50</v>
      </c>
      <c r="I100" s="862"/>
      <c r="J100" s="336"/>
      <c r="K100" s="10"/>
      <c r="L100" s="10"/>
      <c r="M100" s="10"/>
      <c r="N100" s="132"/>
    </row>
    <row r="101" spans="1:14" ht="25.5">
      <c r="A101" s="99" t="s">
        <v>683</v>
      </c>
      <c r="B101" s="1033" t="s">
        <v>1010</v>
      </c>
      <c r="C101" s="32">
        <v>21</v>
      </c>
      <c r="D101" s="61" t="s">
        <v>19</v>
      </c>
      <c r="E101" s="71" t="s">
        <v>1500</v>
      </c>
      <c r="F101" s="137"/>
      <c r="G101" s="90">
        <v>182.8</v>
      </c>
      <c r="H101" s="82"/>
      <c r="I101" s="619" t="s">
        <v>1692</v>
      </c>
      <c r="J101" s="823" t="s">
        <v>143</v>
      </c>
      <c r="K101" s="73" t="s">
        <v>8</v>
      </c>
      <c r="L101" s="73" t="s">
        <v>131</v>
      </c>
      <c r="M101" s="73"/>
      <c r="N101" s="65" t="s">
        <v>109</v>
      </c>
    </row>
    <row r="102" spans="1:14">
      <c r="A102" s="97"/>
      <c r="B102" s="1034"/>
      <c r="C102" s="73" t="s">
        <v>8</v>
      </c>
      <c r="D102" s="61" t="s">
        <v>19</v>
      </c>
      <c r="E102" s="71" t="s">
        <v>94</v>
      </c>
      <c r="F102" s="137">
        <v>69</v>
      </c>
      <c r="G102" s="790">
        <v>229</v>
      </c>
      <c r="H102" s="789">
        <v>253</v>
      </c>
      <c r="I102" s="864"/>
      <c r="J102" s="815" t="s">
        <v>1011</v>
      </c>
      <c r="K102" s="162">
        <v>27</v>
      </c>
      <c r="L102" s="162">
        <v>28</v>
      </c>
      <c r="M102" s="162">
        <v>30</v>
      </c>
      <c r="N102" s="65" t="s">
        <v>26</v>
      </c>
    </row>
    <row r="103" spans="1:14">
      <c r="A103" s="97"/>
      <c r="B103" s="1034"/>
      <c r="C103" s="73" t="s">
        <v>8</v>
      </c>
      <c r="D103" s="61" t="s">
        <v>19</v>
      </c>
      <c r="E103" s="71" t="s">
        <v>911</v>
      </c>
      <c r="F103" s="137">
        <v>72.7</v>
      </c>
      <c r="G103" s="790"/>
      <c r="H103" s="789"/>
      <c r="I103" s="864"/>
      <c r="J103" s="815"/>
      <c r="K103" s="162"/>
      <c r="L103" s="162"/>
      <c r="M103" s="162"/>
      <c r="N103" s="65" t="s">
        <v>26</v>
      </c>
    </row>
    <row r="104" spans="1:14" ht="26.25" thickBot="1">
      <c r="A104" s="97"/>
      <c r="B104" s="1034"/>
      <c r="C104" s="73" t="s">
        <v>8</v>
      </c>
      <c r="D104" s="61" t="s">
        <v>19</v>
      </c>
      <c r="E104" s="71" t="s">
        <v>94</v>
      </c>
      <c r="F104" s="137">
        <v>23</v>
      </c>
      <c r="G104" s="790">
        <v>28</v>
      </c>
      <c r="H104" s="789">
        <v>33</v>
      </c>
      <c r="I104" s="864"/>
      <c r="J104" s="815" t="s">
        <v>143</v>
      </c>
      <c r="K104" s="162">
        <v>5</v>
      </c>
      <c r="L104" s="162">
        <v>5</v>
      </c>
      <c r="M104" s="162">
        <v>5</v>
      </c>
      <c r="N104" s="65" t="s">
        <v>26</v>
      </c>
    </row>
    <row r="105" spans="1:14" ht="13.5" thickBot="1">
      <c r="A105" s="111"/>
      <c r="B105" s="1035"/>
      <c r="C105" s="104"/>
      <c r="D105" s="978" t="s">
        <v>15</v>
      </c>
      <c r="E105" s="979"/>
      <c r="F105" s="91">
        <f>SUM(F101:F104)</f>
        <v>164.7</v>
      </c>
      <c r="G105" s="91">
        <f>SUM(G101:G104)</f>
        <v>439.8</v>
      </c>
      <c r="H105" s="625">
        <f>SUM(H101:H104)</f>
        <v>286</v>
      </c>
      <c r="I105" s="862"/>
      <c r="J105" s="336"/>
      <c r="K105" s="10"/>
      <c r="L105" s="10"/>
      <c r="M105" s="10"/>
      <c r="N105" s="132"/>
    </row>
    <row r="106" spans="1:14" ht="25.5">
      <c r="A106" s="99" t="s">
        <v>684</v>
      </c>
      <c r="B106" s="1030" t="s">
        <v>1075</v>
      </c>
      <c r="C106" s="73" t="s">
        <v>133</v>
      </c>
      <c r="D106" s="61" t="s">
        <v>24</v>
      </c>
      <c r="E106" s="63" t="s">
        <v>134</v>
      </c>
      <c r="F106" s="137">
        <v>90.3</v>
      </c>
      <c r="G106" s="92">
        <v>94</v>
      </c>
      <c r="H106" s="81">
        <v>101</v>
      </c>
      <c r="I106" s="619" t="s">
        <v>1693</v>
      </c>
      <c r="J106" s="431" t="s">
        <v>1209</v>
      </c>
      <c r="K106" s="73" t="s">
        <v>1514</v>
      </c>
      <c r="L106" s="73" t="s">
        <v>1514</v>
      </c>
      <c r="M106" s="73" t="s">
        <v>1514</v>
      </c>
      <c r="N106" s="65" t="s">
        <v>135</v>
      </c>
    </row>
    <row r="107" spans="1:14" ht="25.5">
      <c r="A107" s="97"/>
      <c r="B107" s="1031"/>
      <c r="C107" s="73" t="s">
        <v>133</v>
      </c>
      <c r="D107" s="61" t="s">
        <v>19</v>
      </c>
      <c r="E107" s="71" t="s">
        <v>134</v>
      </c>
      <c r="F107" s="137">
        <v>112.3</v>
      </c>
      <c r="G107" s="92">
        <v>105</v>
      </c>
      <c r="H107" s="81">
        <v>111</v>
      </c>
      <c r="I107" s="619" t="s">
        <v>1689</v>
      </c>
      <c r="J107" s="336" t="s">
        <v>1210</v>
      </c>
      <c r="K107" s="73" t="s">
        <v>1515</v>
      </c>
      <c r="L107" s="73" t="s">
        <v>1515</v>
      </c>
      <c r="M107" s="73" t="s">
        <v>1515</v>
      </c>
      <c r="N107" s="65" t="s">
        <v>135</v>
      </c>
    </row>
    <row r="108" spans="1:14">
      <c r="A108" s="97"/>
      <c r="B108" s="1031"/>
      <c r="C108" s="73" t="s">
        <v>133</v>
      </c>
      <c r="D108" s="61" t="s">
        <v>19</v>
      </c>
      <c r="E108" s="71" t="s">
        <v>134</v>
      </c>
      <c r="F108" s="137"/>
      <c r="G108" s="92">
        <v>5</v>
      </c>
      <c r="H108" s="81"/>
      <c r="I108" s="619"/>
      <c r="J108" s="400" t="s">
        <v>1211</v>
      </c>
      <c r="K108" s="326" t="s">
        <v>1349</v>
      </c>
      <c r="L108" s="326" t="s">
        <v>1349</v>
      </c>
      <c r="M108" s="326" t="s">
        <v>1349</v>
      </c>
      <c r="N108" s="65" t="s">
        <v>135</v>
      </c>
    </row>
    <row r="109" spans="1:14" ht="25.5">
      <c r="A109" s="97"/>
      <c r="B109" s="1031"/>
      <c r="C109" s="73" t="s">
        <v>133</v>
      </c>
      <c r="D109" s="61" t="s">
        <v>113</v>
      </c>
      <c r="E109" s="71" t="s">
        <v>134</v>
      </c>
      <c r="F109" s="137">
        <v>3</v>
      </c>
      <c r="G109" s="92">
        <v>2</v>
      </c>
      <c r="H109" s="81">
        <v>3</v>
      </c>
      <c r="I109" s="619"/>
      <c r="J109" s="400" t="s">
        <v>1350</v>
      </c>
      <c r="K109" s="326" t="s">
        <v>1250</v>
      </c>
      <c r="L109" s="326" t="s">
        <v>1250</v>
      </c>
      <c r="M109" s="326" t="s">
        <v>1250</v>
      </c>
      <c r="N109" s="65" t="s">
        <v>135</v>
      </c>
    </row>
    <row r="110" spans="1:14" ht="26.25" thickBot="1">
      <c r="A110" s="97"/>
      <c r="B110" s="1031"/>
      <c r="C110" s="73" t="s">
        <v>133</v>
      </c>
      <c r="D110" s="61" t="s">
        <v>24</v>
      </c>
      <c r="E110" s="71" t="s">
        <v>913</v>
      </c>
      <c r="F110" s="137">
        <v>30.626000000000001</v>
      </c>
      <c r="G110" s="92">
        <v>42</v>
      </c>
      <c r="H110" s="81">
        <v>45</v>
      </c>
      <c r="I110" s="619"/>
      <c r="J110" s="427" t="s">
        <v>1212</v>
      </c>
      <c r="K110" s="73" t="s">
        <v>10</v>
      </c>
      <c r="L110" s="73" t="s">
        <v>10</v>
      </c>
      <c r="M110" s="73" t="s">
        <v>10</v>
      </c>
      <c r="N110" s="65" t="s">
        <v>135</v>
      </c>
    </row>
    <row r="111" spans="1:14" ht="13.5" thickBot="1">
      <c r="A111" s="111"/>
      <c r="B111" s="1032"/>
      <c r="C111" s="55"/>
      <c r="D111" s="978" t="s">
        <v>15</v>
      </c>
      <c r="E111" s="1036"/>
      <c r="F111" s="91">
        <f>SUM(F106:F110)</f>
        <v>236.226</v>
      </c>
      <c r="G111" s="91">
        <f>SUM(G106:G110)</f>
        <v>248</v>
      </c>
      <c r="H111" s="122">
        <f>SUM(H106:H110)</f>
        <v>260</v>
      </c>
      <c r="I111" s="862"/>
      <c r="J111" s="336"/>
      <c r="K111" s="10"/>
      <c r="L111" s="10"/>
      <c r="M111" s="10"/>
      <c r="N111" s="65"/>
    </row>
    <row r="112" spans="1:14" ht="25.5">
      <c r="A112" s="99" t="s">
        <v>685</v>
      </c>
      <c r="B112" s="1033" t="s">
        <v>1012</v>
      </c>
      <c r="C112" s="32">
        <v>1</v>
      </c>
      <c r="D112" s="34" t="s">
        <v>19</v>
      </c>
      <c r="E112" s="63" t="s">
        <v>94</v>
      </c>
      <c r="F112" s="137">
        <v>7.1</v>
      </c>
      <c r="G112" s="92">
        <v>7.4</v>
      </c>
      <c r="H112" s="81">
        <v>7.8</v>
      </c>
      <c r="I112" s="619" t="s">
        <v>1689</v>
      </c>
      <c r="J112" s="815" t="s">
        <v>1016</v>
      </c>
      <c r="K112" s="162">
        <v>152</v>
      </c>
      <c r="L112" s="162">
        <v>155</v>
      </c>
      <c r="M112" s="162">
        <v>155</v>
      </c>
      <c r="N112" s="65" t="s">
        <v>26</v>
      </c>
    </row>
    <row r="113" spans="1:14" ht="25.5">
      <c r="A113" s="97"/>
      <c r="B113" s="1034"/>
      <c r="C113" s="32">
        <v>1</v>
      </c>
      <c r="D113" s="61" t="s">
        <v>19</v>
      </c>
      <c r="E113" s="71" t="s">
        <v>94</v>
      </c>
      <c r="F113" s="137">
        <v>4</v>
      </c>
      <c r="G113" s="92">
        <v>7</v>
      </c>
      <c r="H113" s="81">
        <v>7</v>
      </c>
      <c r="I113" s="619"/>
      <c r="J113" s="815" t="s">
        <v>1015</v>
      </c>
      <c r="K113" s="162">
        <v>1</v>
      </c>
      <c r="L113" s="162">
        <v>1</v>
      </c>
      <c r="M113" s="162">
        <v>1</v>
      </c>
      <c r="N113" s="65" t="s">
        <v>26</v>
      </c>
    </row>
    <row r="114" spans="1:14" ht="38.25">
      <c r="A114" s="97"/>
      <c r="B114" s="1034"/>
      <c r="C114" s="32">
        <v>1</v>
      </c>
      <c r="D114" s="61" t="s">
        <v>19</v>
      </c>
      <c r="E114" s="71" t="s">
        <v>94</v>
      </c>
      <c r="F114" s="137">
        <v>1</v>
      </c>
      <c r="G114" s="92">
        <v>1</v>
      </c>
      <c r="H114" s="81">
        <v>1</v>
      </c>
      <c r="I114" s="619"/>
      <c r="J114" s="59" t="s">
        <v>1013</v>
      </c>
      <c r="K114" s="162">
        <v>40</v>
      </c>
      <c r="L114" s="162">
        <v>40</v>
      </c>
      <c r="M114" s="162">
        <v>40</v>
      </c>
      <c r="N114" s="65" t="s">
        <v>26</v>
      </c>
    </row>
    <row r="115" spans="1:14" ht="63.75">
      <c r="A115" s="97"/>
      <c r="B115" s="1034"/>
      <c r="C115" s="32">
        <v>1</v>
      </c>
      <c r="D115" s="61" t="s">
        <v>19</v>
      </c>
      <c r="E115" s="71" t="s">
        <v>94</v>
      </c>
      <c r="F115" s="137">
        <v>3</v>
      </c>
      <c r="G115" s="92">
        <v>2</v>
      </c>
      <c r="H115" s="81">
        <v>2</v>
      </c>
      <c r="I115" s="619"/>
      <c r="J115" s="336" t="s">
        <v>1014</v>
      </c>
      <c r="K115" s="162">
        <v>2</v>
      </c>
      <c r="L115" s="162">
        <v>2</v>
      </c>
      <c r="M115" s="162">
        <v>2</v>
      </c>
      <c r="N115" s="65" t="s">
        <v>26</v>
      </c>
    </row>
    <row r="116" spans="1:14">
      <c r="A116" s="97"/>
      <c r="B116" s="1034"/>
      <c r="C116" s="32">
        <v>1</v>
      </c>
      <c r="D116" s="61" t="s">
        <v>19</v>
      </c>
      <c r="E116" s="71" t="s">
        <v>94</v>
      </c>
      <c r="F116" s="137">
        <v>3</v>
      </c>
      <c r="G116" s="92">
        <v>3</v>
      </c>
      <c r="H116" s="81">
        <v>3</v>
      </c>
      <c r="I116" s="619"/>
      <c r="J116" s="336" t="s">
        <v>903</v>
      </c>
      <c r="K116" s="162">
        <v>90</v>
      </c>
      <c r="L116" s="162">
        <v>90</v>
      </c>
      <c r="M116" s="162">
        <v>90</v>
      </c>
      <c r="N116" s="65" t="s">
        <v>26</v>
      </c>
    </row>
    <row r="117" spans="1:14" ht="25.5">
      <c r="A117" s="97"/>
      <c r="B117" s="1034"/>
      <c r="C117" s="32">
        <v>1</v>
      </c>
      <c r="D117" s="61" t="s">
        <v>19</v>
      </c>
      <c r="E117" s="71" t="s">
        <v>94</v>
      </c>
      <c r="F117" s="137">
        <v>5</v>
      </c>
      <c r="G117" s="92">
        <v>5</v>
      </c>
      <c r="H117" s="81">
        <v>5</v>
      </c>
      <c r="I117" s="619"/>
      <c r="J117" s="21" t="s">
        <v>136</v>
      </c>
      <c r="K117" s="162">
        <v>100</v>
      </c>
      <c r="L117" s="162">
        <v>100</v>
      </c>
      <c r="M117" s="162">
        <v>100</v>
      </c>
      <c r="N117" s="65" t="s">
        <v>26</v>
      </c>
    </row>
    <row r="118" spans="1:14" ht="26.25" thickBot="1">
      <c r="A118" s="97"/>
      <c r="B118" s="1034"/>
      <c r="C118" s="73" t="s">
        <v>118</v>
      </c>
      <c r="D118" s="61" t="s">
        <v>19</v>
      </c>
      <c r="E118" s="102" t="s">
        <v>102</v>
      </c>
      <c r="F118" s="137">
        <v>0.1</v>
      </c>
      <c r="G118" s="92">
        <v>0.1</v>
      </c>
      <c r="H118" s="81"/>
      <c r="I118" s="619"/>
      <c r="J118" s="336" t="s">
        <v>137</v>
      </c>
      <c r="K118" s="73" t="s">
        <v>10</v>
      </c>
      <c r="L118" s="73" t="s">
        <v>9</v>
      </c>
      <c r="M118" s="73"/>
      <c r="N118" s="65" t="s">
        <v>109</v>
      </c>
    </row>
    <row r="119" spans="1:14" ht="13.5" thickBot="1">
      <c r="A119" s="111"/>
      <c r="B119" s="1035"/>
      <c r="C119" s="32"/>
      <c r="D119" s="958" t="s">
        <v>15</v>
      </c>
      <c r="E119" s="1036"/>
      <c r="F119" s="91">
        <f t="shared" ref="F119:H119" si="24">SUM(F112:F118)</f>
        <v>23.200000000000003</v>
      </c>
      <c r="G119" s="91">
        <f t="shared" si="24"/>
        <v>25.5</v>
      </c>
      <c r="H119" s="122">
        <f t="shared" si="24"/>
        <v>25.8</v>
      </c>
      <c r="I119" s="862"/>
      <c r="J119" s="336"/>
      <c r="K119" s="10"/>
      <c r="L119" s="10"/>
      <c r="M119" s="10"/>
      <c r="N119" s="132"/>
    </row>
    <row r="120" spans="1:14" ht="38.25">
      <c r="A120" s="99" t="s">
        <v>686</v>
      </c>
      <c r="B120" s="1033" t="s">
        <v>1017</v>
      </c>
      <c r="C120" s="32">
        <v>1</v>
      </c>
      <c r="D120" s="40" t="s">
        <v>19</v>
      </c>
      <c r="E120" s="63" t="s">
        <v>94</v>
      </c>
      <c r="F120" s="137">
        <v>1</v>
      </c>
      <c r="G120" s="92">
        <v>1</v>
      </c>
      <c r="H120" s="81">
        <v>1</v>
      </c>
      <c r="I120" s="619" t="s">
        <v>1689</v>
      </c>
      <c r="J120" s="336" t="s">
        <v>138</v>
      </c>
      <c r="K120" s="162">
        <v>3</v>
      </c>
      <c r="L120" s="162">
        <v>3</v>
      </c>
      <c r="M120" s="162">
        <v>3</v>
      </c>
      <c r="N120" s="65" t="s">
        <v>26</v>
      </c>
    </row>
    <row r="121" spans="1:14" ht="39" thickBot="1">
      <c r="A121" s="97"/>
      <c r="B121" s="1034"/>
      <c r="C121" s="32">
        <v>1</v>
      </c>
      <c r="D121" s="61" t="s">
        <v>19</v>
      </c>
      <c r="E121" s="71" t="s">
        <v>94</v>
      </c>
      <c r="F121" s="137">
        <v>7</v>
      </c>
      <c r="G121" s="92">
        <v>8</v>
      </c>
      <c r="H121" s="81">
        <v>9</v>
      </c>
      <c r="I121" s="619"/>
      <c r="J121" s="336" t="s">
        <v>139</v>
      </c>
      <c r="K121" s="162">
        <v>50</v>
      </c>
      <c r="L121" s="162">
        <v>50</v>
      </c>
      <c r="M121" s="162">
        <v>50</v>
      </c>
      <c r="N121" s="65" t="s">
        <v>26</v>
      </c>
    </row>
    <row r="122" spans="1:14" ht="13.5" thickBot="1">
      <c r="A122" s="111"/>
      <c r="B122" s="1035"/>
      <c r="C122" s="32"/>
      <c r="D122" s="958" t="s">
        <v>15</v>
      </c>
      <c r="E122" s="1036"/>
      <c r="F122" s="91">
        <f t="shared" ref="F122" si="25">SUM(F120:F121)</f>
        <v>8</v>
      </c>
      <c r="G122" s="91">
        <f t="shared" ref="G122:H122" si="26">SUM(G120:G121)</f>
        <v>9</v>
      </c>
      <c r="H122" s="122">
        <f t="shared" si="26"/>
        <v>10</v>
      </c>
      <c r="I122" s="862"/>
      <c r="J122" s="336"/>
      <c r="K122" s="73"/>
      <c r="L122" s="73"/>
      <c r="M122" s="73"/>
      <c r="N122" s="132"/>
    </row>
    <row r="123" spans="1:14" ht="25.5">
      <c r="A123" s="99" t="s">
        <v>687</v>
      </c>
      <c r="B123" s="1030" t="s">
        <v>1076</v>
      </c>
      <c r="C123" s="36">
        <v>21</v>
      </c>
      <c r="D123" s="61" t="s">
        <v>19</v>
      </c>
      <c r="E123" s="102" t="s">
        <v>102</v>
      </c>
      <c r="F123" s="137">
        <v>1.7</v>
      </c>
      <c r="G123" s="92">
        <v>1.7</v>
      </c>
      <c r="H123" s="81"/>
      <c r="I123" s="619" t="s">
        <v>1689</v>
      </c>
      <c r="J123" s="431" t="s">
        <v>56</v>
      </c>
      <c r="K123" s="73" t="s">
        <v>8</v>
      </c>
      <c r="L123" s="73" t="s">
        <v>8</v>
      </c>
      <c r="M123" s="73"/>
      <c r="N123" s="21" t="s">
        <v>109</v>
      </c>
    </row>
    <row r="124" spans="1:14">
      <c r="A124" s="97"/>
      <c r="B124" s="1031"/>
      <c r="C124" s="36">
        <v>17</v>
      </c>
      <c r="D124" s="61" t="s">
        <v>19</v>
      </c>
      <c r="E124" s="71" t="s">
        <v>102</v>
      </c>
      <c r="F124" s="137">
        <v>1.7</v>
      </c>
      <c r="G124" s="92">
        <v>1.7</v>
      </c>
      <c r="H124" s="81">
        <v>2</v>
      </c>
      <c r="I124" s="619"/>
      <c r="J124" s="431" t="s">
        <v>56</v>
      </c>
      <c r="K124" s="73" t="s">
        <v>8</v>
      </c>
      <c r="L124" s="73" t="s">
        <v>8</v>
      </c>
      <c r="M124" s="73" t="s">
        <v>8</v>
      </c>
      <c r="N124" s="21" t="s">
        <v>103</v>
      </c>
    </row>
    <row r="125" spans="1:14">
      <c r="A125" s="97"/>
      <c r="B125" s="1031"/>
      <c r="C125" s="73" t="s">
        <v>97</v>
      </c>
      <c r="D125" s="61" t="s">
        <v>19</v>
      </c>
      <c r="E125" s="71" t="s">
        <v>106</v>
      </c>
      <c r="F125" s="137">
        <v>1.7</v>
      </c>
      <c r="G125" s="92">
        <v>1.7</v>
      </c>
      <c r="H125" s="81">
        <v>2</v>
      </c>
      <c r="I125" s="619"/>
      <c r="J125" s="431" t="s">
        <v>56</v>
      </c>
      <c r="K125" s="73" t="s">
        <v>8</v>
      </c>
      <c r="L125" s="73" t="s">
        <v>8</v>
      </c>
      <c r="M125" s="73" t="s">
        <v>8</v>
      </c>
      <c r="N125" s="21" t="s">
        <v>107</v>
      </c>
    </row>
    <row r="126" spans="1:14">
      <c r="A126" s="97"/>
      <c r="B126" s="1031"/>
      <c r="C126" s="36">
        <v>18</v>
      </c>
      <c r="D126" s="61" t="s">
        <v>19</v>
      </c>
      <c r="E126" s="71" t="s">
        <v>104</v>
      </c>
      <c r="F126" s="137">
        <v>1.7</v>
      </c>
      <c r="G126" s="92">
        <v>1.7</v>
      </c>
      <c r="H126" s="81">
        <v>2</v>
      </c>
      <c r="I126" s="619"/>
      <c r="J126" s="431" t="s">
        <v>56</v>
      </c>
      <c r="K126" s="73" t="s">
        <v>8</v>
      </c>
      <c r="L126" s="73" t="s">
        <v>8</v>
      </c>
      <c r="M126" s="73" t="s">
        <v>8</v>
      </c>
      <c r="N126" s="21" t="s">
        <v>105</v>
      </c>
    </row>
    <row r="127" spans="1:14" ht="13.5" thickBot="1">
      <c r="A127" s="97"/>
      <c r="B127" s="1031"/>
      <c r="C127" s="36">
        <v>19</v>
      </c>
      <c r="D127" s="61" t="s">
        <v>19</v>
      </c>
      <c r="E127" s="71" t="s">
        <v>102</v>
      </c>
      <c r="F127" s="137">
        <v>1.7</v>
      </c>
      <c r="G127" s="92">
        <v>1.7</v>
      </c>
      <c r="H127" s="81">
        <v>2</v>
      </c>
      <c r="I127" s="619"/>
      <c r="J127" s="431" t="s">
        <v>56</v>
      </c>
      <c r="K127" s="73" t="s">
        <v>8</v>
      </c>
      <c r="L127" s="73" t="s">
        <v>8</v>
      </c>
      <c r="M127" s="73" t="s">
        <v>8</v>
      </c>
      <c r="N127" s="21" t="s">
        <v>108</v>
      </c>
    </row>
    <row r="128" spans="1:14" ht="13.5" thickBot="1">
      <c r="A128" s="111"/>
      <c r="B128" s="1032"/>
      <c r="C128" s="73"/>
      <c r="D128" s="958" t="s">
        <v>15</v>
      </c>
      <c r="E128" s="1036"/>
      <c r="F128" s="88">
        <f t="shared" ref="F128" si="27">SUM(F123:F127)</f>
        <v>8.5</v>
      </c>
      <c r="G128" s="88">
        <f t="shared" ref="G128:H128" si="28">SUM(G123:G127)</f>
        <v>8.5</v>
      </c>
      <c r="H128" s="122">
        <f t="shared" si="28"/>
        <v>8</v>
      </c>
      <c r="I128" s="862"/>
      <c r="J128" s="401"/>
      <c r="K128" s="400"/>
      <c r="L128" s="400"/>
      <c r="M128" s="89"/>
      <c r="N128" s="89"/>
    </row>
    <row r="129" spans="1:14" ht="25.5">
      <c r="A129" s="99" t="s">
        <v>688</v>
      </c>
      <c r="B129" s="1033" t="s">
        <v>1077</v>
      </c>
      <c r="C129" s="32">
        <v>28</v>
      </c>
      <c r="D129" s="158" t="s">
        <v>19</v>
      </c>
      <c r="E129" s="71" t="s">
        <v>115</v>
      </c>
      <c r="F129" s="123">
        <v>835.9</v>
      </c>
      <c r="G129" s="817">
        <v>1039.3</v>
      </c>
      <c r="H129" s="816">
        <v>1143.8</v>
      </c>
      <c r="I129" s="865" t="s">
        <v>1691</v>
      </c>
      <c r="J129" s="21" t="s">
        <v>1206</v>
      </c>
      <c r="K129" s="95" t="s">
        <v>1656</v>
      </c>
      <c r="L129" s="888" t="s">
        <v>1657</v>
      </c>
      <c r="M129" s="888" t="s">
        <v>1658</v>
      </c>
      <c r="N129" s="59" t="s">
        <v>117</v>
      </c>
    </row>
    <row r="130" spans="1:14" ht="25.5">
      <c r="A130" s="97"/>
      <c r="B130" s="1034"/>
      <c r="C130" s="32">
        <v>28</v>
      </c>
      <c r="D130" s="20" t="s">
        <v>19</v>
      </c>
      <c r="E130" s="71" t="s">
        <v>115</v>
      </c>
      <c r="F130" s="123"/>
      <c r="G130" s="90"/>
      <c r="H130" s="82"/>
      <c r="I130" s="619"/>
      <c r="J130" s="660" t="s">
        <v>1207</v>
      </c>
      <c r="K130" s="888" t="s">
        <v>1659</v>
      </c>
      <c r="L130" s="888" t="s">
        <v>1660</v>
      </c>
      <c r="M130" s="888" t="s">
        <v>1661</v>
      </c>
      <c r="N130" s="59" t="s">
        <v>117</v>
      </c>
    </row>
    <row r="131" spans="1:14" ht="25.5">
      <c r="A131" s="97"/>
      <c r="B131" s="1034"/>
      <c r="C131" s="32">
        <v>28</v>
      </c>
      <c r="D131" s="61" t="s">
        <v>24</v>
      </c>
      <c r="E131" s="64" t="s">
        <v>652</v>
      </c>
      <c r="F131" s="123">
        <v>17.899999999999999</v>
      </c>
      <c r="G131" s="90">
        <v>25</v>
      </c>
      <c r="H131" s="82">
        <v>28</v>
      </c>
      <c r="I131" s="619"/>
      <c r="J131" s="660" t="s">
        <v>1208</v>
      </c>
      <c r="K131" s="96" t="s">
        <v>1669</v>
      </c>
      <c r="L131" s="96" t="s">
        <v>1670</v>
      </c>
      <c r="M131" s="96" t="s">
        <v>1671</v>
      </c>
      <c r="N131" s="59" t="s">
        <v>117</v>
      </c>
    </row>
    <row r="132" spans="1:14">
      <c r="A132" s="97"/>
      <c r="B132" s="1034"/>
      <c r="C132" s="32">
        <v>28</v>
      </c>
      <c r="D132" s="20" t="s">
        <v>113</v>
      </c>
      <c r="E132" s="64" t="s">
        <v>115</v>
      </c>
      <c r="F132" s="123">
        <v>42.1</v>
      </c>
      <c r="G132" s="90">
        <v>53</v>
      </c>
      <c r="H132" s="82">
        <v>53</v>
      </c>
      <c r="I132" s="619"/>
      <c r="J132" s="660" t="s">
        <v>1203</v>
      </c>
      <c r="K132" s="55" t="s">
        <v>1662</v>
      </c>
      <c r="L132" s="55" t="s">
        <v>1663</v>
      </c>
      <c r="M132" s="55" t="s">
        <v>1663</v>
      </c>
      <c r="N132" s="59" t="s">
        <v>117</v>
      </c>
    </row>
    <row r="133" spans="1:14">
      <c r="A133" s="97"/>
      <c r="B133" s="1034"/>
      <c r="C133" s="32">
        <v>28</v>
      </c>
      <c r="D133" s="20" t="s">
        <v>24</v>
      </c>
      <c r="E133" s="64" t="s">
        <v>911</v>
      </c>
      <c r="F133" s="123">
        <v>17</v>
      </c>
      <c r="G133" s="90">
        <v>70</v>
      </c>
      <c r="H133" s="82">
        <v>70</v>
      </c>
      <c r="I133" s="619"/>
      <c r="J133" s="660" t="s">
        <v>1204</v>
      </c>
      <c r="K133" s="96" t="s">
        <v>1664</v>
      </c>
      <c r="L133" s="96" t="s">
        <v>1664</v>
      </c>
      <c r="M133" s="96" t="s">
        <v>1665</v>
      </c>
      <c r="N133" s="59" t="s">
        <v>117</v>
      </c>
    </row>
    <row r="134" spans="1:14" ht="25.5">
      <c r="A134" s="97"/>
      <c r="B134" s="1034"/>
      <c r="C134" s="32">
        <v>28</v>
      </c>
      <c r="D134" s="20" t="s">
        <v>19</v>
      </c>
      <c r="E134" s="71" t="s">
        <v>115</v>
      </c>
      <c r="F134" s="123"/>
      <c r="G134" s="90"/>
      <c r="H134" s="82"/>
      <c r="I134" s="619"/>
      <c r="J134" s="660" t="s">
        <v>1214</v>
      </c>
      <c r="K134" s="96">
        <v>8.1</v>
      </c>
      <c r="L134" s="96">
        <v>8.1</v>
      </c>
      <c r="M134" s="96">
        <v>8.1</v>
      </c>
      <c r="N134" s="59" t="s">
        <v>117</v>
      </c>
    </row>
    <row r="135" spans="1:14" ht="25.5">
      <c r="A135" s="97"/>
      <c r="B135" s="1034"/>
      <c r="C135" s="155">
        <v>27</v>
      </c>
      <c r="D135" s="61" t="s">
        <v>19</v>
      </c>
      <c r="E135" s="71" t="s">
        <v>115</v>
      </c>
      <c r="F135" s="123">
        <v>483.1</v>
      </c>
      <c r="G135" s="90">
        <v>566.70000000000005</v>
      </c>
      <c r="H135" s="82">
        <v>569.6</v>
      </c>
      <c r="I135" s="619"/>
      <c r="J135" s="21" t="s">
        <v>1206</v>
      </c>
      <c r="K135" s="73" t="s">
        <v>1402</v>
      </c>
      <c r="L135" s="73" t="s">
        <v>1027</v>
      </c>
      <c r="M135" s="73" t="s">
        <v>1403</v>
      </c>
      <c r="N135" s="65" t="s">
        <v>120</v>
      </c>
    </row>
    <row r="136" spans="1:14" ht="25.5">
      <c r="A136" s="97"/>
      <c r="B136" s="1034"/>
      <c r="C136" s="155">
        <v>27</v>
      </c>
      <c r="D136" s="61" t="s">
        <v>19</v>
      </c>
      <c r="E136" s="71" t="s">
        <v>911</v>
      </c>
      <c r="F136" s="123">
        <v>8.3000000000000007</v>
      </c>
      <c r="G136" s="90"/>
      <c r="H136" s="82"/>
      <c r="I136" s="619"/>
      <c r="J136" s="660" t="s">
        <v>1207</v>
      </c>
      <c r="K136" s="73" t="s">
        <v>1404</v>
      </c>
      <c r="L136" s="73" t="s">
        <v>1404</v>
      </c>
      <c r="M136" s="73" t="s">
        <v>1404</v>
      </c>
      <c r="N136" s="65" t="s">
        <v>120</v>
      </c>
    </row>
    <row r="137" spans="1:14" ht="25.5">
      <c r="A137" s="97"/>
      <c r="B137" s="1034"/>
      <c r="C137" s="142">
        <v>27</v>
      </c>
      <c r="D137" s="61" t="s">
        <v>19</v>
      </c>
      <c r="E137" s="71" t="s">
        <v>115</v>
      </c>
      <c r="F137" s="123">
        <v>20</v>
      </c>
      <c r="G137" s="90">
        <v>2</v>
      </c>
      <c r="H137" s="82">
        <v>2</v>
      </c>
      <c r="I137" s="619"/>
      <c r="J137" s="660" t="s">
        <v>1208</v>
      </c>
      <c r="K137" s="73" t="s">
        <v>1405</v>
      </c>
      <c r="L137" s="73" t="s">
        <v>1405</v>
      </c>
      <c r="M137" s="73" t="s">
        <v>1405</v>
      </c>
      <c r="N137" s="65" t="s">
        <v>120</v>
      </c>
    </row>
    <row r="138" spans="1:14">
      <c r="A138" s="97"/>
      <c r="B138" s="1034"/>
      <c r="C138" s="32">
        <v>27</v>
      </c>
      <c r="D138" s="61" t="s">
        <v>24</v>
      </c>
      <c r="E138" s="64" t="s">
        <v>115</v>
      </c>
      <c r="F138" s="123">
        <v>11.1</v>
      </c>
      <c r="G138" s="90">
        <v>12</v>
      </c>
      <c r="H138" s="82">
        <v>12</v>
      </c>
      <c r="I138" s="619"/>
      <c r="J138" s="660" t="s">
        <v>1203</v>
      </c>
      <c r="K138" s="73" t="s">
        <v>1406</v>
      </c>
      <c r="L138" s="73" t="s">
        <v>1406</v>
      </c>
      <c r="M138" s="73" t="s">
        <v>1406</v>
      </c>
      <c r="N138" s="65" t="s">
        <v>120</v>
      </c>
    </row>
    <row r="139" spans="1:14">
      <c r="A139" s="97"/>
      <c r="B139" s="1034"/>
      <c r="C139" s="32">
        <v>27</v>
      </c>
      <c r="D139" s="156" t="s">
        <v>113</v>
      </c>
      <c r="E139" s="64" t="s">
        <v>115</v>
      </c>
      <c r="F139" s="123">
        <v>29.3</v>
      </c>
      <c r="G139" s="90">
        <v>30</v>
      </c>
      <c r="H139" s="82">
        <v>30</v>
      </c>
      <c r="I139" s="619"/>
      <c r="J139" s="660" t="s">
        <v>1204</v>
      </c>
      <c r="K139" s="73" t="s">
        <v>1407</v>
      </c>
      <c r="L139" s="73" t="s">
        <v>1407</v>
      </c>
      <c r="M139" s="73" t="s">
        <v>1407</v>
      </c>
      <c r="N139" s="65" t="s">
        <v>120</v>
      </c>
    </row>
    <row r="140" spans="1:14" ht="26.25" thickBot="1">
      <c r="A140" s="97"/>
      <c r="B140" s="1034"/>
      <c r="C140" s="32">
        <v>27</v>
      </c>
      <c r="D140" s="61" t="s">
        <v>24</v>
      </c>
      <c r="E140" s="64" t="s">
        <v>652</v>
      </c>
      <c r="F140" s="123"/>
      <c r="G140" s="90"/>
      <c r="H140" s="82"/>
      <c r="I140" s="619"/>
      <c r="J140" s="660" t="s">
        <v>1214</v>
      </c>
      <c r="K140" s="73" t="s">
        <v>1408</v>
      </c>
      <c r="L140" s="73" t="s">
        <v>1409</v>
      </c>
      <c r="M140" s="73" t="s">
        <v>1410</v>
      </c>
      <c r="N140" s="65" t="s">
        <v>120</v>
      </c>
    </row>
    <row r="141" spans="1:14" ht="13.5" thickBot="1">
      <c r="A141" s="111"/>
      <c r="B141" s="1034"/>
      <c r="C141" s="32"/>
      <c r="D141" s="979" t="s">
        <v>15</v>
      </c>
      <c r="E141" s="1036"/>
      <c r="F141" s="122">
        <f t="shared" ref="F141:H141" si="29">SUM(F129:F140)</f>
        <v>1464.6999999999998</v>
      </c>
      <c r="G141" s="91">
        <f t="shared" si="29"/>
        <v>1798</v>
      </c>
      <c r="H141" s="625">
        <f t="shared" si="29"/>
        <v>1908.4</v>
      </c>
      <c r="I141" s="862"/>
      <c r="J141" s="336"/>
      <c r="K141" s="73"/>
      <c r="L141" s="73"/>
      <c r="M141" s="73"/>
      <c r="N141" s="65"/>
    </row>
    <row r="142" spans="1:14" ht="25.5">
      <c r="A142" s="99" t="s">
        <v>689</v>
      </c>
      <c r="B142" s="1033" t="s">
        <v>1078</v>
      </c>
      <c r="C142" s="32">
        <v>1</v>
      </c>
      <c r="D142" s="61" t="s">
        <v>24</v>
      </c>
      <c r="E142" s="71" t="s">
        <v>147</v>
      </c>
      <c r="F142" s="137">
        <v>80.349999999999994</v>
      </c>
      <c r="G142" s="92">
        <v>80</v>
      </c>
      <c r="H142" s="81">
        <v>80</v>
      </c>
      <c r="I142" s="619" t="s">
        <v>1691</v>
      </c>
      <c r="J142" s="1044" t="s">
        <v>148</v>
      </c>
      <c r="K142" s="1043" t="s">
        <v>1431</v>
      </c>
      <c r="L142" s="977" t="s">
        <v>1431</v>
      </c>
      <c r="M142" s="977" t="s">
        <v>1432</v>
      </c>
      <c r="N142" s="65" t="s">
        <v>26</v>
      </c>
    </row>
    <row r="143" spans="1:14">
      <c r="A143" s="97"/>
      <c r="B143" s="1034"/>
      <c r="C143" s="36">
        <v>13</v>
      </c>
      <c r="D143" s="61" t="s">
        <v>24</v>
      </c>
      <c r="E143" s="71" t="s">
        <v>147</v>
      </c>
      <c r="F143" s="137">
        <v>4.6500000000000004</v>
      </c>
      <c r="G143" s="92">
        <v>4.5999999999999996</v>
      </c>
      <c r="H143" s="81">
        <v>4.5999999999999996</v>
      </c>
      <c r="I143" s="619"/>
      <c r="J143" s="1044"/>
      <c r="K143" s="1043"/>
      <c r="L143" s="977"/>
      <c r="M143" s="977"/>
      <c r="N143" s="65" t="s">
        <v>150</v>
      </c>
    </row>
    <row r="144" spans="1:14" ht="13.5" thickBot="1">
      <c r="A144" s="97"/>
      <c r="B144" s="1034"/>
      <c r="C144" s="36">
        <v>14</v>
      </c>
      <c r="D144" s="20" t="s">
        <v>24</v>
      </c>
      <c r="E144" s="37" t="s">
        <v>147</v>
      </c>
      <c r="F144" s="137">
        <v>1.5</v>
      </c>
      <c r="G144" s="92">
        <v>1.5</v>
      </c>
      <c r="H144" s="81">
        <v>1.5</v>
      </c>
      <c r="I144" s="619"/>
      <c r="J144" s="1044"/>
      <c r="K144" s="1043"/>
      <c r="L144" s="1045"/>
      <c r="M144" s="1045"/>
      <c r="N144" s="65" t="s">
        <v>151</v>
      </c>
    </row>
    <row r="145" spans="1:14" ht="13.5" thickBot="1">
      <c r="A145" s="111"/>
      <c r="B145" s="1035"/>
      <c r="C145" s="104"/>
      <c r="D145" s="978" t="s">
        <v>15</v>
      </c>
      <c r="E145" s="1036"/>
      <c r="F145" s="91">
        <f t="shared" ref="F145" si="30">SUM(F142:F144)</f>
        <v>86.5</v>
      </c>
      <c r="G145" s="91">
        <f t="shared" ref="G145:H145" si="31">SUM(G142:G144)</f>
        <v>86.1</v>
      </c>
      <c r="H145" s="122">
        <f t="shared" si="31"/>
        <v>86.1</v>
      </c>
      <c r="I145" s="862"/>
      <c r="J145" s="336"/>
      <c r="K145" s="10"/>
      <c r="L145" s="10"/>
      <c r="M145" s="10"/>
      <c r="N145" s="132"/>
    </row>
    <row r="146" spans="1:14" ht="51">
      <c r="A146" s="99" t="s">
        <v>690</v>
      </c>
      <c r="B146" s="1033" t="s">
        <v>1079</v>
      </c>
      <c r="C146" s="32">
        <v>28</v>
      </c>
      <c r="D146" s="8" t="s">
        <v>19</v>
      </c>
      <c r="E146" s="64" t="s">
        <v>115</v>
      </c>
      <c r="F146" s="123">
        <v>5</v>
      </c>
      <c r="G146" s="105">
        <v>5</v>
      </c>
      <c r="H146" s="82">
        <v>5</v>
      </c>
      <c r="I146" s="619" t="s">
        <v>1691</v>
      </c>
      <c r="J146" s="336" t="s">
        <v>153</v>
      </c>
      <c r="K146" s="824" t="str">
        <f>L146</f>
        <v>100/25/5</v>
      </c>
      <c r="L146" s="32" t="s">
        <v>1009</v>
      </c>
      <c r="M146" s="32" t="s">
        <v>1009</v>
      </c>
      <c r="N146" s="59" t="s">
        <v>117</v>
      </c>
    </row>
    <row r="147" spans="1:14">
      <c r="A147" s="97"/>
      <c r="B147" s="1034"/>
      <c r="C147" s="32">
        <v>28</v>
      </c>
      <c r="D147" s="8" t="s">
        <v>19</v>
      </c>
      <c r="E147" s="64" t="s">
        <v>115</v>
      </c>
      <c r="F147" s="123"/>
      <c r="G147" s="90">
        <v>5</v>
      </c>
      <c r="H147" s="82"/>
      <c r="I147" s="619"/>
      <c r="J147" s="336" t="s">
        <v>1666</v>
      </c>
      <c r="K147" s="73"/>
      <c r="L147" s="73" t="s">
        <v>111</v>
      </c>
      <c r="M147" s="73"/>
      <c r="N147" s="59" t="s">
        <v>117</v>
      </c>
    </row>
    <row r="148" spans="1:14" ht="51.75" thickBot="1">
      <c r="A148" s="97"/>
      <c r="B148" s="1034"/>
      <c r="C148" s="32">
        <v>28</v>
      </c>
      <c r="D148" s="8" t="s">
        <v>19</v>
      </c>
      <c r="E148" s="64" t="s">
        <v>115</v>
      </c>
      <c r="F148" s="123">
        <v>5</v>
      </c>
      <c r="G148" s="90">
        <v>10</v>
      </c>
      <c r="H148" s="82">
        <v>11</v>
      </c>
      <c r="I148" s="619"/>
      <c r="J148" s="21" t="s">
        <v>775</v>
      </c>
      <c r="K148" s="32" t="s">
        <v>1667</v>
      </c>
      <c r="L148" s="32" t="s">
        <v>1668</v>
      </c>
      <c r="M148" s="32" t="s">
        <v>1008</v>
      </c>
      <c r="N148" s="59" t="s">
        <v>117</v>
      </c>
    </row>
    <row r="149" spans="1:14" ht="13.5" thickBot="1">
      <c r="A149" s="111"/>
      <c r="B149" s="1035"/>
      <c r="C149" s="32"/>
      <c r="D149" s="958" t="s">
        <v>15</v>
      </c>
      <c r="E149" s="1036"/>
      <c r="F149" s="122">
        <f>SUM(F146:F148)</f>
        <v>10</v>
      </c>
      <c r="G149" s="91">
        <f>SUM(G146:G148)</f>
        <v>20</v>
      </c>
      <c r="H149" s="625">
        <f>SUM(H146:H148)</f>
        <v>16</v>
      </c>
      <c r="I149" s="862"/>
      <c r="J149" s="336"/>
      <c r="K149" s="73"/>
      <c r="L149" s="73"/>
      <c r="M149" s="73"/>
      <c r="N149" s="132"/>
    </row>
    <row r="150" spans="1:14" ht="25.5">
      <c r="A150" s="99" t="s">
        <v>691</v>
      </c>
      <c r="B150" s="1033" t="s">
        <v>1019</v>
      </c>
      <c r="C150" s="32">
        <v>1</v>
      </c>
      <c r="D150" s="8" t="s">
        <v>19</v>
      </c>
      <c r="E150" s="71" t="s">
        <v>149</v>
      </c>
      <c r="F150" s="137">
        <v>20</v>
      </c>
      <c r="G150" s="92">
        <v>25</v>
      </c>
      <c r="H150" s="81">
        <v>30</v>
      </c>
      <c r="I150" s="619" t="s">
        <v>1694</v>
      </c>
      <c r="J150" s="815" t="s">
        <v>154</v>
      </c>
      <c r="K150" s="635" t="s">
        <v>1020</v>
      </c>
      <c r="L150" s="635" t="s">
        <v>1020</v>
      </c>
      <c r="M150" s="635" t="s">
        <v>1020</v>
      </c>
      <c r="N150" s="59" t="s">
        <v>26</v>
      </c>
    </row>
    <row r="151" spans="1:14" ht="38.25">
      <c r="A151" s="97"/>
      <c r="B151" s="1034"/>
      <c r="C151" s="73" t="s">
        <v>97</v>
      </c>
      <c r="D151" s="61" t="s">
        <v>19</v>
      </c>
      <c r="E151" s="71" t="s">
        <v>94</v>
      </c>
      <c r="F151" s="137">
        <v>4</v>
      </c>
      <c r="G151" s="92">
        <v>4</v>
      </c>
      <c r="H151" s="81">
        <v>4</v>
      </c>
      <c r="I151" s="619"/>
      <c r="J151" s="336" t="s">
        <v>155</v>
      </c>
      <c r="K151" s="73" t="s">
        <v>111</v>
      </c>
      <c r="L151" s="73" t="s">
        <v>111</v>
      </c>
      <c r="M151" s="73" t="s">
        <v>111</v>
      </c>
      <c r="N151" s="59" t="s">
        <v>107</v>
      </c>
    </row>
    <row r="152" spans="1:14" ht="25.5">
      <c r="A152" s="97"/>
      <c r="B152" s="1034"/>
      <c r="C152" s="73" t="s">
        <v>114</v>
      </c>
      <c r="D152" s="61" t="s">
        <v>19</v>
      </c>
      <c r="E152" s="71" t="s">
        <v>115</v>
      </c>
      <c r="F152" s="137">
        <v>4</v>
      </c>
      <c r="G152" s="92">
        <v>4</v>
      </c>
      <c r="H152" s="81">
        <v>4.4000000000000004</v>
      </c>
      <c r="I152" s="619"/>
      <c r="J152" s="336" t="s">
        <v>156</v>
      </c>
      <c r="K152" s="32" t="s">
        <v>1006</v>
      </c>
      <c r="L152" s="32" t="s">
        <v>1007</v>
      </c>
      <c r="M152" s="32" t="s">
        <v>1007</v>
      </c>
      <c r="N152" s="59" t="s">
        <v>117</v>
      </c>
    </row>
    <row r="153" spans="1:14" ht="38.25">
      <c r="A153" s="97"/>
      <c r="B153" s="1034"/>
      <c r="C153" s="142">
        <v>27</v>
      </c>
      <c r="D153" s="61" t="s">
        <v>19</v>
      </c>
      <c r="E153" s="71" t="s">
        <v>115</v>
      </c>
      <c r="F153" s="137">
        <v>3</v>
      </c>
      <c r="G153" s="92">
        <v>4.3</v>
      </c>
      <c r="H153" s="81">
        <v>4.5999999999999996</v>
      </c>
      <c r="I153" s="619"/>
      <c r="J153" s="336" t="s">
        <v>659</v>
      </c>
      <c r="K153" s="73" t="s">
        <v>1036</v>
      </c>
      <c r="L153" s="73" t="s">
        <v>1036</v>
      </c>
      <c r="M153" s="73" t="s">
        <v>1036</v>
      </c>
      <c r="N153" s="59" t="s">
        <v>120</v>
      </c>
    </row>
    <row r="154" spans="1:14" ht="39" thickBot="1">
      <c r="A154" s="97"/>
      <c r="B154" s="1034"/>
      <c r="C154" s="32">
        <v>27</v>
      </c>
      <c r="D154" s="8" t="s">
        <v>19</v>
      </c>
      <c r="E154" s="64" t="s">
        <v>115</v>
      </c>
      <c r="F154" s="137">
        <v>7</v>
      </c>
      <c r="G154" s="92">
        <v>10</v>
      </c>
      <c r="H154" s="81">
        <v>10.199999999999999</v>
      </c>
      <c r="I154" s="619"/>
      <c r="J154" s="336" t="s">
        <v>155</v>
      </c>
      <c r="K154" s="73" t="s">
        <v>1037</v>
      </c>
      <c r="L154" s="73" t="s">
        <v>1037</v>
      </c>
      <c r="M154" s="73" t="s">
        <v>1037</v>
      </c>
      <c r="N154" s="59" t="s">
        <v>120</v>
      </c>
    </row>
    <row r="155" spans="1:14" ht="13.5" thickBot="1">
      <c r="A155" s="111"/>
      <c r="B155" s="1035"/>
      <c r="C155" s="32"/>
      <c r="D155" s="958" t="s">
        <v>15</v>
      </c>
      <c r="E155" s="1036"/>
      <c r="F155" s="91">
        <f t="shared" ref="F155" si="32">SUM(F150:F154)</f>
        <v>38</v>
      </c>
      <c r="G155" s="91">
        <f t="shared" ref="G155:H155" si="33">SUM(G150:G154)</f>
        <v>47.3</v>
      </c>
      <c r="H155" s="122">
        <f t="shared" si="33"/>
        <v>53.2</v>
      </c>
      <c r="I155" s="862"/>
      <c r="J155" s="336"/>
      <c r="K155" s="10"/>
      <c r="L155" s="10"/>
      <c r="M155" s="10"/>
      <c r="N155" s="132"/>
    </row>
    <row r="156" spans="1:14" ht="25.5">
      <c r="A156" s="99" t="s">
        <v>705</v>
      </c>
      <c r="B156" s="1030" t="s">
        <v>140</v>
      </c>
      <c r="C156" s="58" t="s">
        <v>97</v>
      </c>
      <c r="D156" s="61" t="s">
        <v>24</v>
      </c>
      <c r="E156" s="71" t="s">
        <v>859</v>
      </c>
      <c r="F156" s="137">
        <v>119.5</v>
      </c>
      <c r="G156" s="92">
        <v>120</v>
      </c>
      <c r="H156" s="81">
        <v>120</v>
      </c>
      <c r="I156" s="619" t="s">
        <v>1689</v>
      </c>
      <c r="J156" s="336" t="s">
        <v>1528</v>
      </c>
      <c r="K156" s="73" t="s">
        <v>1449</v>
      </c>
      <c r="L156" s="73" t="s">
        <v>1450</v>
      </c>
      <c r="M156" s="73" t="s">
        <v>1450</v>
      </c>
      <c r="N156" s="59" t="s">
        <v>107</v>
      </c>
    </row>
    <row r="157" spans="1:14">
      <c r="A157" s="97"/>
      <c r="B157" s="1031"/>
      <c r="C157" s="73" t="s">
        <v>71</v>
      </c>
      <c r="D157" s="61" t="s">
        <v>24</v>
      </c>
      <c r="E157" s="71" t="s">
        <v>859</v>
      </c>
      <c r="F157" s="137">
        <v>52.1</v>
      </c>
      <c r="G157" s="92">
        <v>53</v>
      </c>
      <c r="H157" s="81">
        <v>53</v>
      </c>
      <c r="I157" s="619"/>
      <c r="J157" s="336" t="s">
        <v>1528</v>
      </c>
      <c r="K157" s="73" t="s">
        <v>50</v>
      </c>
      <c r="L157" s="73" t="s">
        <v>50</v>
      </c>
      <c r="M157" s="73" t="s">
        <v>50</v>
      </c>
      <c r="N157" s="59" t="s">
        <v>105</v>
      </c>
    </row>
    <row r="158" spans="1:14">
      <c r="A158" s="97"/>
      <c r="B158" s="1031"/>
      <c r="C158" s="73" t="s">
        <v>119</v>
      </c>
      <c r="D158" s="61" t="s">
        <v>24</v>
      </c>
      <c r="E158" s="71" t="s">
        <v>859</v>
      </c>
      <c r="F158" s="137">
        <v>3</v>
      </c>
      <c r="G158" s="92">
        <v>3</v>
      </c>
      <c r="H158" s="81">
        <v>3</v>
      </c>
      <c r="I158" s="619"/>
      <c r="J158" s="336" t="s">
        <v>1528</v>
      </c>
      <c r="K158" s="73" t="s">
        <v>17</v>
      </c>
      <c r="L158" s="73" t="s">
        <v>17</v>
      </c>
      <c r="M158" s="73" t="s">
        <v>17</v>
      </c>
      <c r="N158" s="59" t="s">
        <v>112</v>
      </c>
    </row>
    <row r="159" spans="1:14">
      <c r="A159" s="97"/>
      <c r="B159" s="1031"/>
      <c r="C159" s="73" t="s">
        <v>118</v>
      </c>
      <c r="D159" s="61" t="s">
        <v>24</v>
      </c>
      <c r="E159" s="102" t="s">
        <v>859</v>
      </c>
      <c r="F159" s="137">
        <v>19.600000000000001</v>
      </c>
      <c r="G159" s="92">
        <v>19.600000000000001</v>
      </c>
      <c r="H159" s="81"/>
      <c r="I159" s="619"/>
      <c r="J159" s="336" t="s">
        <v>1528</v>
      </c>
      <c r="K159" s="73" t="s">
        <v>126</v>
      </c>
      <c r="L159" s="73" t="s">
        <v>1050</v>
      </c>
      <c r="M159" s="73"/>
      <c r="N159" s="59" t="s">
        <v>109</v>
      </c>
    </row>
    <row r="160" spans="1:14">
      <c r="A160" s="97"/>
      <c r="B160" s="1031"/>
      <c r="C160" s="73" t="s">
        <v>70</v>
      </c>
      <c r="D160" s="61" t="s">
        <v>24</v>
      </c>
      <c r="E160" s="71" t="s">
        <v>859</v>
      </c>
      <c r="F160" s="137">
        <v>12.6</v>
      </c>
      <c r="G160" s="92">
        <v>13</v>
      </c>
      <c r="H160" s="81">
        <v>13</v>
      </c>
      <c r="I160" s="619"/>
      <c r="J160" s="336" t="s">
        <v>1528</v>
      </c>
      <c r="K160" s="73" t="s">
        <v>131</v>
      </c>
      <c r="L160" s="73" t="s">
        <v>312</v>
      </c>
      <c r="M160" s="73" t="s">
        <v>312</v>
      </c>
      <c r="N160" s="59" t="s">
        <v>103</v>
      </c>
    </row>
    <row r="161" spans="1:14">
      <c r="A161" s="97"/>
      <c r="B161" s="1031"/>
      <c r="C161" s="73" t="s">
        <v>72</v>
      </c>
      <c r="D161" s="8" t="s">
        <v>24</v>
      </c>
      <c r="E161" s="64" t="s">
        <v>141</v>
      </c>
      <c r="F161" s="137">
        <v>59.4</v>
      </c>
      <c r="G161" s="92">
        <v>60</v>
      </c>
      <c r="H161" s="81">
        <v>60</v>
      </c>
      <c r="I161" s="619"/>
      <c r="J161" s="336" t="s">
        <v>1528</v>
      </c>
      <c r="K161" s="72" t="s">
        <v>222</v>
      </c>
      <c r="L161" s="72" t="s">
        <v>222</v>
      </c>
      <c r="M161" s="72" t="s">
        <v>222</v>
      </c>
      <c r="N161" s="59" t="s">
        <v>108</v>
      </c>
    </row>
    <row r="162" spans="1:14" ht="26.25" thickBot="1">
      <c r="A162" s="97"/>
      <c r="B162" s="1031"/>
      <c r="C162" s="73" t="s">
        <v>8</v>
      </c>
      <c r="D162" s="33" t="s">
        <v>24</v>
      </c>
      <c r="E162" s="106" t="s">
        <v>141</v>
      </c>
      <c r="F162" s="137">
        <v>77.7</v>
      </c>
      <c r="G162" s="92">
        <v>78</v>
      </c>
      <c r="H162" s="81">
        <v>78</v>
      </c>
      <c r="I162" s="619"/>
      <c r="J162" s="336" t="s">
        <v>894</v>
      </c>
      <c r="K162" s="73" t="s">
        <v>1597</v>
      </c>
      <c r="L162" s="73" t="s">
        <v>1598</v>
      </c>
      <c r="M162" s="73" t="s">
        <v>1598</v>
      </c>
      <c r="N162" s="132" t="s">
        <v>26</v>
      </c>
    </row>
    <row r="163" spans="1:14" ht="13.5" thickBot="1">
      <c r="A163" s="111"/>
      <c r="B163" s="1032"/>
      <c r="C163" s="55"/>
      <c r="D163" s="978" t="s">
        <v>15</v>
      </c>
      <c r="E163" s="1036"/>
      <c r="F163" s="91">
        <f t="shared" ref="F163" si="34">SUM(F156:F162)</f>
        <v>343.9</v>
      </c>
      <c r="G163" s="91">
        <f t="shared" ref="G163:H163" si="35">SUM(G156:G162)</f>
        <v>346.6</v>
      </c>
      <c r="H163" s="122">
        <f t="shared" si="35"/>
        <v>327</v>
      </c>
      <c r="I163" s="862"/>
      <c r="J163" s="336"/>
      <c r="K163" s="10"/>
      <c r="L163" s="10"/>
      <c r="M163" s="10"/>
      <c r="N163" s="132"/>
    </row>
    <row r="164" spans="1:14" ht="63.75" customHeight="1">
      <c r="A164" s="99" t="s">
        <v>706</v>
      </c>
      <c r="B164" s="1030" t="s">
        <v>1021</v>
      </c>
      <c r="C164" s="58" t="s">
        <v>8</v>
      </c>
      <c r="D164" s="40" t="s">
        <v>19</v>
      </c>
      <c r="E164" s="35" t="s">
        <v>157</v>
      </c>
      <c r="F164" s="137">
        <v>30</v>
      </c>
      <c r="G164" s="92">
        <v>30</v>
      </c>
      <c r="H164" s="81">
        <v>30</v>
      </c>
      <c r="I164" s="619" t="s">
        <v>1687</v>
      </c>
      <c r="J164" s="815" t="s">
        <v>1022</v>
      </c>
      <c r="K164" s="162">
        <v>30</v>
      </c>
      <c r="L164" s="162">
        <v>30</v>
      </c>
      <c r="M164" s="162">
        <v>30</v>
      </c>
      <c r="N164" s="53" t="s">
        <v>26</v>
      </c>
    </row>
    <row r="165" spans="1:14" ht="13.5" thickBot="1">
      <c r="A165" s="97"/>
      <c r="B165" s="1031"/>
      <c r="C165" s="73"/>
      <c r="D165" s="8"/>
      <c r="E165" s="64"/>
      <c r="F165" s="137"/>
      <c r="G165" s="92"/>
      <c r="H165" s="81"/>
      <c r="I165" s="619"/>
      <c r="J165" s="59"/>
      <c r="K165" s="73"/>
      <c r="L165" s="73"/>
      <c r="M165" s="73"/>
      <c r="N165" s="53"/>
    </row>
    <row r="166" spans="1:14" ht="13.5" thickBot="1">
      <c r="A166" s="111"/>
      <c r="B166" s="1032"/>
      <c r="C166" s="73"/>
      <c r="D166" s="958" t="s">
        <v>15</v>
      </c>
      <c r="E166" s="1036"/>
      <c r="F166" s="88">
        <f t="shared" ref="F166" si="36">SUM(F164:F165)</f>
        <v>30</v>
      </c>
      <c r="G166" s="88">
        <f t="shared" ref="G166:H166" si="37">SUM(G164:G165)</f>
        <v>30</v>
      </c>
      <c r="H166" s="122">
        <f t="shared" si="37"/>
        <v>30</v>
      </c>
      <c r="I166" s="862"/>
      <c r="J166" s="343"/>
      <c r="K166" s="10"/>
      <c r="L166" s="10"/>
      <c r="M166" s="10"/>
      <c r="N166" s="89"/>
    </row>
    <row r="167" spans="1:14" ht="89.25" customHeight="1">
      <c r="A167" s="99" t="s">
        <v>707</v>
      </c>
      <c r="B167" s="1030" t="s">
        <v>99</v>
      </c>
      <c r="C167" s="73" t="s">
        <v>8</v>
      </c>
      <c r="D167" s="61" t="s">
        <v>19</v>
      </c>
      <c r="E167" s="71" t="s">
        <v>94</v>
      </c>
      <c r="F167" s="137">
        <v>230</v>
      </c>
      <c r="G167" s="92">
        <v>310</v>
      </c>
      <c r="H167" s="81">
        <v>316</v>
      </c>
      <c r="I167" s="619"/>
      <c r="J167" s="815" t="s">
        <v>100</v>
      </c>
      <c r="K167" s="162">
        <v>491</v>
      </c>
      <c r="L167" s="162">
        <v>500</v>
      </c>
      <c r="M167" s="162">
        <v>500</v>
      </c>
      <c r="N167" s="65" t="s">
        <v>26</v>
      </c>
    </row>
    <row r="168" spans="1:14" ht="13.5" thickBot="1">
      <c r="A168" s="97"/>
      <c r="B168" s="1031"/>
      <c r="C168" s="73" t="s">
        <v>133</v>
      </c>
      <c r="D168" s="61" t="s">
        <v>19</v>
      </c>
      <c r="E168" s="71" t="s">
        <v>134</v>
      </c>
      <c r="F168" s="137"/>
      <c r="G168" s="92">
        <v>4</v>
      </c>
      <c r="H168" s="81">
        <v>5</v>
      </c>
      <c r="I168" s="619"/>
      <c r="J168" s="336"/>
      <c r="K168" s="73"/>
      <c r="L168" s="73"/>
      <c r="M168" s="73"/>
      <c r="N168" s="65" t="s">
        <v>135</v>
      </c>
    </row>
    <row r="169" spans="1:14" ht="13.5" thickBot="1">
      <c r="A169" s="111"/>
      <c r="B169" s="1032"/>
      <c r="C169" s="73"/>
      <c r="D169" s="958" t="s">
        <v>15</v>
      </c>
      <c r="E169" s="1036"/>
      <c r="F169" s="91">
        <f t="shared" ref="F169:H169" si="38">SUM(F167:F168)</f>
        <v>230</v>
      </c>
      <c r="G169" s="91">
        <f t="shared" si="38"/>
        <v>314</v>
      </c>
      <c r="H169" s="122">
        <f t="shared" si="38"/>
        <v>321</v>
      </c>
      <c r="I169" s="862"/>
      <c r="J169" s="336"/>
      <c r="K169" s="10"/>
      <c r="L169" s="10"/>
      <c r="M169" s="10"/>
      <c r="N169" s="132"/>
    </row>
    <row r="170" spans="1:14" ht="13.5" thickBot="1">
      <c r="A170" s="154" t="s">
        <v>678</v>
      </c>
      <c r="B170" s="180" t="s">
        <v>14</v>
      </c>
      <c r="C170" s="181"/>
      <c r="D170" s="181"/>
      <c r="E170" s="182"/>
      <c r="F170" s="88">
        <f>SUM(F64+F70+F75+F82+F89+F97+F100+F105+F111+F119+F122+F128+F141+F145+F149+F155+F163+F166+F169)</f>
        <v>11183.892000000002</v>
      </c>
      <c r="G170" s="88">
        <f>SUM(G64+G70+G75+G82+G89+G97+G100+G105+G111+G119+G122+G128+G141+G145+G149+G155+G163+G166+G169)</f>
        <v>10988.900000000001</v>
      </c>
      <c r="H170" s="122">
        <f>SUM(H64+H70+H75+H82+H89+H97+H100+H105+H111+H119+H122+H128+H141+H145+H149+H155+H163+H166+H169)</f>
        <v>10064.400000000001</v>
      </c>
      <c r="I170" s="862"/>
      <c r="J170" s="429"/>
      <c r="K170" s="10"/>
      <c r="L170" s="10"/>
      <c r="M170" s="10"/>
      <c r="N170" s="130"/>
    </row>
    <row r="171" spans="1:14" ht="13.5" thickBot="1">
      <c r="A171" s="413" t="s">
        <v>681</v>
      </c>
      <c r="B171" s="1048" t="s">
        <v>158</v>
      </c>
      <c r="C171" s="1049"/>
      <c r="D171" s="1049"/>
      <c r="E171" s="1053"/>
      <c r="F171" s="806"/>
      <c r="G171" s="131"/>
      <c r="H171" s="131"/>
      <c r="I171" s="863"/>
      <c r="J171" s="21"/>
      <c r="K171" s="10"/>
      <c r="L171" s="10"/>
      <c r="M171" s="10"/>
      <c r="N171" s="130"/>
    </row>
    <row r="172" spans="1:14" ht="25.5">
      <c r="A172" s="97" t="s">
        <v>682</v>
      </c>
      <c r="B172" s="1037" t="s">
        <v>1023</v>
      </c>
      <c r="C172" s="36">
        <v>1</v>
      </c>
      <c r="D172" s="61" t="s">
        <v>19</v>
      </c>
      <c r="E172" s="35" t="s">
        <v>159</v>
      </c>
      <c r="F172" s="137">
        <v>5</v>
      </c>
      <c r="G172" s="634">
        <v>5</v>
      </c>
      <c r="H172" s="818">
        <v>5</v>
      </c>
      <c r="I172" s="866" t="s">
        <v>1695</v>
      </c>
      <c r="J172" s="815" t="s">
        <v>1024</v>
      </c>
      <c r="K172" s="162" t="s">
        <v>1025</v>
      </c>
      <c r="L172" s="162" t="s">
        <v>1025</v>
      </c>
      <c r="M172" s="162" t="s">
        <v>1025</v>
      </c>
      <c r="N172" s="132" t="s">
        <v>26</v>
      </c>
    </row>
    <row r="173" spans="1:14" ht="13.5" thickBot="1">
      <c r="A173" s="97"/>
      <c r="B173" s="1034"/>
      <c r="C173" s="36"/>
      <c r="D173" s="61"/>
      <c r="E173" s="38"/>
      <c r="F173" s="137"/>
      <c r="G173" s="81"/>
      <c r="H173" s="81"/>
      <c r="I173" s="619"/>
      <c r="J173" s="336"/>
      <c r="K173" s="73"/>
      <c r="L173" s="73"/>
      <c r="M173" s="73"/>
      <c r="N173" s="132"/>
    </row>
    <row r="174" spans="1:14" ht="13.5" thickBot="1">
      <c r="A174" s="111"/>
      <c r="B174" s="1035"/>
      <c r="C174" s="104"/>
      <c r="D174" s="978" t="s">
        <v>15</v>
      </c>
      <c r="E174" s="1036"/>
      <c r="F174" s="88">
        <f t="shared" ref="F174:H174" si="39">SUM(F172:F173)</f>
        <v>5</v>
      </c>
      <c r="G174" s="122">
        <f t="shared" si="39"/>
        <v>5</v>
      </c>
      <c r="H174" s="122">
        <f t="shared" si="39"/>
        <v>5</v>
      </c>
      <c r="I174" s="862"/>
      <c r="J174" s="432"/>
      <c r="K174" s="433"/>
      <c r="L174" s="433"/>
      <c r="M174" s="433"/>
      <c r="N174" s="132"/>
    </row>
    <row r="175" spans="1:14" ht="13.5" thickBot="1">
      <c r="A175" s="154"/>
      <c r="B175" s="175" t="s">
        <v>14</v>
      </c>
      <c r="C175" s="176"/>
      <c r="D175" s="176"/>
      <c r="E175" s="177"/>
      <c r="F175" s="88">
        <f t="shared" ref="F175:H175" si="40">SUM(F174)</f>
        <v>5</v>
      </c>
      <c r="G175" s="122">
        <f t="shared" si="40"/>
        <v>5</v>
      </c>
      <c r="H175" s="122">
        <f t="shared" si="40"/>
        <v>5</v>
      </c>
      <c r="I175" s="862"/>
      <c r="J175" s="336"/>
      <c r="K175" s="10"/>
      <c r="L175" s="10"/>
      <c r="M175" s="10"/>
      <c r="N175" s="130"/>
    </row>
    <row r="176" spans="1:14" ht="13.5" thickBot="1">
      <c r="A176" s="1050" t="s">
        <v>776</v>
      </c>
      <c r="B176" s="1050"/>
      <c r="C176" s="1050"/>
      <c r="D176" s="1050"/>
      <c r="E176" s="1051"/>
      <c r="F176" s="88">
        <f>SUM(F56+F170+F175)</f>
        <v>14866.992000000002</v>
      </c>
      <c r="G176" s="122">
        <f>SUM(G56+G170+G175)</f>
        <v>13285.600000000002</v>
      </c>
      <c r="H176" s="122">
        <f>SUM(H56+H170+H175)</f>
        <v>10208.800000000001</v>
      </c>
      <c r="I176" s="862"/>
      <c r="J176" s="336"/>
      <c r="K176" s="10"/>
      <c r="L176" s="10"/>
      <c r="M176" s="10"/>
      <c r="N176" s="130"/>
    </row>
    <row r="177" spans="1:14" ht="13.5" thickBot="1">
      <c r="A177" s="420" t="s">
        <v>5</v>
      </c>
      <c r="B177" s="1046" t="s">
        <v>161</v>
      </c>
      <c r="C177" s="1047"/>
      <c r="D177" s="1047"/>
      <c r="E177" s="1047"/>
      <c r="F177" s="804"/>
      <c r="G177" s="129"/>
      <c r="H177" s="129"/>
      <c r="I177" s="867"/>
      <c r="J177" s="21"/>
      <c r="K177" s="10"/>
      <c r="L177" s="10"/>
      <c r="M177" s="10"/>
      <c r="N177" s="130"/>
    </row>
    <row r="178" spans="1:14" ht="32.450000000000003" customHeight="1" thickBot="1">
      <c r="A178" s="416" t="s">
        <v>708</v>
      </c>
      <c r="B178" s="1048" t="s">
        <v>162</v>
      </c>
      <c r="C178" s="1049"/>
      <c r="D178" s="1049"/>
      <c r="E178" s="183"/>
      <c r="F178" s="806"/>
      <c r="G178" s="131"/>
      <c r="H178" s="131"/>
      <c r="I178" s="863"/>
      <c r="J178" s="21"/>
      <c r="K178" s="10"/>
      <c r="L178" s="10"/>
      <c r="M178" s="10"/>
      <c r="N178" s="132"/>
    </row>
    <row r="179" spans="1:14" ht="38.25">
      <c r="A179" s="99" t="s">
        <v>709</v>
      </c>
      <c r="B179" s="1030" t="s">
        <v>1080</v>
      </c>
      <c r="C179" s="73" t="s">
        <v>163</v>
      </c>
      <c r="D179" s="61" t="s">
        <v>19</v>
      </c>
      <c r="E179" s="71" t="s">
        <v>144</v>
      </c>
      <c r="F179" s="137">
        <v>14</v>
      </c>
      <c r="G179" s="92">
        <v>19</v>
      </c>
      <c r="H179" s="81">
        <v>20</v>
      </c>
      <c r="I179" s="619" t="s">
        <v>1696</v>
      </c>
      <c r="J179" s="336" t="s">
        <v>164</v>
      </c>
      <c r="K179" s="73" t="s">
        <v>72</v>
      </c>
      <c r="L179" s="73" t="s">
        <v>97</v>
      </c>
      <c r="M179" s="73" t="s">
        <v>97</v>
      </c>
      <c r="N179" s="65" t="s">
        <v>120</v>
      </c>
    </row>
    <row r="180" spans="1:14" ht="25.5">
      <c r="A180" s="97"/>
      <c r="B180" s="1031"/>
      <c r="C180" s="32">
        <v>27</v>
      </c>
      <c r="D180" s="61" t="s">
        <v>19</v>
      </c>
      <c r="E180" s="64" t="s">
        <v>144</v>
      </c>
      <c r="F180" s="137">
        <v>2</v>
      </c>
      <c r="G180" s="92">
        <v>2</v>
      </c>
      <c r="H180" s="81">
        <v>2.1</v>
      </c>
      <c r="I180" s="619"/>
      <c r="J180" s="59" t="s">
        <v>592</v>
      </c>
      <c r="K180" s="73" t="s">
        <v>1027</v>
      </c>
      <c r="L180" s="73" t="s">
        <v>1028</v>
      </c>
      <c r="M180" s="73" t="s">
        <v>1028</v>
      </c>
      <c r="N180" s="65" t="s">
        <v>120</v>
      </c>
    </row>
    <row r="181" spans="1:14" ht="25.5">
      <c r="A181" s="97"/>
      <c r="B181" s="1031"/>
      <c r="C181" s="32">
        <v>27</v>
      </c>
      <c r="D181" s="61" t="s">
        <v>19</v>
      </c>
      <c r="E181" s="64" t="s">
        <v>144</v>
      </c>
      <c r="F181" s="137">
        <v>4</v>
      </c>
      <c r="G181" s="92">
        <v>4.2</v>
      </c>
      <c r="H181" s="81">
        <v>4.3</v>
      </c>
      <c r="I181" s="619"/>
      <c r="J181" s="59" t="s">
        <v>644</v>
      </c>
      <c r="K181" s="73" t="s">
        <v>196</v>
      </c>
      <c r="L181" s="73" t="s">
        <v>1029</v>
      </c>
      <c r="M181" s="73" t="s">
        <v>1030</v>
      </c>
      <c r="N181" s="65" t="s">
        <v>120</v>
      </c>
    </row>
    <row r="182" spans="1:14" ht="39" thickBot="1">
      <c r="A182" s="97"/>
      <c r="B182" s="1031"/>
      <c r="C182" s="73" t="s">
        <v>163</v>
      </c>
      <c r="D182" s="61" t="s">
        <v>19</v>
      </c>
      <c r="E182" s="71" t="s">
        <v>1353</v>
      </c>
      <c r="F182" s="137">
        <v>37</v>
      </c>
      <c r="G182" s="92">
        <v>40</v>
      </c>
      <c r="H182" s="81">
        <v>40</v>
      </c>
      <c r="I182" s="619"/>
      <c r="J182" s="336" t="s">
        <v>165</v>
      </c>
      <c r="K182" s="73" t="s">
        <v>934</v>
      </c>
      <c r="L182" s="73" t="s">
        <v>1031</v>
      </c>
      <c r="M182" s="73" t="s">
        <v>1032</v>
      </c>
      <c r="N182" s="65" t="s">
        <v>120</v>
      </c>
    </row>
    <row r="183" spans="1:14" ht="13.5" thickBot="1">
      <c r="A183" s="111"/>
      <c r="B183" s="1032"/>
      <c r="C183" s="55"/>
      <c r="D183" s="978" t="s">
        <v>15</v>
      </c>
      <c r="E183" s="1036"/>
      <c r="F183" s="91">
        <f t="shared" ref="F183:H183" si="41">SUM(F179:F182)</f>
        <v>57</v>
      </c>
      <c r="G183" s="91">
        <f t="shared" si="41"/>
        <v>65.2</v>
      </c>
      <c r="H183" s="122">
        <f t="shared" si="41"/>
        <v>66.400000000000006</v>
      </c>
      <c r="I183" s="862"/>
      <c r="J183" s="336"/>
      <c r="K183" s="73"/>
      <c r="L183" s="73"/>
      <c r="M183" s="73"/>
      <c r="N183" s="65"/>
    </row>
    <row r="184" spans="1:14" ht="25.5">
      <c r="A184" s="99" t="s">
        <v>710</v>
      </c>
      <c r="B184" s="1033" t="s">
        <v>1081</v>
      </c>
      <c r="C184" s="36">
        <v>1</v>
      </c>
      <c r="D184" s="61" t="s">
        <v>19</v>
      </c>
      <c r="E184" s="71" t="s">
        <v>94</v>
      </c>
      <c r="F184" s="137">
        <v>15</v>
      </c>
      <c r="G184" s="92">
        <v>15</v>
      </c>
      <c r="H184" s="81">
        <v>15</v>
      </c>
      <c r="I184" s="619" t="s">
        <v>1696</v>
      </c>
      <c r="J184" s="815" t="s">
        <v>1026</v>
      </c>
      <c r="K184" s="162">
        <v>2</v>
      </c>
      <c r="L184" s="162">
        <v>2</v>
      </c>
      <c r="M184" s="162">
        <v>2</v>
      </c>
      <c r="N184" s="132" t="s">
        <v>26</v>
      </c>
    </row>
    <row r="185" spans="1:14" ht="26.25" thickBot="1">
      <c r="A185" s="97"/>
      <c r="B185" s="1034"/>
      <c r="C185" s="36">
        <v>1</v>
      </c>
      <c r="D185" s="61" t="s">
        <v>19</v>
      </c>
      <c r="E185" s="71" t="s">
        <v>115</v>
      </c>
      <c r="F185" s="137">
        <v>6.6</v>
      </c>
      <c r="G185" s="92"/>
      <c r="H185" s="81"/>
      <c r="I185" s="619"/>
      <c r="J185" s="343" t="s">
        <v>1415</v>
      </c>
      <c r="K185" s="73" t="s">
        <v>8</v>
      </c>
      <c r="L185" s="73"/>
      <c r="M185" s="73"/>
      <c r="N185" s="132" t="s">
        <v>120</v>
      </c>
    </row>
    <row r="186" spans="1:14" ht="13.5" thickBot="1">
      <c r="A186" s="111"/>
      <c r="B186" s="1034"/>
      <c r="C186" s="104"/>
      <c r="D186" s="978" t="s">
        <v>15</v>
      </c>
      <c r="E186" s="1036"/>
      <c r="F186" s="88">
        <f t="shared" ref="F186:H186" si="42">SUM(F184:F185)</f>
        <v>21.6</v>
      </c>
      <c r="G186" s="88">
        <f t="shared" si="42"/>
        <v>15</v>
      </c>
      <c r="H186" s="122">
        <f t="shared" si="42"/>
        <v>15</v>
      </c>
      <c r="I186" s="862"/>
      <c r="J186" s="427"/>
      <c r="K186" s="10"/>
      <c r="L186" s="10"/>
      <c r="M186" s="10"/>
      <c r="N186" s="132"/>
    </row>
    <row r="187" spans="1:14" ht="89.25">
      <c r="A187" s="97" t="s">
        <v>714</v>
      </c>
      <c r="B187" s="977" t="s">
        <v>1099</v>
      </c>
      <c r="C187" s="58" t="s">
        <v>8</v>
      </c>
      <c r="D187" s="40" t="s">
        <v>19</v>
      </c>
      <c r="E187" s="35" t="s">
        <v>159</v>
      </c>
      <c r="F187" s="137">
        <v>7</v>
      </c>
      <c r="G187" s="92">
        <v>8</v>
      </c>
      <c r="H187" s="81">
        <v>9</v>
      </c>
      <c r="I187" s="619" t="s">
        <v>1696</v>
      </c>
      <c r="J187" s="59" t="s">
        <v>904</v>
      </c>
      <c r="K187" s="73" t="s">
        <v>9</v>
      </c>
      <c r="L187" s="73" t="s">
        <v>9</v>
      </c>
      <c r="M187" s="73" t="s">
        <v>9</v>
      </c>
      <c r="N187" s="53" t="s">
        <v>26</v>
      </c>
    </row>
    <row r="188" spans="1:14" ht="13.5" thickBot="1">
      <c r="A188" s="97"/>
      <c r="B188" s="977"/>
      <c r="C188" s="73"/>
      <c r="D188" s="8"/>
      <c r="E188" s="64"/>
      <c r="F188" s="137"/>
      <c r="G188" s="92"/>
      <c r="H188" s="81"/>
      <c r="I188" s="619"/>
      <c r="J188" s="434"/>
      <c r="K188" s="435"/>
      <c r="L188" s="73"/>
      <c r="M188" s="73"/>
      <c r="N188" s="53"/>
    </row>
    <row r="189" spans="1:14" ht="13.5" thickBot="1">
      <c r="A189" s="111"/>
      <c r="B189" s="977"/>
      <c r="C189" s="73"/>
      <c r="D189" s="958" t="s">
        <v>15</v>
      </c>
      <c r="E189" s="1036"/>
      <c r="F189" s="88">
        <f t="shared" ref="F189" si="43">SUM(F187:F188)</f>
        <v>7</v>
      </c>
      <c r="G189" s="88">
        <f t="shared" ref="G189:H189" si="44">SUM(G187:G188)</f>
        <v>8</v>
      </c>
      <c r="H189" s="122">
        <f t="shared" si="44"/>
        <v>9</v>
      </c>
      <c r="I189" s="862"/>
      <c r="J189" s="343"/>
      <c r="K189" s="10"/>
      <c r="L189" s="10"/>
      <c r="M189" s="10"/>
      <c r="N189" s="89"/>
    </row>
    <row r="190" spans="1:14" ht="38.25">
      <c r="A190" s="99" t="s">
        <v>715</v>
      </c>
      <c r="B190" s="1034" t="s">
        <v>1082</v>
      </c>
      <c r="C190" s="32">
        <v>27</v>
      </c>
      <c r="D190" s="8" t="s">
        <v>19</v>
      </c>
      <c r="E190" s="71" t="s">
        <v>115</v>
      </c>
      <c r="F190" s="811">
        <v>3</v>
      </c>
      <c r="G190" s="92">
        <v>4.3</v>
      </c>
      <c r="H190" s="81">
        <v>4.5999999999999996</v>
      </c>
      <c r="I190" s="619" t="s">
        <v>1696</v>
      </c>
      <c r="J190" s="59" t="s">
        <v>145</v>
      </c>
      <c r="K190" s="73" t="s">
        <v>1039</v>
      </c>
      <c r="L190" s="73" t="s">
        <v>1040</v>
      </c>
      <c r="M190" s="73" t="s">
        <v>1041</v>
      </c>
      <c r="N190" s="65" t="s">
        <v>120</v>
      </c>
    </row>
    <row r="191" spans="1:14" ht="25.5">
      <c r="A191" s="97"/>
      <c r="B191" s="1034"/>
      <c r="C191" s="32">
        <v>27</v>
      </c>
      <c r="D191" s="61" t="s">
        <v>19</v>
      </c>
      <c r="E191" s="71" t="s">
        <v>68</v>
      </c>
      <c r="F191" s="137">
        <v>25</v>
      </c>
      <c r="G191" s="92"/>
      <c r="H191" s="81"/>
      <c r="I191" s="619"/>
      <c r="J191" s="59" t="s">
        <v>1357</v>
      </c>
      <c r="K191" s="73" t="s">
        <v>8</v>
      </c>
      <c r="L191" s="73"/>
      <c r="M191" s="73"/>
      <c r="N191" s="65" t="s">
        <v>120</v>
      </c>
    </row>
    <row r="192" spans="1:14">
      <c r="A192" s="97"/>
      <c r="B192" s="1034"/>
      <c r="C192" s="32">
        <v>27</v>
      </c>
      <c r="D192" s="61" t="s">
        <v>19</v>
      </c>
      <c r="E192" s="64" t="s">
        <v>68</v>
      </c>
      <c r="F192" s="137">
        <v>5.2</v>
      </c>
      <c r="G192" s="92">
        <v>6</v>
      </c>
      <c r="H192" s="81">
        <v>6</v>
      </c>
      <c r="I192" s="619"/>
      <c r="J192" s="59" t="s">
        <v>674</v>
      </c>
      <c r="K192" s="73" t="s">
        <v>8</v>
      </c>
      <c r="L192" s="73" t="s">
        <v>8</v>
      </c>
      <c r="M192" s="73" t="s">
        <v>8</v>
      </c>
      <c r="N192" s="65" t="s">
        <v>120</v>
      </c>
    </row>
    <row r="193" spans="1:14" ht="25.5">
      <c r="A193" s="97"/>
      <c r="B193" s="1034"/>
      <c r="C193" s="32">
        <v>27</v>
      </c>
      <c r="D193" s="61" t="s">
        <v>19</v>
      </c>
      <c r="E193" s="71" t="s">
        <v>68</v>
      </c>
      <c r="F193" s="137">
        <v>8</v>
      </c>
      <c r="G193" s="92"/>
      <c r="H193" s="81"/>
      <c r="I193" s="619"/>
      <c r="J193" s="336" t="s">
        <v>1354</v>
      </c>
      <c r="K193" s="73" t="s">
        <v>8</v>
      </c>
      <c r="L193" s="73"/>
      <c r="M193" s="73"/>
      <c r="N193" s="65" t="s">
        <v>120</v>
      </c>
    </row>
    <row r="194" spans="1:14" ht="25.5">
      <c r="A194" s="97"/>
      <c r="B194" s="1034"/>
      <c r="C194" s="32">
        <v>27</v>
      </c>
      <c r="D194" s="61" t="s">
        <v>19</v>
      </c>
      <c r="E194" s="64" t="s">
        <v>68</v>
      </c>
      <c r="F194" s="137">
        <v>17</v>
      </c>
      <c r="G194" s="92"/>
      <c r="H194" s="81"/>
      <c r="I194" s="619"/>
      <c r="J194" s="59" t="s">
        <v>1355</v>
      </c>
      <c r="K194" s="73" t="s">
        <v>9</v>
      </c>
      <c r="L194" s="73"/>
      <c r="M194" s="73"/>
      <c r="N194" s="65" t="s">
        <v>120</v>
      </c>
    </row>
    <row r="195" spans="1:14" ht="25.5">
      <c r="A195" s="97"/>
      <c r="B195" s="1034"/>
      <c r="C195" s="32">
        <v>27</v>
      </c>
      <c r="D195" s="61" t="s">
        <v>19</v>
      </c>
      <c r="E195" s="64" t="s">
        <v>68</v>
      </c>
      <c r="F195" s="137">
        <v>2</v>
      </c>
      <c r="G195" s="92"/>
      <c r="H195" s="81"/>
      <c r="I195" s="619"/>
      <c r="J195" s="59" t="s">
        <v>1356</v>
      </c>
      <c r="K195" s="73" t="s">
        <v>8</v>
      </c>
      <c r="L195" s="73"/>
      <c r="M195" s="73"/>
      <c r="N195" s="65" t="s">
        <v>120</v>
      </c>
    </row>
    <row r="196" spans="1:14">
      <c r="A196" s="97"/>
      <c r="B196" s="1034"/>
      <c r="C196" s="36">
        <v>27</v>
      </c>
      <c r="D196" s="20" t="s">
        <v>19</v>
      </c>
      <c r="E196" s="106" t="s">
        <v>144</v>
      </c>
      <c r="F196" s="137">
        <v>5</v>
      </c>
      <c r="G196" s="92">
        <v>6</v>
      </c>
      <c r="H196" s="81">
        <v>6.5</v>
      </c>
      <c r="I196" s="619"/>
      <c r="J196" s="343" t="s">
        <v>146</v>
      </c>
      <c r="K196" s="73" t="s">
        <v>1027</v>
      </c>
      <c r="L196" s="73" t="s">
        <v>1028</v>
      </c>
      <c r="M196" s="72" t="s">
        <v>1038</v>
      </c>
      <c r="N196" s="157" t="s">
        <v>120</v>
      </c>
    </row>
    <row r="197" spans="1:14" ht="25.5">
      <c r="A197" s="97"/>
      <c r="B197" s="1034"/>
      <c r="C197" s="36">
        <v>27</v>
      </c>
      <c r="D197" s="60" t="s">
        <v>19</v>
      </c>
      <c r="E197" s="106" t="s">
        <v>68</v>
      </c>
      <c r="F197" s="137">
        <v>5</v>
      </c>
      <c r="G197" s="92"/>
      <c r="H197" s="81"/>
      <c r="I197" s="619"/>
      <c r="J197" s="343" t="s">
        <v>897</v>
      </c>
      <c r="K197" s="73" t="s">
        <v>8</v>
      </c>
      <c r="L197" s="73"/>
      <c r="M197" s="72"/>
      <c r="N197" s="157" t="s">
        <v>120</v>
      </c>
    </row>
    <row r="198" spans="1:14" ht="39" thickBot="1">
      <c r="A198" s="97"/>
      <c r="B198" s="1035"/>
      <c r="C198" s="32">
        <v>27</v>
      </c>
      <c r="D198" s="323" t="s">
        <v>19</v>
      </c>
      <c r="E198" s="518" t="s">
        <v>115</v>
      </c>
      <c r="F198" s="811">
        <v>1.2</v>
      </c>
      <c r="G198" s="92">
        <v>1.4</v>
      </c>
      <c r="H198" s="81">
        <v>1.4</v>
      </c>
      <c r="I198" s="619"/>
      <c r="J198" s="336" t="s">
        <v>1220</v>
      </c>
      <c r="K198" s="73" t="s">
        <v>1033</v>
      </c>
      <c r="L198" s="73" t="s">
        <v>1034</v>
      </c>
      <c r="M198" s="73" t="s">
        <v>1035</v>
      </c>
      <c r="N198" s="59" t="s">
        <v>120</v>
      </c>
    </row>
    <row r="199" spans="1:14" ht="13.5" thickBot="1">
      <c r="A199" s="111"/>
      <c r="B199" s="1035"/>
      <c r="C199" s="98"/>
      <c r="D199" s="978" t="s">
        <v>15</v>
      </c>
      <c r="E199" s="1036"/>
      <c r="F199" s="91">
        <f t="shared" ref="F199:H199" si="45">SUM(F190:F198)</f>
        <v>71.400000000000006</v>
      </c>
      <c r="G199" s="91">
        <f t="shared" si="45"/>
        <v>17.7</v>
      </c>
      <c r="H199" s="122">
        <f t="shared" si="45"/>
        <v>18.5</v>
      </c>
      <c r="I199" s="862"/>
      <c r="J199" s="336"/>
      <c r="K199" s="73"/>
      <c r="L199" s="73"/>
      <c r="M199" s="73"/>
      <c r="N199" s="132"/>
    </row>
    <row r="200" spans="1:14" ht="13.5" thickBot="1">
      <c r="A200" s="89" t="s">
        <v>708</v>
      </c>
      <c r="B200" s="184" t="s">
        <v>14</v>
      </c>
      <c r="C200" s="176"/>
      <c r="D200" s="176"/>
      <c r="E200" s="177"/>
      <c r="F200" s="88">
        <f t="shared" ref="F200:H200" si="46">SUM(F183+F186+F189+F199)</f>
        <v>157</v>
      </c>
      <c r="G200" s="88">
        <f t="shared" si="46"/>
        <v>105.9</v>
      </c>
      <c r="H200" s="122">
        <f t="shared" si="46"/>
        <v>108.9</v>
      </c>
      <c r="I200" s="862"/>
      <c r="J200" s="336"/>
      <c r="K200" s="10"/>
      <c r="L200" s="10"/>
      <c r="M200" s="10"/>
      <c r="N200" s="130"/>
    </row>
    <row r="201" spans="1:14" ht="13.5" thickBot="1">
      <c r="A201" s="422" t="s">
        <v>5</v>
      </c>
      <c r="B201" s="421" t="s">
        <v>16</v>
      </c>
      <c r="C201" s="422"/>
      <c r="D201" s="422"/>
      <c r="E201" s="423"/>
      <c r="F201" s="88">
        <f t="shared" ref="F201" si="47">SUM(F200)</f>
        <v>157</v>
      </c>
      <c r="G201" s="88">
        <f t="shared" ref="G201:H201" si="48">SUM(G200)</f>
        <v>105.9</v>
      </c>
      <c r="H201" s="122">
        <f t="shared" si="48"/>
        <v>108.9</v>
      </c>
      <c r="I201" s="862"/>
      <c r="J201" s="336"/>
      <c r="K201" s="10"/>
      <c r="L201" s="10"/>
      <c r="M201" s="10"/>
      <c r="N201" s="130"/>
    </row>
    <row r="202" spans="1:14" ht="13.5" thickBot="1">
      <c r="A202" s="420" t="s">
        <v>6</v>
      </c>
      <c r="B202" s="1046" t="s">
        <v>166</v>
      </c>
      <c r="C202" s="1047"/>
      <c r="D202" s="1047"/>
      <c r="E202" s="1047"/>
      <c r="F202" s="810"/>
      <c r="G202" s="159"/>
      <c r="H202" s="425"/>
      <c r="I202" s="868"/>
      <c r="J202" s="21"/>
      <c r="K202" s="10"/>
      <c r="L202" s="10"/>
      <c r="M202" s="10"/>
      <c r="N202" s="130"/>
    </row>
    <row r="203" spans="1:14" ht="48.75" customHeight="1" thickBot="1">
      <c r="A203" s="200" t="s">
        <v>711</v>
      </c>
      <c r="B203" s="1048" t="s">
        <v>167</v>
      </c>
      <c r="C203" s="1049"/>
      <c r="D203" s="1049"/>
      <c r="E203" s="1049"/>
      <c r="F203" s="803"/>
      <c r="G203" s="160"/>
      <c r="H203" s="426"/>
      <c r="I203" s="869"/>
      <c r="J203" s="21"/>
      <c r="K203" s="10"/>
      <c r="L203" s="10"/>
      <c r="M203" s="10"/>
      <c r="N203" s="132"/>
    </row>
    <row r="204" spans="1:14" ht="38.25">
      <c r="A204" s="99" t="s">
        <v>712</v>
      </c>
      <c r="B204" s="1037" t="s">
        <v>168</v>
      </c>
      <c r="C204" s="161" t="s">
        <v>169</v>
      </c>
      <c r="D204" s="61" t="s">
        <v>19</v>
      </c>
      <c r="E204" s="64" t="s">
        <v>170</v>
      </c>
      <c r="F204" s="137">
        <v>44.8</v>
      </c>
      <c r="G204" s="92">
        <v>55</v>
      </c>
      <c r="H204" s="81">
        <v>56</v>
      </c>
      <c r="I204" s="619" t="s">
        <v>1697</v>
      </c>
      <c r="J204" s="776" t="s">
        <v>171</v>
      </c>
      <c r="K204" s="644" t="s">
        <v>1433</v>
      </c>
      <c r="L204" s="644" t="s">
        <v>1434</v>
      </c>
      <c r="M204" s="644" t="s">
        <v>1435</v>
      </c>
      <c r="N204" s="21" t="s">
        <v>150</v>
      </c>
    </row>
    <row r="205" spans="1:14" ht="38.25">
      <c r="A205" s="97"/>
      <c r="B205" s="1034"/>
      <c r="C205" s="161" t="s">
        <v>169</v>
      </c>
      <c r="D205" s="61" t="s">
        <v>19</v>
      </c>
      <c r="E205" s="64" t="s">
        <v>170</v>
      </c>
      <c r="F205" s="137">
        <v>9.1999999999999993</v>
      </c>
      <c r="G205" s="92">
        <v>8</v>
      </c>
      <c r="H205" s="81">
        <v>9</v>
      </c>
      <c r="I205" s="619"/>
      <c r="J205" s="776" t="s">
        <v>1306</v>
      </c>
      <c r="K205" s="644" t="s">
        <v>1436</v>
      </c>
      <c r="L205" s="644" t="s">
        <v>1437</v>
      </c>
      <c r="M205" s="644" t="s">
        <v>1233</v>
      </c>
      <c r="N205" s="21" t="s">
        <v>150</v>
      </c>
    </row>
    <row r="206" spans="1:14" ht="25.5">
      <c r="A206" s="97"/>
      <c r="B206" s="1034"/>
      <c r="C206" s="161" t="s">
        <v>169</v>
      </c>
      <c r="D206" s="61" t="s">
        <v>19</v>
      </c>
      <c r="E206" s="64" t="s">
        <v>170</v>
      </c>
      <c r="F206" s="137"/>
      <c r="G206" s="92"/>
      <c r="H206" s="81"/>
      <c r="I206" s="619"/>
      <c r="J206" s="776" t="s">
        <v>172</v>
      </c>
      <c r="K206" s="644">
        <v>6</v>
      </c>
      <c r="L206" s="644">
        <v>7</v>
      </c>
      <c r="M206" s="644">
        <v>8</v>
      </c>
      <c r="N206" s="21" t="s">
        <v>150</v>
      </c>
    </row>
    <row r="207" spans="1:14">
      <c r="A207" s="97"/>
      <c r="B207" s="1034"/>
      <c r="C207" s="161" t="s">
        <v>169</v>
      </c>
      <c r="D207" s="61" t="s">
        <v>19</v>
      </c>
      <c r="E207" s="64" t="s">
        <v>173</v>
      </c>
      <c r="F207" s="137">
        <v>9.6999999999999993</v>
      </c>
      <c r="G207" s="92">
        <v>10</v>
      </c>
      <c r="H207" s="81">
        <v>10</v>
      </c>
      <c r="I207" s="619"/>
      <c r="J207" s="777" t="s">
        <v>1307</v>
      </c>
      <c r="K207" s="709">
        <v>4</v>
      </c>
      <c r="L207" s="709">
        <v>4</v>
      </c>
      <c r="M207" s="709">
        <v>4</v>
      </c>
      <c r="N207" s="21" t="s">
        <v>150</v>
      </c>
    </row>
    <row r="208" spans="1:14" ht="102">
      <c r="A208" s="97"/>
      <c r="B208" s="1034"/>
      <c r="C208" s="161" t="s">
        <v>169</v>
      </c>
      <c r="D208" s="167" t="s">
        <v>47</v>
      </c>
      <c r="E208" s="165" t="s">
        <v>170</v>
      </c>
      <c r="F208" s="137">
        <v>22</v>
      </c>
      <c r="G208" s="92">
        <v>23</v>
      </c>
      <c r="H208" s="81">
        <v>24</v>
      </c>
      <c r="I208" s="619"/>
      <c r="J208" s="59" t="s">
        <v>583</v>
      </c>
      <c r="K208" s="32" t="s">
        <v>1438</v>
      </c>
      <c r="L208" s="32" t="s">
        <v>1438</v>
      </c>
      <c r="M208" s="32" t="s">
        <v>1438</v>
      </c>
      <c r="N208" s="21" t="s">
        <v>150</v>
      </c>
    </row>
    <row r="209" spans="1:14" ht="114.75">
      <c r="A209" s="97"/>
      <c r="B209" s="1034"/>
      <c r="C209" s="161" t="s">
        <v>169</v>
      </c>
      <c r="D209" s="167" t="s">
        <v>47</v>
      </c>
      <c r="E209" s="165" t="s">
        <v>170</v>
      </c>
      <c r="F209" s="137">
        <v>13</v>
      </c>
      <c r="G209" s="92">
        <v>14</v>
      </c>
      <c r="H209" s="81">
        <v>15</v>
      </c>
      <c r="I209" s="619"/>
      <c r="J209" s="59" t="s">
        <v>1650</v>
      </c>
      <c r="K209" s="32" t="s">
        <v>1439</v>
      </c>
      <c r="L209" s="32" t="s">
        <v>1439</v>
      </c>
      <c r="M209" s="32" t="s">
        <v>1439</v>
      </c>
      <c r="N209" s="21" t="s">
        <v>150</v>
      </c>
    </row>
    <row r="210" spans="1:14" ht="102">
      <c r="A210" s="97"/>
      <c r="B210" s="1034"/>
      <c r="C210" s="161" t="s">
        <v>169</v>
      </c>
      <c r="D210" s="167" t="s">
        <v>47</v>
      </c>
      <c r="E210" s="165" t="s">
        <v>170</v>
      </c>
      <c r="F210" s="137">
        <v>22</v>
      </c>
      <c r="G210" s="92">
        <v>23</v>
      </c>
      <c r="H210" s="81">
        <v>24</v>
      </c>
      <c r="I210" s="619"/>
      <c r="J210" s="59" t="s">
        <v>1643</v>
      </c>
      <c r="K210" s="32" t="s">
        <v>1440</v>
      </c>
      <c r="L210" s="32" t="s">
        <v>1440</v>
      </c>
      <c r="M210" s="32" t="s">
        <v>1440</v>
      </c>
      <c r="N210" s="21" t="s">
        <v>150</v>
      </c>
    </row>
    <row r="211" spans="1:14" ht="76.5">
      <c r="A211" s="97"/>
      <c r="B211" s="1034"/>
      <c r="C211" s="161" t="s">
        <v>589</v>
      </c>
      <c r="D211" s="167" t="s">
        <v>47</v>
      </c>
      <c r="E211" s="165" t="s">
        <v>170</v>
      </c>
      <c r="F211" s="137">
        <v>68.2</v>
      </c>
      <c r="G211" s="92">
        <v>68.2</v>
      </c>
      <c r="H211" s="81">
        <v>68</v>
      </c>
      <c r="I211" s="619"/>
      <c r="J211" s="59" t="s">
        <v>1642</v>
      </c>
      <c r="K211" s="32">
        <v>30</v>
      </c>
      <c r="L211" s="32">
        <v>30</v>
      </c>
      <c r="M211" s="32">
        <v>30</v>
      </c>
      <c r="N211" s="21" t="s">
        <v>150</v>
      </c>
    </row>
    <row r="212" spans="1:14" ht="115.5" thickBot="1">
      <c r="A212" s="97"/>
      <c r="B212" s="1034"/>
      <c r="C212" s="166" t="s">
        <v>169</v>
      </c>
      <c r="D212" s="167" t="s">
        <v>47</v>
      </c>
      <c r="E212" s="165" t="s">
        <v>170</v>
      </c>
      <c r="F212" s="137">
        <v>13</v>
      </c>
      <c r="G212" s="92">
        <v>14</v>
      </c>
      <c r="H212" s="81">
        <v>15</v>
      </c>
      <c r="I212" s="619"/>
      <c r="J212" s="59" t="s">
        <v>584</v>
      </c>
      <c r="K212" s="32" t="s">
        <v>1441</v>
      </c>
      <c r="L212" s="32" t="s">
        <v>1441</v>
      </c>
      <c r="M212" s="32" t="s">
        <v>1441</v>
      </c>
      <c r="N212" s="21" t="s">
        <v>150</v>
      </c>
    </row>
    <row r="213" spans="1:14" ht="13.5" thickBot="1">
      <c r="A213" s="111"/>
      <c r="B213" s="1035"/>
      <c r="C213" s="104"/>
      <c r="D213" s="978" t="s">
        <v>15</v>
      </c>
      <c r="E213" s="1036"/>
      <c r="F213" s="88">
        <f t="shared" ref="F213:H213" si="49">SUM(F204:F212)</f>
        <v>201.9</v>
      </c>
      <c r="G213" s="88">
        <f t="shared" si="49"/>
        <v>215.2</v>
      </c>
      <c r="H213" s="122">
        <f t="shared" si="49"/>
        <v>221</v>
      </c>
      <c r="I213" s="862"/>
      <c r="J213" s="59"/>
      <c r="K213" s="32"/>
      <c r="L213" s="32"/>
      <c r="M213" s="32"/>
      <c r="N213" s="132"/>
    </row>
    <row r="214" spans="1:14" ht="25.5">
      <c r="A214" s="99" t="s">
        <v>713</v>
      </c>
      <c r="B214" s="1033" t="s">
        <v>174</v>
      </c>
      <c r="C214" s="72" t="s">
        <v>8</v>
      </c>
      <c r="D214" s="168" t="s">
        <v>19</v>
      </c>
      <c r="E214" s="169" t="s">
        <v>175</v>
      </c>
      <c r="F214" s="137">
        <v>18.3</v>
      </c>
      <c r="G214" s="92">
        <v>12</v>
      </c>
      <c r="H214" s="81">
        <v>12</v>
      </c>
      <c r="I214" s="619" t="s">
        <v>1697</v>
      </c>
      <c r="J214" s="431" t="s">
        <v>935</v>
      </c>
      <c r="K214" s="234">
        <v>7</v>
      </c>
      <c r="L214" s="234">
        <v>7</v>
      </c>
      <c r="M214" s="234" t="s">
        <v>13</v>
      </c>
      <c r="N214" s="76" t="s">
        <v>26</v>
      </c>
    </row>
    <row r="215" spans="1:14" ht="25.5">
      <c r="A215" s="97"/>
      <c r="B215" s="1034"/>
      <c r="C215" s="72" t="s">
        <v>8</v>
      </c>
      <c r="D215" s="168" t="s">
        <v>19</v>
      </c>
      <c r="E215" s="169" t="s">
        <v>175</v>
      </c>
      <c r="F215" s="137"/>
      <c r="G215" s="92"/>
      <c r="H215" s="81"/>
      <c r="I215" s="619"/>
      <c r="J215" s="815" t="s">
        <v>942</v>
      </c>
      <c r="K215" s="72">
        <v>1</v>
      </c>
      <c r="L215" s="234"/>
      <c r="M215" s="234"/>
      <c r="N215" s="76" t="s">
        <v>26</v>
      </c>
    </row>
    <row r="216" spans="1:14" ht="25.5">
      <c r="A216" s="97"/>
      <c r="B216" s="1034"/>
      <c r="C216" s="72" t="s">
        <v>8</v>
      </c>
      <c r="D216" s="168" t="s">
        <v>19</v>
      </c>
      <c r="E216" s="169" t="s">
        <v>175</v>
      </c>
      <c r="F216" s="137"/>
      <c r="G216" s="92"/>
      <c r="H216" s="81"/>
      <c r="I216" s="619"/>
      <c r="J216" s="431" t="s">
        <v>936</v>
      </c>
      <c r="K216" s="234" t="s">
        <v>937</v>
      </c>
      <c r="L216" s="234" t="s">
        <v>937</v>
      </c>
      <c r="M216" s="234" t="s">
        <v>938</v>
      </c>
      <c r="N216" s="76" t="s">
        <v>26</v>
      </c>
    </row>
    <row r="217" spans="1:14" ht="51">
      <c r="A217" s="97"/>
      <c r="B217" s="1034"/>
      <c r="C217" s="72" t="s">
        <v>8</v>
      </c>
      <c r="D217" s="168" t="s">
        <v>19</v>
      </c>
      <c r="E217" s="169" t="s">
        <v>175</v>
      </c>
      <c r="F217" s="137"/>
      <c r="G217" s="92"/>
      <c r="H217" s="81"/>
      <c r="I217" s="619"/>
      <c r="J217" s="431" t="s">
        <v>939</v>
      </c>
      <c r="K217" s="234" t="s">
        <v>13</v>
      </c>
      <c r="L217" s="234" t="s">
        <v>13</v>
      </c>
      <c r="M217" s="234" t="s">
        <v>13</v>
      </c>
      <c r="N217" s="76" t="s">
        <v>26</v>
      </c>
    </row>
    <row r="218" spans="1:14" ht="39" thickBot="1">
      <c r="A218" s="97"/>
      <c r="B218" s="1034"/>
      <c r="C218" s="72" t="s">
        <v>8</v>
      </c>
      <c r="D218" s="168" t="s">
        <v>19</v>
      </c>
      <c r="E218" s="169" t="s">
        <v>175</v>
      </c>
      <c r="F218" s="137"/>
      <c r="G218" s="92"/>
      <c r="H218" s="81"/>
      <c r="I218" s="619"/>
      <c r="J218" s="431" t="s">
        <v>940</v>
      </c>
      <c r="K218" s="234" t="s">
        <v>941</v>
      </c>
      <c r="L218" s="234" t="s">
        <v>941</v>
      </c>
      <c r="M218" s="170" t="s">
        <v>941</v>
      </c>
      <c r="N218" s="76" t="s">
        <v>26</v>
      </c>
    </row>
    <row r="219" spans="1:14" ht="13.5" thickBot="1">
      <c r="A219" s="111"/>
      <c r="B219" s="1052"/>
      <c r="C219" s="104"/>
      <c r="D219" s="978" t="s">
        <v>15</v>
      </c>
      <c r="E219" s="1036"/>
      <c r="F219" s="88">
        <f t="shared" ref="F219:H219" si="50">SUM(F214:F218)</f>
        <v>18.3</v>
      </c>
      <c r="G219" s="88">
        <f t="shared" si="50"/>
        <v>12</v>
      </c>
      <c r="H219" s="122">
        <f t="shared" si="50"/>
        <v>12</v>
      </c>
      <c r="I219" s="862"/>
      <c r="J219" s="427"/>
      <c r="K219" s="10"/>
      <c r="L219" s="10"/>
      <c r="M219" s="10"/>
      <c r="N219" s="132"/>
    </row>
    <row r="220" spans="1:14" ht="15" thickBot="1">
      <c r="A220" s="506" t="s">
        <v>711</v>
      </c>
      <c r="B220" s="997" t="s">
        <v>14</v>
      </c>
      <c r="C220" s="968"/>
      <c r="D220" s="968"/>
      <c r="E220" s="969"/>
      <c r="F220" s="171">
        <f t="shared" ref="F220:H220" si="51">SUM(F213+F219)</f>
        <v>220.20000000000002</v>
      </c>
      <c r="G220" s="171">
        <f t="shared" si="51"/>
        <v>227.2</v>
      </c>
      <c r="H220" s="819">
        <f t="shared" si="51"/>
        <v>233</v>
      </c>
      <c r="I220" s="862"/>
      <c r="J220" s="336"/>
      <c r="K220" s="10"/>
      <c r="L220" s="10"/>
      <c r="M220" s="10"/>
      <c r="N220" s="130"/>
    </row>
    <row r="221" spans="1:14" ht="15" thickBot="1">
      <c r="A221" s="504" t="s">
        <v>6</v>
      </c>
      <c r="B221" s="997" t="s">
        <v>16</v>
      </c>
      <c r="C221" s="968"/>
      <c r="D221" s="968"/>
      <c r="E221" s="969"/>
      <c r="F221" s="88">
        <f t="shared" ref="F221" si="52">SUM(F220)</f>
        <v>220.20000000000002</v>
      </c>
      <c r="G221" s="88">
        <f t="shared" ref="G221:H221" si="53">SUM(G220)</f>
        <v>227.2</v>
      </c>
      <c r="H221" s="122">
        <f t="shared" si="53"/>
        <v>233</v>
      </c>
      <c r="I221" s="862"/>
      <c r="J221" s="336"/>
      <c r="K221" s="10"/>
      <c r="L221" s="10"/>
      <c r="M221" s="10"/>
      <c r="N221" s="130"/>
    </row>
    <row r="222" spans="1:14" ht="15" thickBot="1">
      <c r="A222" s="1001" t="s">
        <v>224</v>
      </c>
      <c r="B222" s="1001"/>
      <c r="C222" s="1001"/>
      <c r="D222" s="1001"/>
      <c r="E222" s="1002"/>
      <c r="F222" s="88">
        <f t="shared" ref="F222:H222" si="54">SUM(F176+F201+F221)</f>
        <v>15244.192000000003</v>
      </c>
      <c r="G222" s="88">
        <f t="shared" si="54"/>
        <v>13618.700000000003</v>
      </c>
      <c r="H222" s="122">
        <f t="shared" si="54"/>
        <v>10550.7</v>
      </c>
      <c r="I222" s="862"/>
      <c r="J222" s="336"/>
      <c r="K222" s="10"/>
      <c r="L222" s="10"/>
      <c r="M222" s="10"/>
      <c r="N222" s="130"/>
    </row>
    <row r="223" spans="1:14" ht="13.5" thickBot="1">
      <c r="A223" s="397"/>
      <c r="B223" s="25"/>
      <c r="C223" s="25"/>
      <c r="D223" s="25"/>
      <c r="E223" s="25"/>
      <c r="F223" s="126"/>
      <c r="G223" s="126"/>
      <c r="H223" s="126"/>
      <c r="I223" s="126"/>
    </row>
    <row r="224" spans="1:14" s="25" customFormat="1" ht="39" thickBot="1">
      <c r="A224" s="1008" t="s">
        <v>697</v>
      </c>
      <c r="B224" s="1009"/>
      <c r="C224" s="1009"/>
      <c r="D224" s="1009"/>
      <c r="E224" s="1010"/>
      <c r="F224" s="809" t="s">
        <v>1295</v>
      </c>
      <c r="G224" s="50" t="s">
        <v>82</v>
      </c>
      <c r="H224" s="50" t="s">
        <v>920</v>
      </c>
      <c r="I224" s="124"/>
      <c r="J224" s="540"/>
      <c r="K224" s="77"/>
      <c r="L224" s="77"/>
      <c r="M224" s="77"/>
      <c r="N224" s="77"/>
    </row>
    <row r="225" spans="1:14" ht="13.5" thickBot="1">
      <c r="A225" s="986" t="s">
        <v>89</v>
      </c>
      <c r="B225" s="987"/>
      <c r="C225" s="987"/>
      <c r="D225" s="987"/>
      <c r="E225" s="988"/>
      <c r="F225" s="122">
        <f>SUM(F226:F231)</f>
        <v>12418.392</v>
      </c>
      <c r="G225" s="91">
        <f>SUM(G226:G231)</f>
        <v>11625.1</v>
      </c>
      <c r="H225" s="91">
        <f>SUM(H226:H231)</f>
        <v>10317.100000000002</v>
      </c>
      <c r="I225" s="126"/>
    </row>
    <row r="226" spans="1:14">
      <c r="A226" s="1011" t="s">
        <v>83</v>
      </c>
      <c r="B226" s="1012"/>
      <c r="C226" s="1012"/>
      <c r="D226" s="1012"/>
      <c r="E226" s="1013"/>
      <c r="F226" s="123">
        <f>SUMIF(D9:D224,"SB",F9:F224)</f>
        <v>5519.4</v>
      </c>
      <c r="G226" s="138">
        <f>SUMIF(D8:D224,"SB",G8:G224)</f>
        <v>5930.1999999999989</v>
      </c>
      <c r="H226" s="138">
        <f>SUMIF(D10:D224,"SB",H10:H224)</f>
        <v>5177.0000000000009</v>
      </c>
      <c r="I226" s="87"/>
    </row>
    <row r="227" spans="1:14">
      <c r="A227" s="980" t="s">
        <v>84</v>
      </c>
      <c r="B227" s="981"/>
      <c r="C227" s="981"/>
      <c r="D227" s="981"/>
      <c r="E227" s="982"/>
      <c r="F227" s="123">
        <f>SUMIF(D7:D225,"VD",F7:F225)</f>
        <v>6098.692</v>
      </c>
      <c r="G227" s="138">
        <f>SUMIF(D8:D224,"VD",G8:G224)</f>
        <v>5367.7000000000007</v>
      </c>
      <c r="H227" s="138">
        <f>SUMIF(D10:D224,"VD",H10:H224)</f>
        <v>4847.1000000000004</v>
      </c>
      <c r="I227" s="87"/>
    </row>
    <row r="228" spans="1:14">
      <c r="A228" s="980" t="s">
        <v>85</v>
      </c>
      <c r="B228" s="981"/>
      <c r="C228" s="981"/>
      <c r="D228" s="981"/>
      <c r="E228" s="982"/>
      <c r="F228" s="123">
        <f>SUMIF(D7:D226,"SP",F7:F226)</f>
        <v>365.40000000000003</v>
      </c>
      <c r="G228" s="138">
        <f>SUMIF(D8:D224,"SP",G8:G224)</f>
        <v>327.2</v>
      </c>
      <c r="H228" s="138">
        <f>SUMIF(D10:D224,"SP",H10:H224)</f>
        <v>293</v>
      </c>
      <c r="I228" s="87"/>
    </row>
    <row r="229" spans="1:14">
      <c r="A229" s="980" t="s">
        <v>86</v>
      </c>
      <c r="B229" s="981"/>
      <c r="C229" s="981"/>
      <c r="D229" s="981"/>
      <c r="E229" s="982"/>
      <c r="F229" s="123">
        <f>SUMIF(D7:D227,"ESB",F7:F227)</f>
        <v>0</v>
      </c>
      <c r="G229" s="138">
        <f>SUMIF(D8:D224,"ESB",G8:G224)</f>
        <v>0</v>
      </c>
      <c r="H229" s="138">
        <f>SUMIF(D10:D224,"ESB",H10:H224)</f>
        <v>0</v>
      </c>
      <c r="I229" s="87"/>
    </row>
    <row r="230" spans="1:14">
      <c r="A230" s="980" t="s">
        <v>87</v>
      </c>
      <c r="B230" s="981"/>
      <c r="C230" s="981"/>
      <c r="D230" s="981"/>
      <c r="E230" s="982"/>
      <c r="F230" s="123">
        <f>SUMIF(D8:D228,"SL",F8:F228)</f>
        <v>434.9</v>
      </c>
      <c r="G230" s="138">
        <f>SUMIF(D8:D224,"SL",G8:G224)</f>
        <v>0</v>
      </c>
      <c r="H230" s="138">
        <f>SUMIF(D10:D224,"SL",H10:H224)</f>
        <v>0</v>
      </c>
      <c r="I230" s="87"/>
    </row>
    <row r="231" spans="1:14" ht="13.5" thickBot="1">
      <c r="A231" s="983" t="s">
        <v>88</v>
      </c>
      <c r="B231" s="984"/>
      <c r="C231" s="984"/>
      <c r="D231" s="984"/>
      <c r="E231" s="985"/>
      <c r="F231" s="123">
        <f>SUMIF(D9:D229,"AML",F9:F229)</f>
        <v>0</v>
      </c>
      <c r="G231" s="138">
        <f>SUMIF(D7:D220,"AML",G7:G220)</f>
        <v>0</v>
      </c>
      <c r="H231" s="90">
        <f>SUMIF(D9:D221,"AML",H9:H221)</f>
        <v>0</v>
      </c>
      <c r="I231" s="87"/>
    </row>
    <row r="232" spans="1:14" ht="13.5" thickBot="1">
      <c r="A232" s="986" t="s">
        <v>90</v>
      </c>
      <c r="B232" s="987"/>
      <c r="C232" s="987"/>
      <c r="D232" s="987"/>
      <c r="E232" s="988"/>
      <c r="F232" s="122">
        <f>SUM(F233:F235)</f>
        <v>2825.8</v>
      </c>
      <c r="G232" s="91">
        <f>SUM(G233:G235)</f>
        <v>1993.6000000000001</v>
      </c>
      <c r="H232" s="91">
        <f>SUM(H233:H235)</f>
        <v>233.60000000000002</v>
      </c>
      <c r="I232" s="126"/>
    </row>
    <row r="233" spans="1:14">
      <c r="A233" s="974" t="s">
        <v>28</v>
      </c>
      <c r="B233" s="975"/>
      <c r="C233" s="975"/>
      <c r="D233" s="975"/>
      <c r="E233" s="976"/>
      <c r="F233" s="123">
        <f>SUMIF(D9:D221,"ES",F9:F221)</f>
        <v>2682</v>
      </c>
      <c r="G233" s="123">
        <f>SUMIF(D8:D224,"ES",G8:G224)</f>
        <v>1851.4</v>
      </c>
      <c r="H233" s="138">
        <f>SUMIF(D7:D224,"ES",H7:H224)</f>
        <v>87.600000000000009</v>
      </c>
      <c r="I233" s="87"/>
    </row>
    <row r="234" spans="1:14">
      <c r="A234" s="991" t="s">
        <v>651</v>
      </c>
      <c r="B234" s="992"/>
      <c r="C234" s="992"/>
      <c r="D234" s="992"/>
      <c r="E234" s="993"/>
      <c r="F234" s="123">
        <f>SUMIF(D6:D222,"VB",F6:F222)</f>
        <v>143.80000000000001</v>
      </c>
      <c r="G234" s="150">
        <f>SUMIF(D8:D224,"VB",G8:G224)</f>
        <v>142.19999999999999</v>
      </c>
      <c r="H234" s="150">
        <f>SUMIF(D8:D224,"VB",H8:H224)</f>
        <v>146</v>
      </c>
      <c r="I234" s="308"/>
    </row>
    <row r="235" spans="1:14" ht="13.5" thickBot="1">
      <c r="A235" s="994" t="s">
        <v>29</v>
      </c>
      <c r="B235" s="995"/>
      <c r="C235" s="995"/>
      <c r="D235" s="995"/>
      <c r="E235" s="996"/>
      <c r="F235" s="123">
        <f>SUMIF(D7:D223,"Kt.",F7:F223)</f>
        <v>0</v>
      </c>
      <c r="G235" s="150">
        <f>SUMIF(D8:D224,"Kt.",G8:G224)</f>
        <v>0</v>
      </c>
      <c r="H235" s="150">
        <f>SUMIF(D8:D224,"Kt.",H8:H224)</f>
        <v>0</v>
      </c>
      <c r="I235" s="308"/>
    </row>
    <row r="236" spans="1:14" ht="13.5" thickBot="1">
      <c r="A236" s="1004" t="s">
        <v>91</v>
      </c>
      <c r="B236" s="1005"/>
      <c r="C236" s="1005"/>
      <c r="D236" s="1005"/>
      <c r="E236" s="1006"/>
      <c r="F236" s="813">
        <f>SUM(F225+F232)</f>
        <v>15244.191999999999</v>
      </c>
      <c r="G236" s="620">
        <f>SUM(G225+G232)</f>
        <v>13618.7</v>
      </c>
      <c r="H236" s="620">
        <f>SUM(H225+H232)</f>
        <v>10550.700000000003</v>
      </c>
      <c r="I236" s="859"/>
    </row>
    <row r="237" spans="1:14">
      <c r="A237" s="974" t="s">
        <v>80</v>
      </c>
      <c r="B237" s="975"/>
      <c r="C237" s="975"/>
      <c r="D237" s="975"/>
      <c r="E237" s="976"/>
      <c r="F237" s="107">
        <f>SUMIF(C7:C219,"1R",F7:F221)</f>
        <v>2206.8000000000002</v>
      </c>
      <c r="G237" s="146">
        <f ca="1">SUMIF(C5:D225,"1R",G5:G225)</f>
        <v>1281.5999999999999</v>
      </c>
      <c r="H237" s="146">
        <f>SUMIF(C7:C225,"Kt.",H5:H225)</f>
        <v>0</v>
      </c>
      <c r="I237" s="308"/>
    </row>
    <row r="238" spans="1:14" s="1" customFormat="1" ht="13.5" thickBot="1">
      <c r="A238" s="998" t="s">
        <v>81</v>
      </c>
      <c r="B238" s="999"/>
      <c r="C238" s="999"/>
      <c r="D238" s="999"/>
      <c r="E238" s="1000"/>
      <c r="F238" s="463">
        <v>4204.3999999999996</v>
      </c>
      <c r="G238" s="508">
        <f>SUM(G236-F236)</f>
        <v>-1625.4919999999984</v>
      </c>
      <c r="H238" s="508">
        <f>SUM(H236-G236)</f>
        <v>-3067.9999999999982</v>
      </c>
      <c r="I238" s="308"/>
      <c r="J238" s="540"/>
      <c r="K238" s="77"/>
      <c r="L238" s="77"/>
      <c r="M238" s="77"/>
      <c r="N238" s="77"/>
    </row>
    <row r="240" spans="1:14">
      <c r="G240" s="541"/>
      <c r="H240" s="542"/>
      <c r="I240" s="542"/>
    </row>
    <row r="241" spans="6:9">
      <c r="G241" s="543"/>
    </row>
    <row r="242" spans="6:9">
      <c r="F242" s="812"/>
      <c r="H242" s="77"/>
      <c r="I242" s="77"/>
    </row>
    <row r="243" spans="6:9">
      <c r="F243" s="812"/>
      <c r="H243" s="77"/>
      <c r="I243" s="77"/>
    </row>
    <row r="244" spans="6:9">
      <c r="F244" s="812"/>
      <c r="H244" s="77"/>
      <c r="I244" s="77"/>
    </row>
    <row r="245" spans="6:9">
      <c r="F245" s="812"/>
      <c r="H245" s="77"/>
      <c r="I245" s="77"/>
    </row>
    <row r="246" spans="6:9">
      <c r="F246" s="812"/>
      <c r="H246" s="77"/>
      <c r="I246" s="77"/>
    </row>
    <row r="247" spans="6:9">
      <c r="F247" s="812"/>
      <c r="H247" s="77"/>
      <c r="I247" s="77"/>
    </row>
    <row r="248" spans="6:9">
      <c r="F248" s="812"/>
      <c r="H248" s="77"/>
      <c r="I248" s="77"/>
    </row>
    <row r="249" spans="6:9">
      <c r="F249" s="812"/>
      <c r="H249" s="77"/>
      <c r="I249" s="77"/>
    </row>
    <row r="250" spans="6:9">
      <c r="F250" s="812"/>
      <c r="H250" s="77"/>
      <c r="I250" s="77"/>
    </row>
    <row r="251" spans="6:9">
      <c r="F251" s="812"/>
      <c r="H251" s="77"/>
      <c r="I251" s="77"/>
    </row>
    <row r="252" spans="6:9">
      <c r="F252" s="812"/>
      <c r="H252" s="77"/>
      <c r="I252" s="77"/>
    </row>
    <row r="253" spans="6:9">
      <c r="F253" s="812"/>
      <c r="H253" s="77"/>
      <c r="I253" s="77"/>
    </row>
    <row r="254" spans="6:9">
      <c r="F254" s="812"/>
      <c r="H254" s="77"/>
      <c r="I254" s="77"/>
    </row>
    <row r="255" spans="6:9">
      <c r="F255" s="812"/>
      <c r="H255" s="77"/>
      <c r="I255" s="77"/>
    </row>
    <row r="256" spans="6:9">
      <c r="F256" s="812"/>
      <c r="H256" s="77"/>
      <c r="I256" s="77"/>
    </row>
    <row r="257" spans="6:9">
      <c r="F257" s="812"/>
      <c r="H257" s="77"/>
      <c r="I257" s="77"/>
    </row>
  </sheetData>
  <sheetProtection formatCells="0" formatColumns="0" formatRows="0" sort="0"/>
  <autoFilter ref="A10:N238" xr:uid="{3D12BABD-82E7-4D6F-9EA0-993079C0BB82}"/>
  <mergeCells count="119">
    <mergeCell ref="K1:N1"/>
    <mergeCell ref="D149:E149"/>
    <mergeCell ref="D166:E166"/>
    <mergeCell ref="A4:N4"/>
    <mergeCell ref="C6:C9"/>
    <mergeCell ref="D6:D9"/>
    <mergeCell ref="E6:E9"/>
    <mergeCell ref="A6:A9"/>
    <mergeCell ref="B11:H11"/>
    <mergeCell ref="B12:H12"/>
    <mergeCell ref="B57:E57"/>
    <mergeCell ref="D55:E55"/>
    <mergeCell ref="D33:E33"/>
    <mergeCell ref="D16:E16"/>
    <mergeCell ref="D111:E111"/>
    <mergeCell ref="D23:E23"/>
    <mergeCell ref="B53:B55"/>
    <mergeCell ref="D70:E70"/>
    <mergeCell ref="D64:E64"/>
    <mergeCell ref="B17:B23"/>
    <mergeCell ref="B24:B33"/>
    <mergeCell ref="B129:B141"/>
    <mergeCell ref="B156:B163"/>
    <mergeCell ref="D163:E163"/>
    <mergeCell ref="A235:E235"/>
    <mergeCell ref="A236:E236"/>
    <mergeCell ref="A237:E237"/>
    <mergeCell ref="A238:E238"/>
    <mergeCell ref="A229:E229"/>
    <mergeCell ref="A230:E230"/>
    <mergeCell ref="B150:B155"/>
    <mergeCell ref="B164:B166"/>
    <mergeCell ref="D155:E155"/>
    <mergeCell ref="D174:E174"/>
    <mergeCell ref="A231:E231"/>
    <mergeCell ref="A232:E232"/>
    <mergeCell ref="B171:E171"/>
    <mergeCell ref="D189:E189"/>
    <mergeCell ref="D183:E183"/>
    <mergeCell ref="D186:E186"/>
    <mergeCell ref="A224:E224"/>
    <mergeCell ref="A226:E226"/>
    <mergeCell ref="A228:E228"/>
    <mergeCell ref="A233:E233"/>
    <mergeCell ref="A234:E234"/>
    <mergeCell ref="A227:E227"/>
    <mergeCell ref="B172:B174"/>
    <mergeCell ref="B187:B189"/>
    <mergeCell ref="A225:E225"/>
    <mergeCell ref="B190:B199"/>
    <mergeCell ref="D199:E199"/>
    <mergeCell ref="A222:E222"/>
    <mergeCell ref="D213:E213"/>
    <mergeCell ref="D219:E219"/>
    <mergeCell ref="B221:E221"/>
    <mergeCell ref="B220:E220"/>
    <mergeCell ref="B214:B219"/>
    <mergeCell ref="B204:B213"/>
    <mergeCell ref="B203:E203"/>
    <mergeCell ref="B202:E202"/>
    <mergeCell ref="B167:B169"/>
    <mergeCell ref="D169:E169"/>
    <mergeCell ref="B146:B149"/>
    <mergeCell ref="B184:B186"/>
    <mergeCell ref="B177:E177"/>
    <mergeCell ref="B178:D178"/>
    <mergeCell ref="A176:E176"/>
    <mergeCell ref="B179:B183"/>
    <mergeCell ref="D141:E141"/>
    <mergeCell ref="B123:B128"/>
    <mergeCell ref="J142:J144"/>
    <mergeCell ref="L142:L144"/>
    <mergeCell ref="M142:M144"/>
    <mergeCell ref="B106:B111"/>
    <mergeCell ref="B112:B119"/>
    <mergeCell ref="B120:B122"/>
    <mergeCell ref="D128:E128"/>
    <mergeCell ref="D122:E122"/>
    <mergeCell ref="D119:E119"/>
    <mergeCell ref="K142:K144"/>
    <mergeCell ref="B142:B145"/>
    <mergeCell ref="D145:E145"/>
    <mergeCell ref="L2:M2"/>
    <mergeCell ref="G6:G9"/>
    <mergeCell ref="H6:H9"/>
    <mergeCell ref="J8:J9"/>
    <mergeCell ref="L8:L9"/>
    <mergeCell ref="K8:K9"/>
    <mergeCell ref="B98:B100"/>
    <mergeCell ref="C100:E100"/>
    <mergeCell ref="B101:B105"/>
    <mergeCell ref="D105:E105"/>
    <mergeCell ref="B58:B97"/>
    <mergeCell ref="D75:E75"/>
    <mergeCell ref="M13:M14"/>
    <mergeCell ref="N6:N9"/>
    <mergeCell ref="M8:M9"/>
    <mergeCell ref="J13:J14"/>
    <mergeCell ref="L13:L14"/>
    <mergeCell ref="K13:K14"/>
    <mergeCell ref="F6:F9"/>
    <mergeCell ref="A58:A97"/>
    <mergeCell ref="B34:B37"/>
    <mergeCell ref="D37:E37"/>
    <mergeCell ref="B38:B43"/>
    <mergeCell ref="D43:E43"/>
    <mergeCell ref="B44:B46"/>
    <mergeCell ref="D46:E46"/>
    <mergeCell ref="B47:B49"/>
    <mergeCell ref="D49:E49"/>
    <mergeCell ref="B50:B52"/>
    <mergeCell ref="D52:E52"/>
    <mergeCell ref="D82:E82"/>
    <mergeCell ref="D89:E89"/>
    <mergeCell ref="D97:E97"/>
    <mergeCell ref="B13:B16"/>
    <mergeCell ref="B6:B9"/>
    <mergeCell ref="I6:I9"/>
    <mergeCell ref="J6:M7"/>
  </mergeCells>
  <phoneticPr fontId="28" type="noConversion"/>
  <pageMargins left="0.31496062992125984" right="0.31496062992125984" top="0.74803149606299213" bottom="0.55118110236220474" header="0.31496062992125984" footer="0.31496062992125984"/>
  <pageSetup paperSize="9" scale="70" orientation="landscape" r:id="rId1"/>
  <headerFooter>
    <oddHeader>&amp;C&amp;P</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6BDD3-EB34-469A-9F2C-CC201CDECDE5}">
  <sheetPr codeName="Lapas5">
    <tabColor theme="0" tint="-0.14999847407452621"/>
  </sheetPr>
  <dimension ref="A1:N122"/>
  <sheetViews>
    <sheetView zoomScale="84" zoomScaleNormal="84" workbookViewId="0">
      <pane ySplit="10" topLeftCell="A35" activePane="bottomLeft" state="frozen"/>
      <selection pane="bottomLeft" activeCell="K1" sqref="K1:N1"/>
    </sheetView>
  </sheetViews>
  <sheetFormatPr defaultColWidth="9.140625" defaultRowHeight="12.75"/>
  <cols>
    <col min="1" max="1" width="9.28515625" style="515" customWidth="1"/>
    <col min="2" max="2" width="19.85546875" style="67" customWidth="1"/>
    <col min="3" max="3" width="4.28515625" style="187" customWidth="1"/>
    <col min="4" max="4" width="5.85546875" style="67" customWidth="1"/>
    <col min="5" max="5" width="7.7109375" style="67" customWidth="1"/>
    <col min="6" max="6" width="12.7109375" style="437" customWidth="1"/>
    <col min="7" max="7" width="13" style="437" customWidth="1"/>
    <col min="8" max="8" width="12.7109375" style="437" customWidth="1"/>
    <col min="9" max="9" width="9.140625" style="186" customWidth="1"/>
    <col min="10" max="10" width="35.7109375" style="67" customWidth="1"/>
    <col min="11" max="11" width="8.42578125" style="188" customWidth="1"/>
    <col min="12" max="12" width="9.140625" style="188" customWidth="1"/>
    <col min="13" max="13" width="8.7109375" style="188" customWidth="1"/>
    <col min="14" max="14" width="7.7109375" style="189" customWidth="1"/>
    <col min="15" max="16384" width="9.140625" style="67"/>
  </cols>
  <sheetData>
    <row r="1" spans="1:14" s="1" customFormat="1" ht="53.45" customHeight="1">
      <c r="A1" s="187"/>
      <c r="B1" s="189"/>
      <c r="C1" s="187"/>
      <c r="D1" s="189"/>
      <c r="E1" s="189"/>
      <c r="F1" s="87"/>
      <c r="G1" s="1070"/>
      <c r="H1" s="1070"/>
      <c r="I1" s="1070"/>
      <c r="J1" s="43"/>
      <c r="K1" s="971" t="s">
        <v>1719</v>
      </c>
      <c r="L1" s="971"/>
      <c r="M1" s="971"/>
      <c r="N1" s="971"/>
    </row>
    <row r="2" spans="1:14" s="1" customFormat="1">
      <c r="A2" s="17" t="s">
        <v>822</v>
      </c>
      <c r="B2" s="17"/>
      <c r="C2" s="17"/>
      <c r="D2" s="17"/>
      <c r="E2" s="17"/>
      <c r="F2" s="28"/>
      <c r="G2" s="298"/>
      <c r="H2" s="193"/>
      <c r="I2" s="470"/>
      <c r="J2" s="311"/>
      <c r="K2" s="3"/>
      <c r="L2" s="3"/>
      <c r="M2" s="3"/>
      <c r="N2" s="189"/>
    </row>
    <row r="3" spans="1:14" s="25" customFormat="1" ht="15.75">
      <c r="A3" s="24" t="s">
        <v>813</v>
      </c>
      <c r="F3" s="77"/>
      <c r="G3" s="77"/>
      <c r="H3" s="77"/>
      <c r="I3" s="77"/>
      <c r="M3" s="944" t="s">
        <v>823</v>
      </c>
      <c r="N3" s="944"/>
    </row>
    <row r="4" spans="1:14" s="1" customFormat="1">
      <c r="A4" s="67" t="s">
        <v>1619</v>
      </c>
      <c r="B4" s="67"/>
      <c r="C4" s="67"/>
      <c r="D4" s="67"/>
      <c r="E4" s="67"/>
      <c r="F4" s="42"/>
      <c r="G4" s="187"/>
      <c r="H4" s="187"/>
      <c r="I4" s="67"/>
      <c r="J4" s="67"/>
      <c r="K4" s="67"/>
      <c r="L4" s="67"/>
      <c r="M4" s="67"/>
      <c r="N4" s="67"/>
    </row>
    <row r="5" spans="1:14" ht="13.5" thickBot="1">
      <c r="A5" s="516"/>
      <c r="B5" s="191"/>
      <c r="C5" s="190"/>
      <c r="D5" s="191"/>
      <c r="E5" s="191"/>
      <c r="F5" s="439"/>
      <c r="G5" s="439"/>
      <c r="H5" s="439"/>
      <c r="I5" s="192"/>
      <c r="J5" s="195"/>
      <c r="K5" s="194"/>
      <c r="L5" s="194"/>
      <c r="M5" s="194"/>
      <c r="N5" s="196"/>
    </row>
    <row r="6" spans="1:14" s="43" customFormat="1" ht="21" customHeight="1">
      <c r="A6" s="930" t="s">
        <v>0</v>
      </c>
      <c r="B6" s="952" t="s">
        <v>1</v>
      </c>
      <c r="C6" s="930" t="s">
        <v>844</v>
      </c>
      <c r="D6" s="930" t="s">
        <v>3</v>
      </c>
      <c r="E6" s="934" t="s">
        <v>2</v>
      </c>
      <c r="F6" s="941" t="s">
        <v>1604</v>
      </c>
      <c r="G6" s="941" t="s">
        <v>1605</v>
      </c>
      <c r="H6" s="941" t="s">
        <v>1606</v>
      </c>
      <c r="I6" s="937" t="s">
        <v>92</v>
      </c>
      <c r="J6" s="1014" t="s">
        <v>1607</v>
      </c>
      <c r="K6" s="1015"/>
      <c r="L6" s="1015"/>
      <c r="M6" s="1016"/>
      <c r="N6" s="919" t="s">
        <v>21</v>
      </c>
    </row>
    <row r="7" spans="1:14" s="43" customFormat="1" ht="13.5" thickBot="1">
      <c r="A7" s="931"/>
      <c r="B7" s="953"/>
      <c r="C7" s="931"/>
      <c r="D7" s="931"/>
      <c r="E7" s="935"/>
      <c r="F7" s="942"/>
      <c r="G7" s="942"/>
      <c r="H7" s="942"/>
      <c r="I7" s="938"/>
      <c r="J7" s="1017"/>
      <c r="K7" s="1018"/>
      <c r="L7" s="1018"/>
      <c r="M7" s="1019"/>
      <c r="N7" s="920"/>
    </row>
    <row r="8" spans="1:14" s="43" customFormat="1">
      <c r="A8" s="932"/>
      <c r="B8" s="953"/>
      <c r="C8" s="932"/>
      <c r="D8" s="932"/>
      <c r="E8" s="935"/>
      <c r="F8" s="942"/>
      <c r="G8" s="942"/>
      <c r="H8" s="942"/>
      <c r="I8" s="939"/>
      <c r="J8" s="1022" t="s">
        <v>18</v>
      </c>
      <c r="K8" s="1020" t="s">
        <v>59</v>
      </c>
      <c r="L8" s="1020" t="s">
        <v>564</v>
      </c>
      <c r="M8" s="1020" t="s">
        <v>918</v>
      </c>
      <c r="N8" s="920"/>
    </row>
    <row r="9" spans="1:14" s="43" customFormat="1" ht="38.450000000000003" customHeight="1" thickBot="1">
      <c r="A9" s="933"/>
      <c r="B9" s="954"/>
      <c r="C9" s="933"/>
      <c r="D9" s="933"/>
      <c r="E9" s="936"/>
      <c r="F9" s="943"/>
      <c r="G9" s="943"/>
      <c r="H9" s="943"/>
      <c r="I9" s="940"/>
      <c r="J9" s="1023"/>
      <c r="K9" s="1021"/>
      <c r="L9" s="1021"/>
      <c r="M9" s="1021"/>
      <c r="N9" s="921"/>
    </row>
    <row r="10" spans="1:14" s="44" customFormat="1">
      <c r="A10" s="527" t="s">
        <v>8</v>
      </c>
      <c r="B10" s="527" t="s">
        <v>9</v>
      </c>
      <c r="C10" s="527" t="s">
        <v>10</v>
      </c>
      <c r="D10" s="527" t="s">
        <v>11</v>
      </c>
      <c r="E10" s="527" t="s">
        <v>17</v>
      </c>
      <c r="F10" s="528">
        <v>6</v>
      </c>
      <c r="G10" s="528">
        <v>7</v>
      </c>
      <c r="H10" s="528">
        <v>8</v>
      </c>
      <c r="I10" s="527" t="s">
        <v>1319</v>
      </c>
      <c r="J10" s="529" t="s">
        <v>7</v>
      </c>
      <c r="K10" s="526" t="s">
        <v>1386</v>
      </c>
      <c r="L10" s="526" t="s">
        <v>74</v>
      </c>
      <c r="M10" s="526" t="s">
        <v>61</v>
      </c>
      <c r="N10" s="530" t="s">
        <v>1341</v>
      </c>
    </row>
    <row r="11" spans="1:14" s="66" customFormat="1" ht="13.5" thickBot="1">
      <c r="A11" s="490" t="s">
        <v>4</v>
      </c>
      <c r="B11" s="1073" t="s">
        <v>177</v>
      </c>
      <c r="C11" s="1074"/>
      <c r="D11" s="1074"/>
      <c r="E11" s="198"/>
      <c r="F11" s="440"/>
      <c r="G11" s="440"/>
      <c r="H11" s="440"/>
      <c r="I11" s="4"/>
      <c r="J11" s="21"/>
      <c r="K11" s="10"/>
      <c r="L11" s="10"/>
      <c r="M11" s="10"/>
      <c r="N11" s="200"/>
    </row>
    <row r="12" spans="1:14" s="66" customFormat="1" ht="39.75" customHeight="1" thickBot="1">
      <c r="A12" s="493" t="s">
        <v>675</v>
      </c>
      <c r="B12" s="1061" t="s">
        <v>178</v>
      </c>
      <c r="C12" s="956"/>
      <c r="D12" s="956"/>
      <c r="E12" s="94"/>
      <c r="F12" s="441"/>
      <c r="G12" s="441"/>
      <c r="H12" s="441"/>
      <c r="I12" s="6"/>
      <c r="J12" s="200"/>
      <c r="K12" s="10"/>
      <c r="L12" s="10"/>
      <c r="M12" s="10"/>
      <c r="N12" s="200"/>
    </row>
    <row r="13" spans="1:14">
      <c r="A13" s="977" t="s">
        <v>676</v>
      </c>
      <c r="B13" s="922" t="s">
        <v>179</v>
      </c>
      <c r="C13" s="36">
        <v>1</v>
      </c>
      <c r="D13" s="61" t="s">
        <v>24</v>
      </c>
      <c r="E13" s="71" t="s">
        <v>180</v>
      </c>
      <c r="F13" s="137">
        <v>1544.3</v>
      </c>
      <c r="G13" s="92">
        <v>1600</v>
      </c>
      <c r="H13" s="81">
        <v>1600</v>
      </c>
      <c r="I13" s="1043" t="s">
        <v>1699</v>
      </c>
      <c r="J13" s="343" t="s">
        <v>181</v>
      </c>
      <c r="K13" s="73" t="s">
        <v>653</v>
      </c>
      <c r="L13" s="73" t="s">
        <v>653</v>
      </c>
      <c r="M13" s="73" t="s">
        <v>653</v>
      </c>
      <c r="N13" s="65" t="s">
        <v>26</v>
      </c>
    </row>
    <row r="14" spans="1:14" ht="25.5">
      <c r="A14" s="977"/>
      <c r="B14" s="922"/>
      <c r="C14" s="58" t="s">
        <v>8</v>
      </c>
      <c r="D14" s="61" t="s">
        <v>24</v>
      </c>
      <c r="E14" s="38" t="s">
        <v>180</v>
      </c>
      <c r="F14" s="123">
        <v>25</v>
      </c>
      <c r="G14" s="92">
        <v>25</v>
      </c>
      <c r="H14" s="81"/>
      <c r="I14" s="1043"/>
      <c r="J14" s="431" t="s">
        <v>1375</v>
      </c>
      <c r="K14" s="79">
        <v>100</v>
      </c>
      <c r="L14" s="79">
        <v>100</v>
      </c>
      <c r="M14" s="79">
        <v>100</v>
      </c>
      <c r="N14" s="59" t="s">
        <v>26</v>
      </c>
    </row>
    <row r="15" spans="1:14" ht="51">
      <c r="A15" s="977"/>
      <c r="B15" s="922"/>
      <c r="C15" s="32">
        <v>1</v>
      </c>
      <c r="D15" s="8" t="s">
        <v>19</v>
      </c>
      <c r="E15" s="39" t="s">
        <v>180</v>
      </c>
      <c r="F15" s="137">
        <v>38</v>
      </c>
      <c r="G15" s="92"/>
      <c r="H15" s="81"/>
      <c r="I15" s="1043"/>
      <c r="J15" s="347" t="s">
        <v>967</v>
      </c>
      <c r="K15" s="73" t="s">
        <v>9</v>
      </c>
      <c r="L15" s="73"/>
      <c r="M15" s="73"/>
      <c r="N15" s="65" t="s">
        <v>26</v>
      </c>
    </row>
    <row r="16" spans="1:14" ht="25.5">
      <c r="A16" s="977"/>
      <c r="B16" s="922"/>
      <c r="C16" s="32">
        <v>1</v>
      </c>
      <c r="D16" s="8" t="s">
        <v>501</v>
      </c>
      <c r="E16" s="39" t="s">
        <v>180</v>
      </c>
      <c r="F16" s="137">
        <v>300</v>
      </c>
      <c r="G16" s="92"/>
      <c r="H16" s="81"/>
      <c r="I16" s="1043"/>
      <c r="J16" s="343" t="s">
        <v>1583</v>
      </c>
      <c r="K16" s="73"/>
      <c r="L16" s="20"/>
      <c r="M16" s="73"/>
      <c r="N16" s="65" t="s">
        <v>26</v>
      </c>
    </row>
    <row r="17" spans="1:14">
      <c r="A17" s="977"/>
      <c r="B17" s="922"/>
      <c r="C17" s="32">
        <v>1</v>
      </c>
      <c r="D17" s="8" t="s">
        <v>19</v>
      </c>
      <c r="E17" s="39" t="s">
        <v>180</v>
      </c>
      <c r="F17" s="137">
        <v>110</v>
      </c>
      <c r="G17" s="92"/>
      <c r="H17" s="81"/>
      <c r="I17" s="1043"/>
      <c r="J17" s="343"/>
      <c r="K17" s="73"/>
      <c r="L17" s="20"/>
      <c r="M17" s="73"/>
      <c r="N17" s="65" t="s">
        <v>26</v>
      </c>
    </row>
    <row r="18" spans="1:14" ht="51">
      <c r="A18" s="977"/>
      <c r="B18" s="922"/>
      <c r="C18" s="32">
        <v>1</v>
      </c>
      <c r="D18" s="8" t="s">
        <v>187</v>
      </c>
      <c r="E18" s="39" t="s">
        <v>180</v>
      </c>
      <c r="F18" s="137">
        <v>300</v>
      </c>
      <c r="G18" s="92">
        <v>508</v>
      </c>
      <c r="H18" s="81"/>
      <c r="I18" s="1043"/>
      <c r="J18" s="343" t="s">
        <v>1584</v>
      </c>
      <c r="K18" s="73" t="s">
        <v>969</v>
      </c>
      <c r="L18" s="73" t="s">
        <v>969</v>
      </c>
      <c r="M18" s="73"/>
      <c r="N18" s="65" t="s">
        <v>26</v>
      </c>
    </row>
    <row r="19" spans="1:14" ht="25.5">
      <c r="A19" s="977"/>
      <c r="B19" s="922"/>
      <c r="C19" s="32">
        <v>1</v>
      </c>
      <c r="D19" s="8" t="s">
        <v>19</v>
      </c>
      <c r="E19" s="39" t="s">
        <v>180</v>
      </c>
      <c r="F19" s="137">
        <v>20</v>
      </c>
      <c r="G19" s="92"/>
      <c r="H19" s="81"/>
      <c r="I19" s="1043"/>
      <c r="J19" s="347" t="s">
        <v>968</v>
      </c>
      <c r="K19" s="73" t="s">
        <v>8</v>
      </c>
      <c r="L19" s="73"/>
      <c r="M19" s="73"/>
      <c r="N19" s="65" t="s">
        <v>26</v>
      </c>
    </row>
    <row r="20" spans="1:14" ht="39" thickBot="1">
      <c r="A20" s="977"/>
      <c r="B20" s="922"/>
      <c r="C20" s="36">
        <v>1</v>
      </c>
      <c r="D20" s="60" t="s">
        <v>19</v>
      </c>
      <c r="E20" s="201" t="s">
        <v>180</v>
      </c>
      <c r="F20" s="137">
        <v>100</v>
      </c>
      <c r="G20" s="92">
        <v>180</v>
      </c>
      <c r="H20" s="81">
        <v>180</v>
      </c>
      <c r="I20" s="1043"/>
      <c r="J20" s="347" t="s">
        <v>603</v>
      </c>
      <c r="K20" s="73" t="s">
        <v>568</v>
      </c>
      <c r="L20" s="73" t="s">
        <v>568</v>
      </c>
      <c r="M20" s="73" t="s">
        <v>568</v>
      </c>
      <c r="N20" s="65" t="s">
        <v>26</v>
      </c>
    </row>
    <row r="21" spans="1:14" s="66" customFormat="1" ht="13.5" thickBot="1">
      <c r="A21" s="977"/>
      <c r="B21" s="923"/>
      <c r="C21" s="32"/>
      <c r="D21" s="960" t="s">
        <v>15</v>
      </c>
      <c r="E21" s="958"/>
      <c r="F21" s="443">
        <f t="shared" ref="F21:H21" si="0">SUM(F13:F20)</f>
        <v>2437.3000000000002</v>
      </c>
      <c r="G21" s="443">
        <f t="shared" si="0"/>
        <v>2313</v>
      </c>
      <c r="H21" s="443">
        <f t="shared" si="0"/>
        <v>1780</v>
      </c>
      <c r="I21" s="1043"/>
      <c r="J21" s="343"/>
      <c r="K21" s="10"/>
      <c r="L21" s="10"/>
      <c r="M21" s="10"/>
      <c r="N21" s="76"/>
    </row>
    <row r="22" spans="1:14" ht="45" customHeight="1">
      <c r="A22" s="977" t="s">
        <v>677</v>
      </c>
      <c r="B22" s="977" t="s">
        <v>565</v>
      </c>
      <c r="C22" s="72" t="s">
        <v>8</v>
      </c>
      <c r="D22" s="202" t="s">
        <v>19</v>
      </c>
      <c r="E22" s="203" t="s">
        <v>180</v>
      </c>
      <c r="F22" s="137">
        <v>10</v>
      </c>
      <c r="G22" s="92">
        <v>10</v>
      </c>
      <c r="H22" s="81">
        <v>10</v>
      </c>
      <c r="I22" s="1065" t="s">
        <v>1698</v>
      </c>
      <c r="J22" s="343" t="s">
        <v>1585</v>
      </c>
      <c r="K22" s="73" t="s">
        <v>1394</v>
      </c>
      <c r="L22" s="73" t="s">
        <v>1394</v>
      </c>
      <c r="M22" s="73" t="s">
        <v>1394</v>
      </c>
      <c r="N22" s="65" t="s">
        <v>26</v>
      </c>
    </row>
    <row r="23" spans="1:14" ht="13.5" thickBot="1">
      <c r="A23" s="977"/>
      <c r="B23" s="977"/>
      <c r="C23" s="72"/>
      <c r="D23" s="627"/>
      <c r="E23" s="597"/>
      <c r="F23" s="137"/>
      <c r="G23" s="92"/>
      <c r="H23" s="81"/>
      <c r="I23" s="1065"/>
      <c r="J23" s="455"/>
      <c r="K23" s="73"/>
      <c r="L23" s="73"/>
      <c r="M23" s="73"/>
      <c r="N23" s="65"/>
    </row>
    <row r="24" spans="1:14" ht="16.5" thickBot="1">
      <c r="A24" s="977"/>
      <c r="B24" s="977"/>
      <c r="C24" s="72"/>
      <c r="D24" s="928" t="s">
        <v>15</v>
      </c>
      <c r="E24" s="929"/>
      <c r="F24" s="444">
        <f t="shared" ref="F24:H24" si="1">SUM(F22:F23)</f>
        <v>10</v>
      </c>
      <c r="G24" s="444">
        <f t="shared" si="1"/>
        <v>10</v>
      </c>
      <c r="H24" s="444">
        <f t="shared" si="1"/>
        <v>10</v>
      </c>
      <c r="I24" s="1065"/>
      <c r="J24" s="456"/>
      <c r="K24" s="10"/>
      <c r="L24" s="10"/>
      <c r="M24" s="10"/>
      <c r="N24" s="56"/>
    </row>
    <row r="25" spans="1:14" ht="25.5">
      <c r="A25" s="1030" t="s">
        <v>699</v>
      </c>
      <c r="B25" s="1064" t="s">
        <v>182</v>
      </c>
      <c r="C25" s="32">
        <v>1</v>
      </c>
      <c r="D25" s="205" t="s">
        <v>19</v>
      </c>
      <c r="E25" s="100" t="s">
        <v>183</v>
      </c>
      <c r="F25" s="137">
        <v>30</v>
      </c>
      <c r="G25" s="92">
        <v>30</v>
      </c>
      <c r="H25" s="81">
        <v>30</v>
      </c>
      <c r="I25" s="20"/>
      <c r="J25" s="20" t="s">
        <v>184</v>
      </c>
      <c r="K25" s="73" t="s">
        <v>50</v>
      </c>
      <c r="L25" s="73" t="s">
        <v>50</v>
      </c>
      <c r="M25" s="73" t="s">
        <v>50</v>
      </c>
      <c r="N25" s="56" t="s">
        <v>26</v>
      </c>
    </row>
    <row r="26" spans="1:14" ht="13.5" thickBot="1">
      <c r="A26" s="1031"/>
      <c r="B26" s="1064"/>
      <c r="C26" s="32"/>
      <c r="D26" s="206"/>
      <c r="E26" s="344"/>
      <c r="F26" s="137"/>
      <c r="G26" s="92"/>
      <c r="H26" s="81"/>
      <c r="I26" s="20"/>
      <c r="J26" s="20"/>
      <c r="K26" s="73"/>
      <c r="L26" s="73"/>
      <c r="M26" s="73"/>
      <c r="N26" s="56"/>
    </row>
    <row r="27" spans="1:14" ht="13.5" thickBot="1">
      <c r="A27" s="1032"/>
      <c r="B27" s="1064"/>
      <c r="C27" s="32"/>
      <c r="D27" s="979" t="s">
        <v>15</v>
      </c>
      <c r="E27" s="979"/>
      <c r="F27" s="443">
        <f t="shared" ref="F27" si="2">SUM(F25:F26)</f>
        <v>30</v>
      </c>
      <c r="G27" s="443">
        <f t="shared" ref="G27:H27" si="3">SUM(G25:G26)</f>
        <v>30</v>
      </c>
      <c r="H27" s="443">
        <f t="shared" si="3"/>
        <v>30</v>
      </c>
      <c r="I27" s="20"/>
      <c r="J27" s="20"/>
      <c r="K27" s="73"/>
      <c r="L27" s="73"/>
      <c r="M27" s="73"/>
      <c r="N27" s="56"/>
    </row>
    <row r="28" spans="1:14">
      <c r="A28" s="1030" t="s">
        <v>1609</v>
      </c>
      <c r="B28" s="1064" t="s">
        <v>1282</v>
      </c>
      <c r="C28" s="32">
        <v>1</v>
      </c>
      <c r="D28" s="205" t="s">
        <v>19</v>
      </c>
      <c r="E28" s="100" t="s">
        <v>183</v>
      </c>
      <c r="F28" s="137">
        <v>50</v>
      </c>
      <c r="G28" s="92"/>
      <c r="H28" s="81"/>
      <c r="I28" s="20" t="s">
        <v>1700</v>
      </c>
      <c r="J28" s="20" t="s">
        <v>289</v>
      </c>
      <c r="K28" s="73" t="s">
        <v>8</v>
      </c>
      <c r="L28" s="73"/>
      <c r="M28" s="73"/>
      <c r="N28" s="56" t="s">
        <v>26</v>
      </c>
    </row>
    <row r="29" spans="1:14" ht="13.5" thickBot="1">
      <c r="A29" s="1031"/>
      <c r="B29" s="1064"/>
      <c r="C29" s="32">
        <v>1</v>
      </c>
      <c r="D29" s="206" t="s">
        <v>57</v>
      </c>
      <c r="E29" s="344" t="s">
        <v>183</v>
      </c>
      <c r="F29" s="137"/>
      <c r="G29" s="92">
        <v>200</v>
      </c>
      <c r="H29" s="81"/>
      <c r="I29" s="20" t="s">
        <v>1701</v>
      </c>
      <c r="J29" s="20" t="s">
        <v>1586</v>
      </c>
      <c r="K29" s="73"/>
      <c r="L29" s="73"/>
      <c r="M29" s="73"/>
      <c r="N29" s="56" t="s">
        <v>26</v>
      </c>
    </row>
    <row r="30" spans="1:14" ht="13.5" thickBot="1">
      <c r="A30" s="1032"/>
      <c r="B30" s="1064"/>
      <c r="C30" s="32"/>
      <c r="D30" s="979" t="s">
        <v>15</v>
      </c>
      <c r="E30" s="979"/>
      <c r="F30" s="443">
        <f t="shared" ref="F30" si="4">SUM(F28:F29)</f>
        <v>50</v>
      </c>
      <c r="G30" s="443">
        <f t="shared" ref="G30:H30" si="5">SUM(G28:G29)</f>
        <v>200</v>
      </c>
      <c r="H30" s="443">
        <f t="shared" si="5"/>
        <v>0</v>
      </c>
      <c r="I30" s="20"/>
      <c r="J30" s="20"/>
      <c r="K30" s="73"/>
      <c r="L30" s="73"/>
      <c r="M30" s="73"/>
      <c r="N30" s="56"/>
    </row>
    <row r="31" spans="1:14" s="66" customFormat="1" ht="13.5" thickBot="1">
      <c r="A31" s="492"/>
      <c r="B31" s="1075" t="s">
        <v>14</v>
      </c>
      <c r="C31" s="1076"/>
      <c r="D31" s="1076"/>
      <c r="E31" s="1077"/>
      <c r="F31" s="445">
        <f t="shared" ref="F31:H31" si="6">F21+F24+F27+F30</f>
        <v>2527.3000000000002</v>
      </c>
      <c r="G31" s="445">
        <f t="shared" si="6"/>
        <v>2553</v>
      </c>
      <c r="H31" s="445">
        <f t="shared" si="6"/>
        <v>1820</v>
      </c>
      <c r="I31" s="5"/>
      <c r="J31" s="354"/>
      <c r="K31" s="10"/>
      <c r="L31" s="10"/>
      <c r="M31" s="10"/>
      <c r="N31" s="57"/>
    </row>
    <row r="32" spans="1:14" s="66" customFormat="1" ht="13.5" thickBot="1">
      <c r="A32" s="359"/>
      <c r="B32" s="1078" t="s">
        <v>16</v>
      </c>
      <c r="C32" s="1079"/>
      <c r="D32" s="1079"/>
      <c r="E32" s="1080"/>
      <c r="F32" s="290">
        <f t="shared" ref="F32" si="7">SUM(F31)</f>
        <v>2527.3000000000002</v>
      </c>
      <c r="G32" s="290">
        <f t="shared" ref="G32:H32" si="8">SUM(G31)</f>
        <v>2553</v>
      </c>
      <c r="H32" s="290">
        <f t="shared" si="8"/>
        <v>1820</v>
      </c>
      <c r="I32" s="208"/>
      <c r="J32" s="398"/>
      <c r="K32" s="10"/>
      <c r="L32" s="10"/>
      <c r="M32" s="10"/>
      <c r="N32" s="89"/>
    </row>
    <row r="33" spans="1:14" s="66" customFormat="1" ht="13.5" thickBot="1">
      <c r="A33" s="490" t="s">
        <v>5</v>
      </c>
      <c r="B33" s="1059" t="s">
        <v>185</v>
      </c>
      <c r="C33" s="1060"/>
      <c r="D33" s="1060"/>
      <c r="E33" s="209"/>
      <c r="F33" s="446"/>
      <c r="G33" s="446"/>
      <c r="H33" s="446"/>
      <c r="I33" s="6"/>
      <c r="J33" s="21"/>
      <c r="K33" s="10"/>
      <c r="L33" s="10"/>
      <c r="M33" s="10"/>
      <c r="N33" s="200"/>
    </row>
    <row r="34" spans="1:14" ht="13.5" thickBot="1">
      <c r="A34" s="491" t="s">
        <v>708</v>
      </c>
      <c r="B34" s="1061" t="s">
        <v>186</v>
      </c>
      <c r="C34" s="956"/>
      <c r="D34" s="956"/>
      <c r="E34" s="956"/>
      <c r="F34" s="441"/>
      <c r="G34" s="448"/>
      <c r="H34" s="441"/>
      <c r="I34" s="6"/>
      <c r="J34" s="200"/>
      <c r="K34" s="10"/>
      <c r="L34" s="10"/>
      <c r="M34" s="10"/>
      <c r="N34" s="59"/>
    </row>
    <row r="35" spans="1:14" s="66" customFormat="1" ht="33" customHeight="1">
      <c r="A35" s="977" t="s">
        <v>709</v>
      </c>
      <c r="B35" s="1033" t="s">
        <v>188</v>
      </c>
      <c r="C35" s="213">
        <v>1</v>
      </c>
      <c r="D35" s="80" t="s">
        <v>19</v>
      </c>
      <c r="E35" s="214" t="s">
        <v>189</v>
      </c>
      <c r="F35" s="137">
        <v>40</v>
      </c>
      <c r="G35" s="92">
        <v>20</v>
      </c>
      <c r="H35" s="81">
        <v>20</v>
      </c>
      <c r="I35" s="1065" t="s">
        <v>1702</v>
      </c>
      <c r="J35" s="59" t="s">
        <v>52</v>
      </c>
      <c r="K35" s="46">
        <v>100</v>
      </c>
      <c r="L35" s="46">
        <v>100</v>
      </c>
      <c r="M35" s="46">
        <v>100</v>
      </c>
      <c r="N35" s="65" t="s">
        <v>26</v>
      </c>
    </row>
    <row r="36" spans="1:14" s="66" customFormat="1" ht="13.5" thickBot="1">
      <c r="A36" s="977"/>
      <c r="B36" s="1034"/>
      <c r="C36" s="162"/>
      <c r="D36" s="120"/>
      <c r="E36" s="215"/>
      <c r="F36" s="137"/>
      <c r="G36" s="92"/>
      <c r="H36" s="81"/>
      <c r="I36" s="1065"/>
      <c r="J36" s="21"/>
      <c r="K36" s="216"/>
      <c r="L36" s="216"/>
      <c r="M36" s="73"/>
      <c r="N36" s="65"/>
    </row>
    <row r="37" spans="1:14" ht="13.5" thickBot="1">
      <c r="A37" s="977"/>
      <c r="B37" s="1035"/>
      <c r="C37" s="217"/>
      <c r="D37" s="948" t="s">
        <v>15</v>
      </c>
      <c r="E37" s="949"/>
      <c r="F37" s="449">
        <f t="shared" ref="F37" si="9">SUM(F35:F36)</f>
        <v>40</v>
      </c>
      <c r="G37" s="449">
        <f t="shared" ref="G37:H37" si="10">SUM(G35:G36)</f>
        <v>20</v>
      </c>
      <c r="H37" s="449">
        <f t="shared" si="10"/>
        <v>20</v>
      </c>
      <c r="I37" s="1065"/>
      <c r="J37" s="343"/>
      <c r="K37" s="10"/>
      <c r="L37" s="10"/>
      <c r="M37" s="10"/>
      <c r="N37" s="56"/>
    </row>
    <row r="38" spans="1:14" s="25" customFormat="1" ht="63" customHeight="1">
      <c r="A38" s="1057" t="s">
        <v>710</v>
      </c>
      <c r="B38" s="1062" t="s">
        <v>190</v>
      </c>
      <c r="C38" s="32">
        <v>1</v>
      </c>
      <c r="D38" s="205" t="s">
        <v>19</v>
      </c>
      <c r="E38" s="37" t="s">
        <v>189</v>
      </c>
      <c r="F38" s="137">
        <v>60</v>
      </c>
      <c r="G38" s="92">
        <v>60</v>
      </c>
      <c r="H38" s="81">
        <v>60</v>
      </c>
      <c r="I38" s="1071" t="s">
        <v>1702</v>
      </c>
      <c r="J38" s="400" t="s">
        <v>191</v>
      </c>
      <c r="K38" s="7" t="s">
        <v>8</v>
      </c>
      <c r="L38" s="7" t="s">
        <v>8</v>
      </c>
      <c r="M38" s="7" t="s">
        <v>8</v>
      </c>
      <c r="N38" s="59" t="s">
        <v>26</v>
      </c>
    </row>
    <row r="39" spans="1:14" s="1" customFormat="1" ht="13.5" thickBot="1">
      <c r="A39" s="1058"/>
      <c r="B39" s="1063"/>
      <c r="C39" s="162"/>
      <c r="D39" s="112"/>
      <c r="E39" s="218"/>
      <c r="F39" s="137"/>
      <c r="G39" s="92"/>
      <c r="H39" s="81"/>
      <c r="I39" s="1071"/>
      <c r="J39" s="343"/>
      <c r="K39" s="7"/>
      <c r="L39" s="7"/>
      <c r="M39" s="7"/>
      <c r="N39" s="59"/>
    </row>
    <row r="40" spans="1:14" s="17" customFormat="1" ht="13.5" thickBot="1">
      <c r="A40" s="1056"/>
      <c r="B40" s="922"/>
      <c r="C40" s="162"/>
      <c r="D40" s="948" t="s">
        <v>15</v>
      </c>
      <c r="E40" s="949"/>
      <c r="F40" s="236">
        <f t="shared" ref="F40" si="11">SUM(F38+F39)</f>
        <v>60</v>
      </c>
      <c r="G40" s="236">
        <f t="shared" ref="G40:H40" si="12">SUM(G38+G39)</f>
        <v>60</v>
      </c>
      <c r="H40" s="236">
        <f t="shared" si="12"/>
        <v>60</v>
      </c>
      <c r="I40" s="1071"/>
      <c r="J40" s="354"/>
      <c r="K40" s="11"/>
      <c r="L40" s="11"/>
      <c r="M40" s="11"/>
      <c r="N40" s="59"/>
    </row>
    <row r="41" spans="1:14" s="66" customFormat="1" ht="51">
      <c r="A41" s="977" t="s">
        <v>714</v>
      </c>
      <c r="B41" s="1033" t="s">
        <v>1497</v>
      </c>
      <c r="C41" s="219">
        <v>1</v>
      </c>
      <c r="D41" s="133" t="s">
        <v>19</v>
      </c>
      <c r="E41" s="214" t="s">
        <v>189</v>
      </c>
      <c r="F41" s="137">
        <v>18</v>
      </c>
      <c r="G41" s="92">
        <v>20</v>
      </c>
      <c r="H41" s="81">
        <v>20</v>
      </c>
      <c r="I41" s="1043" t="s">
        <v>1702</v>
      </c>
      <c r="J41" s="343" t="s">
        <v>192</v>
      </c>
      <c r="K41" s="73" t="s">
        <v>1480</v>
      </c>
      <c r="L41" s="73" t="s">
        <v>1480</v>
      </c>
      <c r="M41" s="73" t="s">
        <v>1480</v>
      </c>
      <c r="N41" s="65" t="s">
        <v>26</v>
      </c>
    </row>
    <row r="42" spans="1:14" s="66" customFormat="1" ht="51">
      <c r="A42" s="977"/>
      <c r="B42" s="1034"/>
      <c r="C42" s="219">
        <v>1</v>
      </c>
      <c r="D42" s="133" t="s">
        <v>19</v>
      </c>
      <c r="E42" s="214" t="s">
        <v>189</v>
      </c>
      <c r="F42" s="628"/>
      <c r="G42" s="92">
        <v>18</v>
      </c>
      <c r="H42" s="81"/>
      <c r="I42" s="1043"/>
      <c r="J42" s="784" t="s">
        <v>1481</v>
      </c>
      <c r="K42" s="73"/>
      <c r="L42" s="73" t="s">
        <v>1482</v>
      </c>
      <c r="M42" s="73"/>
      <c r="N42" s="65" t="s">
        <v>26</v>
      </c>
    </row>
    <row r="43" spans="1:14" s="66" customFormat="1" ht="38.25">
      <c r="A43" s="977"/>
      <c r="B43" s="1034"/>
      <c r="C43" s="219">
        <v>1</v>
      </c>
      <c r="D43" s="133" t="s">
        <v>19</v>
      </c>
      <c r="E43" s="214" t="s">
        <v>189</v>
      </c>
      <c r="F43" s="629"/>
      <c r="G43" s="92">
        <v>17</v>
      </c>
      <c r="H43" s="81"/>
      <c r="I43" s="1043"/>
      <c r="J43" s="784" t="s">
        <v>1483</v>
      </c>
      <c r="K43" s="73"/>
      <c r="L43" s="73" t="s">
        <v>1484</v>
      </c>
      <c r="M43" s="73"/>
      <c r="N43" s="65" t="s">
        <v>26</v>
      </c>
    </row>
    <row r="44" spans="1:14" s="66" customFormat="1" ht="38.25">
      <c r="A44" s="977"/>
      <c r="B44" s="1034"/>
      <c r="C44" s="219">
        <v>1</v>
      </c>
      <c r="D44" s="133" t="s">
        <v>19</v>
      </c>
      <c r="E44" s="214" t="s">
        <v>189</v>
      </c>
      <c r="F44" s="629"/>
      <c r="G44" s="92">
        <v>7.5</v>
      </c>
      <c r="H44" s="81"/>
      <c r="I44" s="1043"/>
      <c r="J44" s="784" t="s">
        <v>1485</v>
      </c>
      <c r="K44" s="73"/>
      <c r="L44" s="73" t="s">
        <v>1486</v>
      </c>
      <c r="M44" s="73"/>
      <c r="N44" s="65" t="s">
        <v>26</v>
      </c>
    </row>
    <row r="45" spans="1:14" s="66" customFormat="1" ht="51">
      <c r="A45" s="977"/>
      <c r="B45" s="1034"/>
      <c r="C45" s="219">
        <v>1</v>
      </c>
      <c r="D45" s="133" t="s">
        <v>19</v>
      </c>
      <c r="E45" s="214" t="s">
        <v>189</v>
      </c>
      <c r="F45" s="629"/>
      <c r="G45" s="92">
        <v>18</v>
      </c>
      <c r="H45" s="81"/>
      <c r="I45" s="1043"/>
      <c r="J45" s="784" t="s">
        <v>1587</v>
      </c>
      <c r="K45" s="73"/>
      <c r="L45" s="73" t="s">
        <v>1487</v>
      </c>
      <c r="M45" s="73"/>
      <c r="N45" s="65" t="s">
        <v>26</v>
      </c>
    </row>
    <row r="46" spans="1:14" s="66" customFormat="1" ht="38.25">
      <c r="A46" s="977"/>
      <c r="B46" s="1034"/>
      <c r="C46" s="219">
        <v>1</v>
      </c>
      <c r="D46" s="133" t="s">
        <v>19</v>
      </c>
      <c r="E46" s="214" t="s">
        <v>189</v>
      </c>
      <c r="F46" s="628"/>
      <c r="G46" s="92">
        <v>15</v>
      </c>
      <c r="H46" s="81"/>
      <c r="I46" s="1043"/>
      <c r="J46" s="785" t="s">
        <v>1488</v>
      </c>
      <c r="K46" s="73"/>
      <c r="L46" s="73" t="s">
        <v>1489</v>
      </c>
      <c r="M46" s="73"/>
      <c r="N46" s="65" t="s">
        <v>26</v>
      </c>
    </row>
    <row r="47" spans="1:14" s="66" customFormat="1" ht="38.25">
      <c r="A47" s="977"/>
      <c r="B47" s="1034"/>
      <c r="C47" s="219">
        <v>1</v>
      </c>
      <c r="D47" s="133" t="s">
        <v>19</v>
      </c>
      <c r="E47" s="214" t="s">
        <v>189</v>
      </c>
      <c r="F47" s="629"/>
      <c r="G47" s="92">
        <v>16</v>
      </c>
      <c r="H47" s="81"/>
      <c r="I47" s="1043"/>
      <c r="J47" s="786" t="s">
        <v>1490</v>
      </c>
      <c r="K47" s="73"/>
      <c r="L47" s="73" t="s">
        <v>1491</v>
      </c>
      <c r="M47" s="73"/>
      <c r="N47" s="65" t="s">
        <v>26</v>
      </c>
    </row>
    <row r="48" spans="1:14" s="66" customFormat="1" ht="51">
      <c r="A48" s="977"/>
      <c r="B48" s="1034"/>
      <c r="C48" s="219">
        <v>1</v>
      </c>
      <c r="D48" s="133" t="s">
        <v>19</v>
      </c>
      <c r="E48" s="214" t="s">
        <v>189</v>
      </c>
      <c r="F48" s="629">
        <v>40</v>
      </c>
      <c r="G48" s="92"/>
      <c r="H48" s="81"/>
      <c r="I48" s="1043"/>
      <c r="J48" s="784" t="s">
        <v>1588</v>
      </c>
      <c r="K48" s="73" t="s">
        <v>1492</v>
      </c>
      <c r="L48" s="73"/>
      <c r="M48" s="73"/>
      <c r="N48" s="65" t="s">
        <v>26</v>
      </c>
    </row>
    <row r="49" spans="1:14" s="66" customFormat="1" ht="38.25">
      <c r="A49" s="977"/>
      <c r="B49" s="1034"/>
      <c r="C49" s="219">
        <v>1</v>
      </c>
      <c r="D49" s="133" t="s">
        <v>19</v>
      </c>
      <c r="E49" s="214" t="s">
        <v>189</v>
      </c>
      <c r="F49" s="629"/>
      <c r="G49" s="92">
        <v>28</v>
      </c>
      <c r="H49" s="81"/>
      <c r="I49" s="1043"/>
      <c r="J49" s="784" t="s">
        <v>1493</v>
      </c>
      <c r="K49" s="73"/>
      <c r="L49" s="73" t="s">
        <v>1489</v>
      </c>
      <c r="M49" s="73"/>
      <c r="N49" s="65" t="s">
        <v>26</v>
      </c>
    </row>
    <row r="50" spans="1:14" s="66" customFormat="1" ht="38.25">
      <c r="A50" s="977"/>
      <c r="B50" s="1034"/>
      <c r="C50" s="219">
        <v>1</v>
      </c>
      <c r="D50" s="133" t="s">
        <v>19</v>
      </c>
      <c r="E50" s="214" t="s">
        <v>189</v>
      </c>
      <c r="F50" s="628"/>
      <c r="G50" s="92">
        <v>17</v>
      </c>
      <c r="H50" s="81"/>
      <c r="I50" s="1043"/>
      <c r="J50" s="785" t="s">
        <v>1494</v>
      </c>
      <c r="K50" s="73"/>
      <c r="L50" s="73" t="s">
        <v>1495</v>
      </c>
      <c r="M50" s="73"/>
      <c r="N50" s="65" t="s">
        <v>26</v>
      </c>
    </row>
    <row r="51" spans="1:14" s="66" customFormat="1" ht="25.5">
      <c r="A51" s="977"/>
      <c r="B51" s="1034"/>
      <c r="C51" s="219">
        <v>1</v>
      </c>
      <c r="D51" s="133" t="s">
        <v>19</v>
      </c>
      <c r="E51" s="214" t="s">
        <v>189</v>
      </c>
      <c r="F51" s="629"/>
      <c r="G51" s="92">
        <v>75</v>
      </c>
      <c r="H51" s="81"/>
      <c r="I51" s="1043"/>
      <c r="J51" s="785" t="s">
        <v>971</v>
      </c>
      <c r="K51" s="73"/>
      <c r="L51" s="73" t="s">
        <v>1496</v>
      </c>
      <c r="M51" s="73"/>
      <c r="N51" s="65" t="s">
        <v>26</v>
      </c>
    </row>
    <row r="52" spans="1:14" s="66" customFormat="1" ht="38.25">
      <c r="A52" s="977"/>
      <c r="B52" s="1034"/>
      <c r="C52" s="219">
        <v>1</v>
      </c>
      <c r="D52" s="133" t="s">
        <v>19</v>
      </c>
      <c r="E52" s="214" t="s">
        <v>189</v>
      </c>
      <c r="F52" s="629">
        <v>50</v>
      </c>
      <c r="G52" s="92"/>
      <c r="H52" s="81"/>
      <c r="I52" s="1043"/>
      <c r="J52" s="787" t="s">
        <v>972</v>
      </c>
      <c r="K52" s="73" t="s">
        <v>1032</v>
      </c>
      <c r="L52" s="73"/>
      <c r="M52" s="73"/>
      <c r="N52" s="65" t="s">
        <v>26</v>
      </c>
    </row>
    <row r="53" spans="1:14" s="66" customFormat="1" ht="25.5">
      <c r="A53" s="977"/>
      <c r="B53" s="1034"/>
      <c r="C53" s="219">
        <v>1</v>
      </c>
      <c r="D53" s="133" t="s">
        <v>19</v>
      </c>
      <c r="E53" s="214" t="s">
        <v>189</v>
      </c>
      <c r="F53" s="630">
        <v>15</v>
      </c>
      <c r="G53" s="92"/>
      <c r="H53" s="81"/>
      <c r="I53" s="1072"/>
      <c r="J53" s="788" t="s">
        <v>973</v>
      </c>
      <c r="K53" s="73" t="s">
        <v>196</v>
      </c>
      <c r="L53" s="73"/>
      <c r="M53" s="73"/>
      <c r="N53" s="65" t="s">
        <v>26</v>
      </c>
    </row>
    <row r="54" spans="1:14" s="66" customFormat="1" ht="25.5">
      <c r="A54" s="977"/>
      <c r="B54" s="1034"/>
      <c r="C54" s="219">
        <v>1</v>
      </c>
      <c r="D54" s="133" t="s">
        <v>19</v>
      </c>
      <c r="E54" s="214" t="s">
        <v>189</v>
      </c>
      <c r="F54" s="630">
        <v>25</v>
      </c>
      <c r="G54" s="92"/>
      <c r="H54" s="81"/>
      <c r="I54" s="1072"/>
      <c r="J54" s="788" t="s">
        <v>974</v>
      </c>
      <c r="K54" s="73" t="s">
        <v>50</v>
      </c>
      <c r="L54" s="73"/>
      <c r="M54" s="73"/>
      <c r="N54" s="65" t="s">
        <v>26</v>
      </c>
    </row>
    <row r="55" spans="1:14" s="66" customFormat="1" ht="51">
      <c r="A55" s="977"/>
      <c r="B55" s="1034"/>
      <c r="C55" s="219">
        <v>1</v>
      </c>
      <c r="D55" s="133" t="s">
        <v>19</v>
      </c>
      <c r="E55" s="214" t="s">
        <v>189</v>
      </c>
      <c r="F55" s="137">
        <v>18</v>
      </c>
      <c r="G55" s="92">
        <v>20</v>
      </c>
      <c r="H55" s="81">
        <v>20</v>
      </c>
      <c r="I55" s="1043"/>
      <c r="J55" s="343" t="s">
        <v>193</v>
      </c>
      <c r="K55" s="73" t="s">
        <v>1480</v>
      </c>
      <c r="L55" s="73" t="s">
        <v>1480</v>
      </c>
      <c r="M55" s="73" t="s">
        <v>1480</v>
      </c>
      <c r="N55" s="59" t="s">
        <v>26</v>
      </c>
    </row>
    <row r="56" spans="1:14" s="66" customFormat="1" ht="25.5">
      <c r="A56" s="977"/>
      <c r="B56" s="1034"/>
      <c r="C56" s="219">
        <v>1</v>
      </c>
      <c r="D56" s="133" t="s">
        <v>19</v>
      </c>
      <c r="E56" s="214" t="s">
        <v>189</v>
      </c>
      <c r="F56" s="137">
        <v>12</v>
      </c>
      <c r="G56" s="92">
        <v>3</v>
      </c>
      <c r="H56" s="81">
        <v>3</v>
      </c>
      <c r="I56" s="1043"/>
      <c r="J56" s="343" t="s">
        <v>194</v>
      </c>
      <c r="K56" s="73" t="s">
        <v>74</v>
      </c>
      <c r="L56" s="73" t="s">
        <v>17</v>
      </c>
      <c r="M56" s="73" t="s">
        <v>17</v>
      </c>
      <c r="N56" s="59" t="s">
        <v>26</v>
      </c>
    </row>
    <row r="57" spans="1:14" s="66" customFormat="1" ht="24" customHeight="1" thickBot="1">
      <c r="A57" s="977"/>
      <c r="B57" s="1034"/>
      <c r="C57" s="219">
        <v>1</v>
      </c>
      <c r="D57" s="133" t="s">
        <v>19</v>
      </c>
      <c r="E57" s="214" t="s">
        <v>189</v>
      </c>
      <c r="F57" s="137">
        <v>25</v>
      </c>
      <c r="G57" s="92">
        <v>25</v>
      </c>
      <c r="H57" s="81"/>
      <c r="I57" s="1043"/>
      <c r="J57" s="343" t="s">
        <v>195</v>
      </c>
      <c r="K57" s="73" t="s">
        <v>65</v>
      </c>
      <c r="L57" s="73" t="s">
        <v>65</v>
      </c>
      <c r="M57" s="73"/>
      <c r="N57" s="59" t="s">
        <v>26</v>
      </c>
    </row>
    <row r="58" spans="1:14" ht="13.5" thickBot="1">
      <c r="A58" s="977"/>
      <c r="B58" s="1035"/>
      <c r="C58" s="217"/>
      <c r="D58" s="948" t="s">
        <v>15</v>
      </c>
      <c r="E58" s="949"/>
      <c r="F58" s="449">
        <f t="shared" ref="F58:H58" si="13">SUM(F41:F57)</f>
        <v>203</v>
      </c>
      <c r="G58" s="449">
        <f t="shared" si="13"/>
        <v>279.5</v>
      </c>
      <c r="H58" s="449">
        <f t="shared" si="13"/>
        <v>43</v>
      </c>
      <c r="I58" s="1043"/>
      <c r="J58" s="354"/>
      <c r="K58" s="10"/>
      <c r="L58" s="10"/>
      <c r="M58" s="10"/>
      <c r="N58" s="56"/>
    </row>
    <row r="59" spans="1:14" s="25" customFormat="1" ht="44.25" customHeight="1">
      <c r="A59" s="977" t="s">
        <v>715</v>
      </c>
      <c r="B59" s="926" t="s">
        <v>931</v>
      </c>
      <c r="C59" s="101">
        <v>1</v>
      </c>
      <c r="D59" s="30" t="s">
        <v>19</v>
      </c>
      <c r="E59" s="71" t="s">
        <v>23</v>
      </c>
      <c r="F59" s="137">
        <v>43.3</v>
      </c>
      <c r="G59" s="92">
        <v>40</v>
      </c>
      <c r="H59" s="81">
        <v>40</v>
      </c>
      <c r="I59" s="1065" t="s">
        <v>197</v>
      </c>
      <c r="J59" s="211" t="s">
        <v>933</v>
      </c>
      <c r="K59" s="73" t="s">
        <v>17</v>
      </c>
      <c r="L59" s="73" t="s">
        <v>17</v>
      </c>
      <c r="M59" s="73" t="s">
        <v>17</v>
      </c>
      <c r="N59" s="59" t="s">
        <v>26</v>
      </c>
    </row>
    <row r="60" spans="1:14" s="25" customFormat="1" ht="39" thickBot="1">
      <c r="A60" s="977"/>
      <c r="B60" s="926"/>
      <c r="C60" s="98">
        <v>1</v>
      </c>
      <c r="D60" s="220"/>
      <c r="E60" s="201"/>
      <c r="F60" s="137"/>
      <c r="G60" s="92"/>
      <c r="H60" s="81"/>
      <c r="I60" s="1065"/>
      <c r="J60" s="211" t="s">
        <v>1589</v>
      </c>
      <c r="K60" s="73"/>
      <c r="L60" s="73" t="s">
        <v>932</v>
      </c>
      <c r="M60" s="73"/>
      <c r="N60" s="59" t="s">
        <v>26</v>
      </c>
    </row>
    <row r="61" spans="1:14" s="222" customFormat="1" ht="13.5" thickBot="1">
      <c r="A61" s="977"/>
      <c r="B61" s="973"/>
      <c r="C61" s="221"/>
      <c r="D61" s="1081" t="s">
        <v>15</v>
      </c>
      <c r="E61" s="958"/>
      <c r="F61" s="88">
        <f t="shared" ref="F61" si="14">SUM(F59:F60)</f>
        <v>43.3</v>
      </c>
      <c r="G61" s="88">
        <f t="shared" ref="G61:H61" si="15">SUM(G59:G60)</f>
        <v>40</v>
      </c>
      <c r="H61" s="88">
        <f t="shared" si="15"/>
        <v>40</v>
      </c>
      <c r="I61" s="1065"/>
      <c r="J61" s="224"/>
      <c r="K61" s="10"/>
      <c r="L61" s="10"/>
      <c r="M61" s="10"/>
      <c r="N61" s="59"/>
    </row>
    <row r="62" spans="1:14" s="66" customFormat="1" ht="13.5" thickBot="1">
      <c r="A62" s="492" t="s">
        <v>708</v>
      </c>
      <c r="B62" s="1069" t="s">
        <v>14</v>
      </c>
      <c r="C62" s="1068"/>
      <c r="D62" s="1068"/>
      <c r="E62" s="1068"/>
      <c r="F62" s="445">
        <f t="shared" ref="F62:H62" si="16">F37+F40+F58+F61</f>
        <v>346.3</v>
      </c>
      <c r="G62" s="445">
        <f t="shared" si="16"/>
        <v>399.5</v>
      </c>
      <c r="H62" s="445">
        <f t="shared" si="16"/>
        <v>163</v>
      </c>
      <c r="I62" s="457"/>
      <c r="J62" s="354"/>
      <c r="K62" s="10"/>
      <c r="L62" s="10"/>
      <c r="M62" s="10"/>
      <c r="N62" s="57"/>
    </row>
    <row r="63" spans="1:14" ht="13.5" thickBot="1">
      <c r="A63" s="491" t="s">
        <v>716</v>
      </c>
      <c r="B63" s="1061" t="s">
        <v>198</v>
      </c>
      <c r="C63" s="956"/>
      <c r="D63" s="956"/>
      <c r="E63" s="956"/>
      <c r="F63" s="447"/>
      <c r="G63" s="454"/>
      <c r="H63" s="441"/>
      <c r="I63" s="6"/>
      <c r="J63" s="200"/>
      <c r="K63" s="10"/>
      <c r="L63" s="10"/>
      <c r="M63" s="10"/>
      <c r="N63" s="59"/>
    </row>
    <row r="64" spans="1:14" ht="63.75">
      <c r="A64" s="977" t="s">
        <v>1620</v>
      </c>
      <c r="B64" s="1034" t="s">
        <v>1651</v>
      </c>
      <c r="C64" s="223" t="s">
        <v>642</v>
      </c>
      <c r="D64" s="111" t="s">
        <v>187</v>
      </c>
      <c r="E64" s="71" t="s">
        <v>200</v>
      </c>
      <c r="F64" s="137"/>
      <c r="G64" s="92"/>
      <c r="H64" s="81"/>
      <c r="I64" s="1065" t="s">
        <v>199</v>
      </c>
      <c r="J64" s="343" t="s">
        <v>619</v>
      </c>
      <c r="K64" s="46"/>
      <c r="L64" s="46"/>
      <c r="M64" s="46" t="s">
        <v>620</v>
      </c>
      <c r="N64" s="65" t="s">
        <v>26</v>
      </c>
    </row>
    <row r="65" spans="1:14" ht="48">
      <c r="A65" s="977"/>
      <c r="B65" s="1034"/>
      <c r="C65" s="140" t="s">
        <v>642</v>
      </c>
      <c r="D65" s="111" t="s">
        <v>19</v>
      </c>
      <c r="E65" s="71" t="s">
        <v>183</v>
      </c>
      <c r="F65" s="137"/>
      <c r="G65" s="92">
        <v>842.4</v>
      </c>
      <c r="H65" s="81">
        <v>842.4</v>
      </c>
      <c r="I65" s="1065"/>
      <c r="J65" s="458" t="s">
        <v>623</v>
      </c>
      <c r="K65" s="513"/>
      <c r="L65" s="513"/>
      <c r="M65" s="513" t="s">
        <v>621</v>
      </c>
      <c r="N65" s="65" t="s">
        <v>26</v>
      </c>
    </row>
    <row r="66" spans="1:14" ht="26.25" thickBot="1">
      <c r="A66" s="977"/>
      <c r="B66" s="1034"/>
      <c r="C66" s="32" t="s">
        <v>642</v>
      </c>
      <c r="D66" s="20" t="s">
        <v>57</v>
      </c>
      <c r="E66" s="64" t="s">
        <v>183</v>
      </c>
      <c r="F66" s="137"/>
      <c r="G66" s="92">
        <v>842.4</v>
      </c>
      <c r="H66" s="81">
        <v>842.2</v>
      </c>
      <c r="I66" s="1065"/>
      <c r="J66" s="211" t="s">
        <v>622</v>
      </c>
      <c r="K66" s="514"/>
      <c r="L66" s="514"/>
      <c r="M66" s="514">
        <v>84</v>
      </c>
      <c r="N66" s="65" t="s">
        <v>26</v>
      </c>
    </row>
    <row r="67" spans="1:14" ht="13.5" thickBot="1">
      <c r="A67" s="977"/>
      <c r="B67" s="1035"/>
      <c r="C67" s="32"/>
      <c r="D67" s="960" t="s">
        <v>15</v>
      </c>
      <c r="E67" s="958"/>
      <c r="F67" s="443">
        <f t="shared" ref="F67:H67" si="17">SUM(F64:F66)</f>
        <v>0</v>
      </c>
      <c r="G67" s="443">
        <f t="shared" si="17"/>
        <v>1684.8</v>
      </c>
      <c r="H67" s="443">
        <f t="shared" si="17"/>
        <v>1684.6</v>
      </c>
      <c r="I67" s="1065"/>
      <c r="J67" s="354"/>
      <c r="K67" s="10"/>
      <c r="L67" s="10"/>
      <c r="M67" s="10"/>
      <c r="N67" s="56"/>
    </row>
    <row r="68" spans="1:14" s="66" customFormat="1" ht="25.5">
      <c r="A68" s="927" t="s">
        <v>717</v>
      </c>
      <c r="B68" s="1064" t="s">
        <v>927</v>
      </c>
      <c r="C68" s="36">
        <v>1</v>
      </c>
      <c r="D68" s="34" t="s">
        <v>19</v>
      </c>
      <c r="E68" s="35" t="s">
        <v>23</v>
      </c>
      <c r="F68" s="137">
        <v>10</v>
      </c>
      <c r="G68" s="92">
        <v>10</v>
      </c>
      <c r="H68" s="81">
        <v>10</v>
      </c>
      <c r="I68" s="1071" t="s">
        <v>199</v>
      </c>
      <c r="J68" s="20" t="s">
        <v>201</v>
      </c>
      <c r="K68" s="73" t="s">
        <v>7</v>
      </c>
      <c r="L68" s="73" t="s">
        <v>7</v>
      </c>
      <c r="M68" s="73" t="s">
        <v>7</v>
      </c>
      <c r="N68" s="65" t="s">
        <v>26</v>
      </c>
    </row>
    <row r="69" spans="1:14" s="66" customFormat="1" ht="25.5">
      <c r="A69" s="927"/>
      <c r="B69" s="1064"/>
      <c r="C69" s="32">
        <v>1</v>
      </c>
      <c r="D69" s="74" t="s">
        <v>19</v>
      </c>
      <c r="E69" s="37" t="s">
        <v>183</v>
      </c>
      <c r="F69" s="137">
        <v>5</v>
      </c>
      <c r="G69" s="92">
        <v>5</v>
      </c>
      <c r="H69" s="81">
        <v>5</v>
      </c>
      <c r="I69" s="1071"/>
      <c r="J69" s="20" t="s">
        <v>588</v>
      </c>
      <c r="K69" s="73" t="s">
        <v>17</v>
      </c>
      <c r="L69" s="73" t="s">
        <v>7</v>
      </c>
      <c r="M69" s="73" t="s">
        <v>7</v>
      </c>
      <c r="N69" s="65" t="s">
        <v>26</v>
      </c>
    </row>
    <row r="70" spans="1:14" s="66" customFormat="1" ht="51.75" thickBot="1">
      <c r="A70" s="927"/>
      <c r="B70" s="1064"/>
      <c r="C70" s="32">
        <v>1</v>
      </c>
      <c r="D70" s="74" t="s">
        <v>19</v>
      </c>
      <c r="E70" s="37" t="s">
        <v>183</v>
      </c>
      <c r="F70" s="137">
        <v>5</v>
      </c>
      <c r="G70" s="92">
        <v>5</v>
      </c>
      <c r="H70" s="81">
        <v>5</v>
      </c>
      <c r="I70" s="1071"/>
      <c r="J70" s="20" t="s">
        <v>202</v>
      </c>
      <c r="K70" s="73" t="s">
        <v>17</v>
      </c>
      <c r="L70" s="73" t="s">
        <v>7</v>
      </c>
      <c r="M70" s="73" t="s">
        <v>7</v>
      </c>
      <c r="N70" s="59" t="s">
        <v>26</v>
      </c>
    </row>
    <row r="71" spans="1:14" ht="13.5" thickBot="1">
      <c r="A71" s="927"/>
      <c r="B71" s="1064"/>
      <c r="C71" s="32"/>
      <c r="D71" s="979" t="s">
        <v>15</v>
      </c>
      <c r="E71" s="979"/>
      <c r="F71" s="443">
        <f t="shared" ref="F71:H71" si="18">SUM(F68:F70)</f>
        <v>20</v>
      </c>
      <c r="G71" s="443">
        <f t="shared" si="18"/>
        <v>20</v>
      </c>
      <c r="H71" s="443">
        <f t="shared" si="18"/>
        <v>20</v>
      </c>
      <c r="I71" s="1071"/>
      <c r="J71" s="224"/>
      <c r="K71" s="224"/>
      <c r="L71" s="224"/>
      <c r="M71" s="224"/>
      <c r="N71" s="56"/>
    </row>
    <row r="72" spans="1:14" ht="25.5">
      <c r="A72" s="1030" t="s">
        <v>718</v>
      </c>
      <c r="B72" s="1064" t="s">
        <v>858</v>
      </c>
      <c r="C72" s="36">
        <v>1</v>
      </c>
      <c r="D72" s="111" t="s">
        <v>19</v>
      </c>
      <c r="E72" s="225" t="s">
        <v>183</v>
      </c>
      <c r="F72" s="137">
        <v>39</v>
      </c>
      <c r="G72" s="92">
        <v>20</v>
      </c>
      <c r="H72" s="81">
        <v>20</v>
      </c>
      <c r="I72" s="1043" t="s">
        <v>199</v>
      </c>
      <c r="J72" s="393" t="s">
        <v>604</v>
      </c>
      <c r="K72" s="73" t="s">
        <v>12</v>
      </c>
      <c r="L72" s="73" t="s">
        <v>12</v>
      </c>
      <c r="M72" s="73" t="s">
        <v>12</v>
      </c>
      <c r="N72" s="56" t="s">
        <v>26</v>
      </c>
    </row>
    <row r="73" spans="1:14" ht="25.5">
      <c r="A73" s="1031"/>
      <c r="B73" s="1064"/>
      <c r="C73" s="36">
        <v>1</v>
      </c>
      <c r="D73" s="111" t="s">
        <v>19</v>
      </c>
      <c r="E73" s="225" t="s">
        <v>183</v>
      </c>
      <c r="F73" s="137">
        <v>10</v>
      </c>
      <c r="G73" s="92">
        <v>10</v>
      </c>
      <c r="H73" s="81">
        <v>10</v>
      </c>
      <c r="I73" s="1043"/>
      <c r="J73" s="393" t="s">
        <v>982</v>
      </c>
      <c r="K73" s="73" t="s">
        <v>8</v>
      </c>
      <c r="L73" s="73" t="s">
        <v>8</v>
      </c>
      <c r="M73" s="73" t="s">
        <v>8</v>
      </c>
      <c r="N73" s="56" t="s">
        <v>26</v>
      </c>
    </row>
    <row r="74" spans="1:14" ht="25.5">
      <c r="A74" s="1031"/>
      <c r="B74" s="1064"/>
      <c r="C74" s="36">
        <v>1</v>
      </c>
      <c r="D74" s="111" t="s">
        <v>19</v>
      </c>
      <c r="E74" s="225" t="s">
        <v>183</v>
      </c>
      <c r="F74" s="137">
        <v>3</v>
      </c>
      <c r="G74" s="92"/>
      <c r="H74" s="81"/>
      <c r="I74" s="1043"/>
      <c r="J74" s="393" t="s">
        <v>577</v>
      </c>
      <c r="K74" s="73" t="s">
        <v>8</v>
      </c>
      <c r="L74" s="73"/>
      <c r="M74" s="73"/>
      <c r="N74" s="56" t="s">
        <v>26</v>
      </c>
    </row>
    <row r="75" spans="1:14" ht="26.25" thickBot="1">
      <c r="A75" s="1031"/>
      <c r="B75" s="1064"/>
      <c r="C75" s="36">
        <v>1</v>
      </c>
      <c r="D75" s="74" t="s">
        <v>19</v>
      </c>
      <c r="E75" s="37" t="s">
        <v>183</v>
      </c>
      <c r="F75" s="137">
        <v>55</v>
      </c>
      <c r="G75" s="92">
        <v>5</v>
      </c>
      <c r="H75" s="81">
        <v>5</v>
      </c>
      <c r="I75" s="1043"/>
      <c r="J75" s="393" t="s">
        <v>203</v>
      </c>
      <c r="K75" s="73"/>
      <c r="L75" s="73" t="s">
        <v>8</v>
      </c>
      <c r="M75" s="73" t="s">
        <v>8</v>
      </c>
      <c r="N75" s="56" t="s">
        <v>26</v>
      </c>
    </row>
    <row r="76" spans="1:14" ht="13.5" thickBot="1">
      <c r="A76" s="1032"/>
      <c r="B76" s="1064"/>
      <c r="C76" s="32"/>
      <c r="D76" s="979" t="s">
        <v>15</v>
      </c>
      <c r="E76" s="979"/>
      <c r="F76" s="443">
        <f>SUM(F72:F75)</f>
        <v>107</v>
      </c>
      <c r="G76" s="443">
        <f>SUM(G72:G75)</f>
        <v>35</v>
      </c>
      <c r="H76" s="443">
        <f>SUM(H72:H75)</f>
        <v>35</v>
      </c>
      <c r="I76" s="1043"/>
      <c r="J76" s="20"/>
      <c r="K76" s="73"/>
      <c r="L76" s="73"/>
      <c r="M76" s="73"/>
      <c r="N76" s="56" t="s">
        <v>26</v>
      </c>
    </row>
    <row r="77" spans="1:14" ht="38.25">
      <c r="A77" s="977" t="s">
        <v>719</v>
      </c>
      <c r="B77" s="1032" t="s">
        <v>205</v>
      </c>
      <c r="C77" s="227" t="s">
        <v>8</v>
      </c>
      <c r="D77" s="228" t="s">
        <v>24</v>
      </c>
      <c r="E77" s="229" t="s">
        <v>206</v>
      </c>
      <c r="F77" s="137"/>
      <c r="G77" s="92"/>
      <c r="H77" s="81"/>
      <c r="I77" s="1065" t="s">
        <v>204</v>
      </c>
      <c r="J77" s="459" t="s">
        <v>207</v>
      </c>
      <c r="K77" s="73" t="s">
        <v>9</v>
      </c>
      <c r="L77" s="73" t="s">
        <v>9</v>
      </c>
      <c r="M77" s="73" t="s">
        <v>9</v>
      </c>
      <c r="N77" s="65" t="s">
        <v>26</v>
      </c>
    </row>
    <row r="78" spans="1:14" ht="25.5">
      <c r="A78" s="977"/>
      <c r="B78" s="977"/>
      <c r="C78" s="72" t="s">
        <v>8</v>
      </c>
      <c r="D78" s="230" t="s">
        <v>24</v>
      </c>
      <c r="E78" s="231" t="s">
        <v>206</v>
      </c>
      <c r="F78" s="137">
        <v>88</v>
      </c>
      <c r="G78" s="92">
        <v>88</v>
      </c>
      <c r="H78" s="81">
        <v>88</v>
      </c>
      <c r="I78" s="1065"/>
      <c r="J78" s="460" t="s">
        <v>208</v>
      </c>
      <c r="K78" s="73" t="s">
        <v>599</v>
      </c>
      <c r="L78" s="73" t="s">
        <v>599</v>
      </c>
      <c r="M78" s="73" t="s">
        <v>599</v>
      </c>
      <c r="N78" s="65" t="s">
        <v>26</v>
      </c>
    </row>
    <row r="79" spans="1:14" ht="76.5">
      <c r="A79" s="977"/>
      <c r="B79" s="977"/>
      <c r="C79" s="9" t="s">
        <v>8</v>
      </c>
      <c r="D79" s="143" t="s">
        <v>24</v>
      </c>
      <c r="E79" s="231"/>
      <c r="F79" s="137"/>
      <c r="G79" s="92"/>
      <c r="H79" s="81"/>
      <c r="I79" s="1065"/>
      <c r="J79" s="460" t="s">
        <v>1590</v>
      </c>
      <c r="K79" s="73" t="s">
        <v>783</v>
      </c>
      <c r="L79" s="73" t="s">
        <v>783</v>
      </c>
      <c r="M79" s="73" t="s">
        <v>600</v>
      </c>
      <c r="N79" s="65" t="s">
        <v>26</v>
      </c>
    </row>
    <row r="80" spans="1:14" ht="63.75">
      <c r="A80" s="977"/>
      <c r="B80" s="977"/>
      <c r="C80" s="151" t="s">
        <v>8</v>
      </c>
      <c r="D80" s="230" t="s">
        <v>24</v>
      </c>
      <c r="E80" s="231"/>
      <c r="F80" s="137"/>
      <c r="G80" s="92"/>
      <c r="H80" s="81"/>
      <c r="I80" s="1065"/>
      <c r="J80" s="460" t="s">
        <v>1591</v>
      </c>
      <c r="K80" s="349" t="s">
        <v>601</v>
      </c>
      <c r="L80" s="349" t="s">
        <v>601</v>
      </c>
      <c r="M80" s="349" t="s">
        <v>602</v>
      </c>
      <c r="N80" s="65" t="s">
        <v>26</v>
      </c>
    </row>
    <row r="81" spans="1:14" ht="26.25" thickBot="1">
      <c r="A81" s="977"/>
      <c r="B81" s="977"/>
      <c r="C81" s="9" t="s">
        <v>8</v>
      </c>
      <c r="D81" s="707" t="s">
        <v>19</v>
      </c>
      <c r="E81" s="232" t="s">
        <v>206</v>
      </c>
      <c r="F81" s="92">
        <v>10</v>
      </c>
      <c r="G81" s="92">
        <v>20</v>
      </c>
      <c r="H81" s="81">
        <v>20</v>
      </c>
      <c r="I81" s="1065"/>
      <c r="J81" s="706" t="s">
        <v>1389</v>
      </c>
      <c r="K81" s="349" t="s">
        <v>568</v>
      </c>
      <c r="L81" s="349" t="s">
        <v>568</v>
      </c>
      <c r="M81" s="349" t="s">
        <v>568</v>
      </c>
      <c r="N81" s="65" t="s">
        <v>26</v>
      </c>
    </row>
    <row r="82" spans="1:14" ht="13.5" thickBot="1">
      <c r="A82" s="977"/>
      <c r="B82" s="977"/>
      <c r="C82" s="233"/>
      <c r="D82" s="1082" t="s">
        <v>15</v>
      </c>
      <c r="E82" s="1083"/>
      <c r="F82" s="451">
        <f>SUM(F77:F78)</f>
        <v>88</v>
      </c>
      <c r="G82" s="451">
        <f t="shared" ref="G82:H82" si="19">SUM(G77:G78)</f>
        <v>88</v>
      </c>
      <c r="H82" s="451">
        <f t="shared" si="19"/>
        <v>88</v>
      </c>
      <c r="I82" s="1065"/>
      <c r="J82" s="354"/>
      <c r="K82" s="10"/>
      <c r="L82" s="10"/>
      <c r="M82" s="10"/>
      <c r="N82" s="89"/>
    </row>
    <row r="83" spans="1:14" s="66" customFormat="1" ht="51">
      <c r="A83" s="927" t="s">
        <v>1393</v>
      </c>
      <c r="B83" s="1064" t="s">
        <v>1392</v>
      </c>
      <c r="C83" s="36">
        <v>1</v>
      </c>
      <c r="D83" s="34" t="s">
        <v>19</v>
      </c>
      <c r="E83" s="35" t="s">
        <v>183</v>
      </c>
      <c r="F83" s="137">
        <v>10</v>
      </c>
      <c r="G83" s="92">
        <v>10</v>
      </c>
      <c r="H83" s="81">
        <v>10</v>
      </c>
      <c r="I83" s="1071" t="s">
        <v>199</v>
      </c>
      <c r="J83" s="632" t="s">
        <v>975</v>
      </c>
      <c r="K83" s="73" t="s">
        <v>9</v>
      </c>
      <c r="L83" s="73" t="s">
        <v>9</v>
      </c>
      <c r="M83" s="73" t="s">
        <v>9</v>
      </c>
      <c r="N83" s="65" t="s">
        <v>26</v>
      </c>
    </row>
    <row r="84" spans="1:14" s="66" customFormat="1" ht="13.5" thickBot="1">
      <c r="A84" s="927"/>
      <c r="B84" s="1064"/>
      <c r="C84" s="32"/>
      <c r="D84" s="74"/>
      <c r="E84" s="37"/>
      <c r="F84" s="137"/>
      <c r="G84" s="92"/>
      <c r="H84" s="81"/>
      <c r="I84" s="1071"/>
      <c r="J84" s="20"/>
      <c r="K84" s="73"/>
      <c r="L84" s="73"/>
      <c r="M84" s="73"/>
      <c r="N84" s="59"/>
    </row>
    <row r="85" spans="1:14" ht="13.5" thickBot="1">
      <c r="A85" s="927"/>
      <c r="B85" s="1064"/>
      <c r="C85" s="32"/>
      <c r="D85" s="979" t="s">
        <v>15</v>
      </c>
      <c r="E85" s="979"/>
      <c r="F85" s="443">
        <f t="shared" ref="F85:H85" si="20">SUM(F83:F84)</f>
        <v>10</v>
      </c>
      <c r="G85" s="443">
        <f t="shared" si="20"/>
        <v>10</v>
      </c>
      <c r="H85" s="443">
        <f t="shared" si="20"/>
        <v>10</v>
      </c>
      <c r="I85" s="1071"/>
      <c r="J85" s="224"/>
      <c r="K85" s="224"/>
      <c r="L85" s="224"/>
      <c r="M85" s="224"/>
      <c r="N85" s="56"/>
    </row>
    <row r="86" spans="1:14" s="66" customFormat="1">
      <c r="A86" s="927" t="s">
        <v>720</v>
      </c>
      <c r="B86" s="1064" t="s">
        <v>1507</v>
      </c>
      <c r="C86" s="32">
        <v>1</v>
      </c>
      <c r="D86" s="20" t="s">
        <v>19</v>
      </c>
      <c r="E86" s="64" t="s">
        <v>183</v>
      </c>
      <c r="F86" s="137">
        <v>80</v>
      </c>
      <c r="G86" s="92"/>
      <c r="H86" s="81"/>
      <c r="I86" s="1071" t="s">
        <v>199</v>
      </c>
      <c r="J86" s="632"/>
      <c r="K86" s="73"/>
      <c r="L86" s="73"/>
      <c r="M86" s="73"/>
      <c r="N86" s="65" t="s">
        <v>26</v>
      </c>
    </row>
    <row r="87" spans="1:14" s="66" customFormat="1" ht="39" thickBot="1">
      <c r="A87" s="927"/>
      <c r="B87" s="1064"/>
      <c r="C87" s="32">
        <v>1</v>
      </c>
      <c r="D87" s="74" t="s">
        <v>19</v>
      </c>
      <c r="E87" s="37" t="s">
        <v>183</v>
      </c>
      <c r="F87" s="137"/>
      <c r="G87" s="92">
        <v>20</v>
      </c>
      <c r="H87" s="81">
        <v>27</v>
      </c>
      <c r="I87" s="1071"/>
      <c r="J87" s="20" t="s">
        <v>1509</v>
      </c>
      <c r="K87" s="73"/>
      <c r="L87" s="73" t="s">
        <v>934</v>
      </c>
      <c r="M87" s="73" t="s">
        <v>1508</v>
      </c>
      <c r="N87" s="59" t="s">
        <v>26</v>
      </c>
    </row>
    <row r="88" spans="1:14" ht="13.5" thickBot="1">
      <c r="A88" s="927"/>
      <c r="B88" s="1064"/>
      <c r="C88" s="32"/>
      <c r="D88" s="979" t="s">
        <v>15</v>
      </c>
      <c r="E88" s="979"/>
      <c r="F88" s="443">
        <f t="shared" ref="F88:H88" si="21">SUM(F86:F87)</f>
        <v>80</v>
      </c>
      <c r="G88" s="443">
        <f t="shared" si="21"/>
        <v>20</v>
      </c>
      <c r="H88" s="443">
        <f t="shared" si="21"/>
        <v>27</v>
      </c>
      <c r="I88" s="1071"/>
      <c r="J88" s="224"/>
      <c r="K88" s="224"/>
      <c r="L88" s="224"/>
      <c r="M88" s="224"/>
      <c r="N88" s="56"/>
    </row>
    <row r="89" spans="1:14" s="66" customFormat="1" ht="13.5" thickBot="1">
      <c r="A89" s="495" t="s">
        <v>716</v>
      </c>
      <c r="B89" s="1066" t="s">
        <v>14</v>
      </c>
      <c r="C89" s="1067"/>
      <c r="D89" s="1068"/>
      <c r="E89" s="1068"/>
      <c r="F89" s="292">
        <f>F67+F71+F76+F82+F85+F88</f>
        <v>305</v>
      </c>
      <c r="G89" s="292">
        <f>G67+G71+G76+G82+G85+G88</f>
        <v>1857.8</v>
      </c>
      <c r="H89" s="292">
        <f>H67+H71+H76+H82+H85+H88</f>
        <v>1864.6</v>
      </c>
      <c r="I89" s="5"/>
      <c r="J89" s="354"/>
      <c r="K89" s="10"/>
      <c r="L89" s="10"/>
      <c r="M89" s="10"/>
      <c r="N89" s="57"/>
    </row>
    <row r="90" spans="1:14" s="66" customFormat="1" ht="33.75" customHeight="1" thickBot="1">
      <c r="A90" s="493" t="s">
        <v>721</v>
      </c>
      <c r="B90" s="1061" t="s">
        <v>209</v>
      </c>
      <c r="C90" s="956"/>
      <c r="D90" s="956"/>
      <c r="E90" s="956"/>
      <c r="F90" s="442"/>
      <c r="G90" s="448"/>
      <c r="H90" s="441"/>
      <c r="I90" s="6"/>
      <c r="J90" s="461"/>
      <c r="K90" s="10"/>
      <c r="L90" s="10"/>
      <c r="M90" s="10"/>
      <c r="N90" s="57"/>
    </row>
    <row r="91" spans="1:14" ht="38.25">
      <c r="A91" s="977" t="s">
        <v>722</v>
      </c>
      <c r="B91" s="1056" t="s">
        <v>211</v>
      </c>
      <c r="C91" s="16" t="s">
        <v>111</v>
      </c>
      <c r="D91" s="204" t="s">
        <v>24</v>
      </c>
      <c r="E91" s="148" t="s">
        <v>212</v>
      </c>
      <c r="F91" s="137">
        <v>1075.4000000000001</v>
      </c>
      <c r="G91" s="92">
        <v>1182.06</v>
      </c>
      <c r="H91" s="81">
        <v>1300.3</v>
      </c>
      <c r="I91" s="1065" t="s">
        <v>210</v>
      </c>
      <c r="J91" s="431" t="s">
        <v>213</v>
      </c>
      <c r="K91" s="73" t="s">
        <v>214</v>
      </c>
      <c r="L91" s="73" t="s">
        <v>611</v>
      </c>
      <c r="M91" s="73" t="s">
        <v>611</v>
      </c>
      <c r="N91" s="65" t="s">
        <v>215</v>
      </c>
    </row>
    <row r="92" spans="1:14" ht="38.25">
      <c r="A92" s="977"/>
      <c r="B92" s="927"/>
      <c r="C92" s="16" t="s">
        <v>111</v>
      </c>
      <c r="D92" s="204"/>
      <c r="E92" s="148"/>
      <c r="F92" s="137"/>
      <c r="G92" s="92"/>
      <c r="H92" s="81"/>
      <c r="I92" s="1065"/>
      <c r="J92" s="431" t="s">
        <v>216</v>
      </c>
      <c r="K92" s="73" t="s">
        <v>217</v>
      </c>
      <c r="L92" s="73" t="s">
        <v>217</v>
      </c>
      <c r="M92" s="73" t="s">
        <v>217</v>
      </c>
      <c r="N92" s="65" t="s">
        <v>215</v>
      </c>
    </row>
    <row r="93" spans="1:14">
      <c r="A93" s="977"/>
      <c r="B93" s="927"/>
      <c r="C93" s="16" t="s">
        <v>111</v>
      </c>
      <c r="D93" s="204"/>
      <c r="E93" s="148"/>
      <c r="F93" s="137"/>
      <c r="G93" s="92"/>
      <c r="H93" s="81"/>
      <c r="I93" s="1065"/>
      <c r="J93" s="211" t="s">
        <v>612</v>
      </c>
      <c r="K93" s="73" t="s">
        <v>214</v>
      </c>
      <c r="L93" s="73" t="s">
        <v>611</v>
      </c>
      <c r="M93" s="73" t="s">
        <v>611</v>
      </c>
      <c r="N93" s="65" t="s">
        <v>215</v>
      </c>
    </row>
    <row r="94" spans="1:14">
      <c r="A94" s="977"/>
      <c r="B94" s="927"/>
      <c r="C94" s="72" t="s">
        <v>111</v>
      </c>
      <c r="D94" s="204"/>
      <c r="E94" s="148"/>
      <c r="F94" s="137"/>
      <c r="G94" s="92"/>
      <c r="H94" s="81"/>
      <c r="I94" s="1065"/>
      <c r="J94" s="431" t="s">
        <v>613</v>
      </c>
      <c r="K94" s="73" t="s">
        <v>129</v>
      </c>
      <c r="L94" s="73" t="s">
        <v>129</v>
      </c>
      <c r="M94" s="73" t="s">
        <v>129</v>
      </c>
      <c r="N94" s="65" t="s">
        <v>215</v>
      </c>
    </row>
    <row r="95" spans="1:14" ht="25.5">
      <c r="A95" s="977"/>
      <c r="B95" s="927"/>
      <c r="C95" s="72" t="s">
        <v>111</v>
      </c>
      <c r="D95" s="230"/>
      <c r="E95" s="239"/>
      <c r="F95" s="137"/>
      <c r="G95" s="92"/>
      <c r="H95" s="81"/>
      <c r="I95" s="1065"/>
      <c r="J95" s="211" t="s">
        <v>218</v>
      </c>
      <c r="K95" s="73" t="s">
        <v>65</v>
      </c>
      <c r="L95" s="73" t="s">
        <v>65</v>
      </c>
      <c r="M95" s="73" t="s">
        <v>65</v>
      </c>
      <c r="N95" s="65" t="s">
        <v>215</v>
      </c>
    </row>
    <row r="96" spans="1:14" ht="25.5">
      <c r="A96" s="977"/>
      <c r="B96" s="927"/>
      <c r="C96" s="72" t="s">
        <v>111</v>
      </c>
      <c r="D96" s="204"/>
      <c r="E96" s="239"/>
      <c r="F96" s="137"/>
      <c r="G96" s="92"/>
      <c r="H96" s="81"/>
      <c r="I96" s="1065"/>
      <c r="J96" s="211" t="s">
        <v>219</v>
      </c>
      <c r="K96" s="73" t="s">
        <v>220</v>
      </c>
      <c r="L96" s="73" t="s">
        <v>614</v>
      </c>
      <c r="M96" s="73" t="s">
        <v>593</v>
      </c>
      <c r="N96" s="65" t="s">
        <v>215</v>
      </c>
    </row>
    <row r="97" spans="1:14">
      <c r="A97" s="977"/>
      <c r="B97" s="927"/>
      <c r="C97" s="72" t="s">
        <v>111</v>
      </c>
      <c r="D97" s="204" t="s">
        <v>19</v>
      </c>
      <c r="E97" s="239" t="s">
        <v>212</v>
      </c>
      <c r="F97" s="137">
        <v>1.8</v>
      </c>
      <c r="G97" s="92">
        <v>2</v>
      </c>
      <c r="H97" s="81">
        <v>2</v>
      </c>
      <c r="I97" s="1065"/>
      <c r="J97" s="211" t="s">
        <v>221</v>
      </c>
      <c r="K97" s="73" t="s">
        <v>222</v>
      </c>
      <c r="L97" s="73" t="s">
        <v>615</v>
      </c>
      <c r="M97" s="73" t="s">
        <v>616</v>
      </c>
      <c r="N97" s="65" t="s">
        <v>215</v>
      </c>
    </row>
    <row r="98" spans="1:14" ht="38.25">
      <c r="A98" s="977"/>
      <c r="B98" s="927"/>
      <c r="C98" s="72" t="s">
        <v>111</v>
      </c>
      <c r="D98" s="204" t="s">
        <v>19</v>
      </c>
      <c r="E98" s="148" t="s">
        <v>212</v>
      </c>
      <c r="F98" s="137">
        <v>50</v>
      </c>
      <c r="G98" s="92">
        <v>50</v>
      </c>
      <c r="H98" s="81"/>
      <c r="I98" s="1065"/>
      <c r="J98" s="431" t="s">
        <v>1279</v>
      </c>
      <c r="K98" s="73" t="s">
        <v>8</v>
      </c>
      <c r="L98" s="73" t="s">
        <v>8</v>
      </c>
      <c r="M98" s="73"/>
      <c r="N98" s="65" t="s">
        <v>215</v>
      </c>
    </row>
    <row r="99" spans="1:14" ht="13.5" thickBot="1">
      <c r="A99" s="977"/>
      <c r="B99" s="927"/>
      <c r="C99" s="72" t="s">
        <v>111</v>
      </c>
      <c r="D99" s="230" t="s">
        <v>19</v>
      </c>
      <c r="E99" s="239" t="s">
        <v>212</v>
      </c>
      <c r="F99" s="137"/>
      <c r="G99" s="92"/>
      <c r="H99" s="81"/>
      <c r="I99" s="1065"/>
      <c r="J99" s="343" t="s">
        <v>223</v>
      </c>
      <c r="K99" s="73" t="s">
        <v>51</v>
      </c>
      <c r="L99" s="73" t="s">
        <v>51</v>
      </c>
      <c r="M99" s="73" t="s">
        <v>51</v>
      </c>
      <c r="N99" s="65" t="s">
        <v>215</v>
      </c>
    </row>
    <row r="100" spans="1:14" ht="13.5" thickBot="1">
      <c r="A100" s="1055"/>
      <c r="B100" s="927"/>
      <c r="C100" s="72"/>
      <c r="D100" s="928" t="s">
        <v>15</v>
      </c>
      <c r="E100" s="929"/>
      <c r="F100" s="449">
        <f>SUM(F91:F99)</f>
        <v>1127.2</v>
      </c>
      <c r="G100" s="449">
        <f t="shared" ref="G100:H100" si="22">SUM(G91:G99)</f>
        <v>1234.06</v>
      </c>
      <c r="H100" s="449">
        <f t="shared" si="22"/>
        <v>1302.3</v>
      </c>
      <c r="I100" s="1065"/>
      <c r="J100" s="398"/>
      <c r="K100" s="73"/>
      <c r="L100" s="10"/>
      <c r="M100" s="10"/>
      <c r="N100" s="65"/>
    </row>
    <row r="101" spans="1:14" s="66" customFormat="1" ht="15" thickBot="1">
      <c r="A101" s="506" t="s">
        <v>721</v>
      </c>
      <c r="B101" s="997" t="s">
        <v>14</v>
      </c>
      <c r="C101" s="968"/>
      <c r="D101" s="968"/>
      <c r="E101" s="969"/>
      <c r="F101" s="452">
        <f>SUM(F100)</f>
        <v>1127.2</v>
      </c>
      <c r="G101" s="452">
        <f t="shared" ref="G101:H101" si="23">SUM(G100)</f>
        <v>1234.06</v>
      </c>
      <c r="H101" s="452">
        <f t="shared" si="23"/>
        <v>1302.3</v>
      </c>
      <c r="I101" s="5"/>
      <c r="J101" s="398"/>
      <c r="K101" s="10"/>
      <c r="L101" s="10"/>
      <c r="M101" s="10"/>
      <c r="N101" s="57"/>
    </row>
    <row r="102" spans="1:14" s="66" customFormat="1" ht="15" thickBot="1">
      <c r="A102" s="504" t="s">
        <v>5</v>
      </c>
      <c r="B102" s="997" t="s">
        <v>16</v>
      </c>
      <c r="C102" s="968"/>
      <c r="D102" s="968"/>
      <c r="E102" s="969"/>
      <c r="F102" s="449">
        <f>SUM(F62+F89+F101)</f>
        <v>1778.5</v>
      </c>
      <c r="G102" s="449">
        <f>SUM(G62+G89+G101)</f>
        <v>3491.36</v>
      </c>
      <c r="H102" s="449">
        <f>SUM(H62+H89+H101)</f>
        <v>3329.8999999999996</v>
      </c>
      <c r="I102" s="208"/>
      <c r="J102" s="398"/>
      <c r="K102" s="10"/>
      <c r="L102" s="10"/>
      <c r="M102" s="10"/>
      <c r="N102" s="89"/>
    </row>
    <row r="103" spans="1:14" s="241" customFormat="1" ht="15" thickBot="1">
      <c r="A103" s="1001" t="s">
        <v>224</v>
      </c>
      <c r="B103" s="1001"/>
      <c r="C103" s="1001"/>
      <c r="D103" s="1001"/>
      <c r="E103" s="1002"/>
      <c r="F103" s="449">
        <f>SUM(F32+F102)</f>
        <v>4305.8</v>
      </c>
      <c r="G103" s="449">
        <f>SUM(G32+G102)</f>
        <v>6044.3600000000006</v>
      </c>
      <c r="H103" s="449">
        <f>SUM(H32+H102)</f>
        <v>5149.8999999999996</v>
      </c>
      <c r="I103" s="462"/>
      <c r="J103" s="462"/>
      <c r="K103" s="10"/>
      <c r="L103" s="10"/>
      <c r="M103" s="10"/>
      <c r="N103" s="240"/>
    </row>
    <row r="104" spans="1:14" ht="13.5" thickBot="1"/>
    <row r="105" spans="1:14" s="25" customFormat="1" ht="26.25" thickBot="1">
      <c r="A105" s="1008" t="s">
        <v>697</v>
      </c>
      <c r="B105" s="1009"/>
      <c r="C105" s="1009"/>
      <c r="D105" s="1009"/>
      <c r="E105" s="1010"/>
      <c r="F105" s="510" t="s">
        <v>1384</v>
      </c>
      <c r="G105" s="50" t="s">
        <v>82</v>
      </c>
      <c r="H105" s="50" t="s">
        <v>920</v>
      </c>
      <c r="I105" s="22"/>
      <c r="J105" s="51"/>
      <c r="K105" s="51"/>
      <c r="L105" s="51"/>
      <c r="M105" s="22"/>
    </row>
    <row r="106" spans="1:14" s="77" customFormat="1" ht="13.5" thickBot="1">
      <c r="A106" s="986" t="s">
        <v>89</v>
      </c>
      <c r="B106" s="987"/>
      <c r="C106" s="987"/>
      <c r="D106" s="987"/>
      <c r="E106" s="988"/>
      <c r="F106" s="122">
        <f>SUM(F107:F112)</f>
        <v>4015.7999999999997</v>
      </c>
      <c r="G106" s="91">
        <f>SUM(G107:G112)</f>
        <v>4513.96</v>
      </c>
      <c r="H106" s="91">
        <f>SUM(H107:H112)</f>
        <v>4327.7000000000007</v>
      </c>
      <c r="I106" s="341"/>
      <c r="J106" s="173"/>
      <c r="K106" s="172"/>
      <c r="L106" s="172"/>
      <c r="M106" s="172"/>
      <c r="N106" s="22"/>
    </row>
    <row r="107" spans="1:14" s="77" customFormat="1">
      <c r="A107" s="1011" t="s">
        <v>83</v>
      </c>
      <c r="B107" s="1012"/>
      <c r="C107" s="1012"/>
      <c r="D107" s="1012"/>
      <c r="E107" s="1013"/>
      <c r="F107" s="123">
        <f>SUMIF(D10:D105,"SB",F10:F105)</f>
        <v>983.09999999999991</v>
      </c>
      <c r="G107" s="245">
        <f>SUMIF(D9:D103,"SB",G9:G103)</f>
        <v>1618.9</v>
      </c>
      <c r="H107" s="245">
        <f>SUMIF(D9:D103,"SB",H9:H103)</f>
        <v>1339.4</v>
      </c>
      <c r="I107" s="125"/>
      <c r="J107" s="173"/>
      <c r="K107" s="51"/>
      <c r="L107" s="51"/>
      <c r="M107" s="51"/>
      <c r="N107" s="22"/>
    </row>
    <row r="108" spans="1:14" s="77" customFormat="1">
      <c r="A108" s="980" t="s">
        <v>84</v>
      </c>
      <c r="B108" s="981"/>
      <c r="C108" s="981"/>
      <c r="D108" s="981"/>
      <c r="E108" s="982"/>
      <c r="F108" s="123">
        <f>SUMIF(D10:D105,"VD",F10:F105)</f>
        <v>2732.7</v>
      </c>
      <c r="G108" s="245">
        <f>SUMIF(D8:D103,"VD",G8:G103)</f>
        <v>2895.06</v>
      </c>
      <c r="H108" s="245">
        <f>SUMIF(D10:D103,"VD",H10:H103)</f>
        <v>2988.3</v>
      </c>
      <c r="I108" s="125"/>
      <c r="J108" s="173"/>
      <c r="K108" s="51"/>
      <c r="L108" s="51"/>
      <c r="M108" s="51"/>
      <c r="N108" s="22"/>
    </row>
    <row r="109" spans="1:14" s="77" customFormat="1">
      <c r="A109" s="980" t="s">
        <v>85</v>
      </c>
      <c r="B109" s="981"/>
      <c r="C109" s="981"/>
      <c r="D109" s="981"/>
      <c r="E109" s="982"/>
      <c r="F109" s="123">
        <f>SUMIF(D10:D105,"SP",F10:F105)</f>
        <v>0</v>
      </c>
      <c r="G109" s="245">
        <f>SUMIF(D9:D103,"SP",G9:G103)</f>
        <v>0</v>
      </c>
      <c r="H109" s="245">
        <f>SUMIF(D7:D103,"SP",H7:H103)</f>
        <v>0</v>
      </c>
      <c r="I109" s="24"/>
      <c r="J109" s="173"/>
      <c r="K109" s="51"/>
      <c r="L109" s="51"/>
      <c r="M109" s="51"/>
      <c r="N109" s="22"/>
    </row>
    <row r="110" spans="1:14" s="77" customFormat="1">
      <c r="A110" s="980" t="s">
        <v>86</v>
      </c>
      <c r="B110" s="981"/>
      <c r="C110" s="981"/>
      <c r="D110" s="981"/>
      <c r="E110" s="982"/>
      <c r="F110" s="123">
        <f>SUMIF(D10:D105,"ESB",F10:F105)</f>
        <v>0</v>
      </c>
      <c r="G110" s="245">
        <f>SUMIF(D7:D103,"ESB",G7:G103)</f>
        <v>0</v>
      </c>
      <c r="H110" s="245">
        <f>SUMIF(D7:D103,"ESB",H7:H103)</f>
        <v>0</v>
      </c>
      <c r="I110" s="125"/>
      <c r="J110" s="173"/>
      <c r="K110" s="51"/>
      <c r="L110" s="51"/>
      <c r="M110" s="51"/>
      <c r="N110" s="22"/>
    </row>
    <row r="111" spans="1:14" s="77" customFormat="1">
      <c r="A111" s="980" t="s">
        <v>87</v>
      </c>
      <c r="B111" s="981"/>
      <c r="C111" s="981"/>
      <c r="D111" s="981"/>
      <c r="E111" s="982"/>
      <c r="F111" s="123">
        <f>SUMIF(D10:D105,"SL",F10:F105)</f>
        <v>300</v>
      </c>
      <c r="G111" s="245">
        <f>SUMIF(D8:D103,"SL",G8:G103)</f>
        <v>0</v>
      </c>
      <c r="H111" s="245">
        <f>SUMIF(D7:D103,"SL",H7:H103)</f>
        <v>0</v>
      </c>
      <c r="I111" s="125"/>
      <c r="J111" s="173"/>
      <c r="K111" s="51"/>
      <c r="L111" s="51"/>
      <c r="M111" s="51"/>
      <c r="N111" s="22"/>
    </row>
    <row r="112" spans="1:14" s="77" customFormat="1" ht="13.5" thickBot="1">
      <c r="A112" s="983" t="s">
        <v>88</v>
      </c>
      <c r="B112" s="984"/>
      <c r="C112" s="984"/>
      <c r="D112" s="984"/>
      <c r="E112" s="985"/>
      <c r="F112" s="123">
        <f>SUMIF(D10:D103,"AML",F10:F103)</f>
        <v>0</v>
      </c>
      <c r="G112" s="245">
        <f>SUMIF(D9:D103,"AML",G9:G103)</f>
        <v>0</v>
      </c>
      <c r="H112" s="245">
        <f>SUMIF(D7:D103,"AML",H7:H103)</f>
        <v>0</v>
      </c>
      <c r="I112" s="125"/>
      <c r="J112" s="173"/>
      <c r="K112" s="51"/>
      <c r="L112" s="51"/>
      <c r="M112" s="51"/>
      <c r="N112" s="22"/>
    </row>
    <row r="113" spans="1:14" s="77" customFormat="1" ht="13.5" thickBot="1">
      <c r="A113" s="986" t="s">
        <v>90</v>
      </c>
      <c r="B113" s="987"/>
      <c r="C113" s="987"/>
      <c r="D113" s="987"/>
      <c r="E113" s="988"/>
      <c r="F113" s="122">
        <f>SUM(F114:F116)</f>
        <v>300</v>
      </c>
      <c r="G113" s="292">
        <f>SUM(G114:G116)</f>
        <v>1550.4</v>
      </c>
      <c r="H113" s="292">
        <f>SUM(H114:H116)</f>
        <v>842.2</v>
      </c>
      <c r="I113" s="125"/>
      <c r="J113" s="173"/>
      <c r="K113" s="51"/>
      <c r="L113" s="51"/>
      <c r="M113" s="51"/>
      <c r="N113" s="22"/>
    </row>
    <row r="114" spans="1:14" s="77" customFormat="1">
      <c r="A114" s="974" t="s">
        <v>28</v>
      </c>
      <c r="B114" s="975"/>
      <c r="C114" s="975"/>
      <c r="D114" s="975"/>
      <c r="E114" s="976"/>
      <c r="F114" s="123">
        <f>SUMIF(D10:D105,"ES",F10:F105)</f>
        <v>0</v>
      </c>
      <c r="G114" s="245">
        <f>SUMIF(D13:D103,"ES",G13:G103)</f>
        <v>1042.4000000000001</v>
      </c>
      <c r="H114" s="245">
        <f>SUMIF(D7:D103,"ES",H7:H103)</f>
        <v>842.2</v>
      </c>
      <c r="I114" s="341"/>
      <c r="J114" s="173"/>
      <c r="K114" s="172"/>
      <c r="L114" s="172"/>
      <c r="M114" s="172"/>
      <c r="N114" s="22"/>
    </row>
    <row r="115" spans="1:14" s="77" customFormat="1">
      <c r="A115" s="991" t="s">
        <v>651</v>
      </c>
      <c r="B115" s="992"/>
      <c r="C115" s="992"/>
      <c r="D115" s="992"/>
      <c r="E115" s="993"/>
      <c r="F115" s="123">
        <f>SUMIF(D10:D105,"VBF",F10:F105)</f>
        <v>0</v>
      </c>
      <c r="G115" s="245">
        <f>SUMIF(D15:D103,"VB",G15:G103)</f>
        <v>0</v>
      </c>
      <c r="H115" s="245">
        <f>SUMIF(D7:D103,"VB",H7:H103)</f>
        <v>0</v>
      </c>
      <c r="I115" s="125"/>
      <c r="J115" s="173"/>
      <c r="K115" s="51"/>
      <c r="L115" s="51"/>
      <c r="M115" s="51"/>
      <c r="N115" s="22"/>
    </row>
    <row r="116" spans="1:14" s="77" customFormat="1" ht="13.5" thickBot="1">
      <c r="A116" s="994" t="s">
        <v>29</v>
      </c>
      <c r="B116" s="995"/>
      <c r="C116" s="995"/>
      <c r="D116" s="995"/>
      <c r="E116" s="996"/>
      <c r="F116" s="366">
        <f>SUMIF(D10:D105,"Kt.",F10:F105)</f>
        <v>300</v>
      </c>
      <c r="G116" s="360">
        <f>SUMIF(D16:D103,"Kt.",G16:G103)</f>
        <v>508</v>
      </c>
      <c r="H116" s="360">
        <f>SUMIF(D7:D103,"Kt.",H7:H103)</f>
        <v>0</v>
      </c>
      <c r="I116" s="125"/>
      <c r="J116" s="173"/>
      <c r="K116" s="51"/>
      <c r="L116" s="51"/>
      <c r="M116" s="51"/>
      <c r="N116" s="22"/>
    </row>
    <row r="117" spans="1:14" s="77" customFormat="1" ht="13.5" thickBot="1">
      <c r="A117" s="1004" t="s">
        <v>91</v>
      </c>
      <c r="B117" s="1005"/>
      <c r="C117" s="1005"/>
      <c r="D117" s="1005"/>
      <c r="E117" s="1006"/>
      <c r="F117" s="511">
        <f>SUM(F106+F113)</f>
        <v>4315.7999999999993</v>
      </c>
      <c r="G117" s="362">
        <f>SUM(G106+G113)</f>
        <v>6064.3600000000006</v>
      </c>
      <c r="H117" s="362">
        <f>SUM(H106+H113)</f>
        <v>5169.9000000000005</v>
      </c>
      <c r="I117" s="116"/>
      <c r="J117" s="173"/>
      <c r="K117" s="51"/>
      <c r="L117" s="51"/>
      <c r="M117" s="51"/>
      <c r="N117" s="22"/>
    </row>
    <row r="118" spans="1:14" s="77" customFormat="1">
      <c r="A118" s="974" t="s">
        <v>80</v>
      </c>
      <c r="B118" s="975"/>
      <c r="C118" s="975"/>
      <c r="D118" s="975"/>
      <c r="E118" s="976"/>
      <c r="F118" s="107">
        <f>SUMIF(C9:C106,"1R",F9:F106)</f>
        <v>0</v>
      </c>
      <c r="G118" s="361">
        <f>SUMIF(C9:C103,"1R",G9:G103)</f>
        <v>1684.8</v>
      </c>
      <c r="H118" s="361">
        <f>SUMIF(C9:C103,"1R",H9:H103)</f>
        <v>1684.6</v>
      </c>
      <c r="I118" s="125"/>
      <c r="J118" s="173"/>
      <c r="K118" s="51"/>
      <c r="L118" s="51"/>
      <c r="M118" s="51"/>
      <c r="N118" s="116"/>
    </row>
    <row r="119" spans="1:14" s="1" customFormat="1" ht="13.5" thickBot="1">
      <c r="A119" s="998" t="s">
        <v>81</v>
      </c>
      <c r="B119" s="999"/>
      <c r="C119" s="999"/>
      <c r="D119" s="999"/>
      <c r="E119" s="1000"/>
      <c r="F119" s="463">
        <v>-445</v>
      </c>
      <c r="G119" s="246">
        <f>SUM(G117-F117)</f>
        <v>1748.5600000000013</v>
      </c>
      <c r="H119" s="246">
        <f>SUM(H117-G117)</f>
        <v>-894.46</v>
      </c>
      <c r="I119" s="419"/>
      <c r="J119" s="14"/>
      <c r="K119" s="15"/>
      <c r="L119" s="15"/>
      <c r="M119" s="15"/>
      <c r="N119" s="2"/>
    </row>
    <row r="122" spans="1:14">
      <c r="F122" s="615"/>
    </row>
  </sheetData>
  <sheetProtection formatCells="0" formatColumns="0" formatRows="0" deleteColumns="0" deleteRows="0" sort="0"/>
  <autoFilter ref="A10:N119" xr:uid="{EF96BDD3-EB34-469A-9F2C-CC201CDECDE5}"/>
  <mergeCells count="104">
    <mergeCell ref="I86:I88"/>
    <mergeCell ref="D88:E88"/>
    <mergeCell ref="I83:I85"/>
    <mergeCell ref="D85:E85"/>
    <mergeCell ref="A59:A61"/>
    <mergeCell ref="B59:B61"/>
    <mergeCell ref="D61:E61"/>
    <mergeCell ref="A41:A58"/>
    <mergeCell ref="B41:B58"/>
    <mergeCell ref="D58:E58"/>
    <mergeCell ref="A77:A82"/>
    <mergeCell ref="B77:B82"/>
    <mergeCell ref="D82:E82"/>
    <mergeCell ref="A68:A71"/>
    <mergeCell ref="B68:B71"/>
    <mergeCell ref="D71:E71"/>
    <mergeCell ref="F6:F9"/>
    <mergeCell ref="C6:C9"/>
    <mergeCell ref="I68:I71"/>
    <mergeCell ref="I72:I76"/>
    <mergeCell ref="I77:I82"/>
    <mergeCell ref="I35:I37"/>
    <mergeCell ref="I38:I40"/>
    <mergeCell ref="I41:I58"/>
    <mergeCell ref="I59:I61"/>
    <mergeCell ref="E6:E9"/>
    <mergeCell ref="I6:I9"/>
    <mergeCell ref="D24:E24"/>
    <mergeCell ref="B11:D11"/>
    <mergeCell ref="D21:E21"/>
    <mergeCell ref="B6:B9"/>
    <mergeCell ref="D6:D9"/>
    <mergeCell ref="B12:D12"/>
    <mergeCell ref="B28:B30"/>
    <mergeCell ref="D30:E30"/>
    <mergeCell ref="D40:E40"/>
    <mergeCell ref="B35:B37"/>
    <mergeCell ref="D37:E37"/>
    <mergeCell ref="B31:E31"/>
    <mergeCell ref="B32:E32"/>
    <mergeCell ref="K1:N1"/>
    <mergeCell ref="K8:K9"/>
    <mergeCell ref="G1:I1"/>
    <mergeCell ref="M3:N3"/>
    <mergeCell ref="J6:M7"/>
    <mergeCell ref="N6:N9"/>
    <mergeCell ref="J8:J9"/>
    <mergeCell ref="G6:G9"/>
    <mergeCell ref="L8:L9"/>
    <mergeCell ref="M8:M9"/>
    <mergeCell ref="H6:H9"/>
    <mergeCell ref="A119:E119"/>
    <mergeCell ref="A116:E116"/>
    <mergeCell ref="A117:E117"/>
    <mergeCell ref="A118:E118"/>
    <mergeCell ref="A108:E108"/>
    <mergeCell ref="A109:E109"/>
    <mergeCell ref="A110:E110"/>
    <mergeCell ref="A111:E111"/>
    <mergeCell ref="A112:E112"/>
    <mergeCell ref="A113:E113"/>
    <mergeCell ref="A114:E114"/>
    <mergeCell ref="A115:E115"/>
    <mergeCell ref="I22:I24"/>
    <mergeCell ref="B102:E102"/>
    <mergeCell ref="B89:E89"/>
    <mergeCell ref="B90:E90"/>
    <mergeCell ref="A35:A37"/>
    <mergeCell ref="I91:I100"/>
    <mergeCell ref="I64:I67"/>
    <mergeCell ref="D27:E27"/>
    <mergeCell ref="A13:A21"/>
    <mergeCell ref="A25:A27"/>
    <mergeCell ref="B25:B27"/>
    <mergeCell ref="A22:A24"/>
    <mergeCell ref="B22:B24"/>
    <mergeCell ref="B13:B21"/>
    <mergeCell ref="I13:I21"/>
    <mergeCell ref="A72:A76"/>
    <mergeCell ref="B72:B76"/>
    <mergeCell ref="D76:E76"/>
    <mergeCell ref="B62:E62"/>
    <mergeCell ref="B63:E63"/>
    <mergeCell ref="B64:B67"/>
    <mergeCell ref="D67:E67"/>
    <mergeCell ref="A64:A67"/>
    <mergeCell ref="A28:A30"/>
    <mergeCell ref="A105:E105"/>
    <mergeCell ref="A106:E106"/>
    <mergeCell ref="A107:E107"/>
    <mergeCell ref="A91:A100"/>
    <mergeCell ref="B91:B100"/>
    <mergeCell ref="D100:E100"/>
    <mergeCell ref="B101:E101"/>
    <mergeCell ref="A103:E103"/>
    <mergeCell ref="A6:A9"/>
    <mergeCell ref="A38:A40"/>
    <mergeCell ref="B33:D33"/>
    <mergeCell ref="B34:E34"/>
    <mergeCell ref="B38:B40"/>
    <mergeCell ref="A83:A85"/>
    <mergeCell ref="B83:B85"/>
    <mergeCell ref="A86:A88"/>
    <mergeCell ref="B86:B88"/>
  </mergeCells>
  <phoneticPr fontId="28" type="noConversion"/>
  <pageMargins left="0.19685039370078741" right="0.31496062992125984" top="0.74803149606299213" bottom="0.35433070866141736" header="0.31496062992125984" footer="0.31496062992125984"/>
  <pageSetup paperSize="9" scale="70" orientation="landscape" r:id="rId1"/>
  <headerFooter>
    <oddHeader>&amp;C&amp;P</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007AF-4D57-4723-93D3-242B30F00AC0}">
  <sheetPr codeName="Lapas6">
    <tabColor theme="9" tint="0.59999389629810485"/>
  </sheetPr>
  <dimension ref="A1:N270"/>
  <sheetViews>
    <sheetView zoomScale="80" zoomScaleNormal="80" workbookViewId="0">
      <pane ySplit="11" topLeftCell="A12" activePane="bottomLeft" state="frozen"/>
      <selection pane="bottomLeft" activeCell="K1" sqref="K1:N1"/>
    </sheetView>
  </sheetViews>
  <sheetFormatPr defaultColWidth="9.140625" defaultRowHeight="26.25" customHeight="1"/>
  <cols>
    <col min="1" max="1" width="8.85546875" style="41" customWidth="1"/>
    <col min="2" max="2" width="22.28515625" style="41" customWidth="1"/>
    <col min="3" max="3" width="5.140625" style="42" customWidth="1"/>
    <col min="4" max="4" width="5.140625" style="41" customWidth="1"/>
    <col min="5" max="5" width="8" style="41" customWidth="1"/>
    <col min="6" max="6" width="11.5703125" style="524" customWidth="1"/>
    <col min="7" max="7" width="11.42578125" style="524" customWidth="1"/>
    <col min="8" max="8" width="12.5703125" style="524" customWidth="1"/>
    <col min="9" max="9" width="12.28515625" style="42" customWidth="1"/>
    <col min="10" max="10" width="32.7109375" style="688" customWidth="1"/>
    <col min="11" max="11" width="8" style="42" customWidth="1"/>
    <col min="12" max="12" width="9" style="42" customWidth="1"/>
    <col min="13" max="13" width="9.42578125" style="42" customWidth="1"/>
    <col min="14" max="14" width="9.7109375" style="116" customWidth="1"/>
    <col min="15" max="16384" width="9.140625" style="41"/>
  </cols>
  <sheetData>
    <row r="1" spans="1:14" ht="45.75" customHeight="1">
      <c r="F1" s="1113"/>
      <c r="G1" s="1113"/>
      <c r="H1" s="1113"/>
      <c r="K1" s="971" t="s">
        <v>1720</v>
      </c>
      <c r="L1" s="971"/>
      <c r="M1" s="971"/>
      <c r="N1" s="971"/>
    </row>
    <row r="2" spans="1:14" ht="12.75" customHeight="1">
      <c r="F2" s="545"/>
      <c r="G2" s="545"/>
      <c r="H2" s="545"/>
      <c r="K2" s="971"/>
      <c r="L2" s="971"/>
      <c r="M2" s="971"/>
      <c r="N2" s="971"/>
    </row>
    <row r="3" spans="1:14" ht="26.25" customHeight="1">
      <c r="A3" s="242" t="s">
        <v>817</v>
      </c>
      <c r="B3" s="242"/>
      <c r="C3" s="28"/>
      <c r="D3" s="242"/>
      <c r="E3" s="242"/>
      <c r="F3" s="28"/>
      <c r="G3" s="28"/>
      <c r="K3" s="971"/>
      <c r="L3" s="971"/>
      <c r="M3" s="971"/>
      <c r="N3" s="971"/>
    </row>
    <row r="4" spans="1:14" s="242" customFormat="1" ht="26.25" customHeight="1">
      <c r="A4" s="242" t="s">
        <v>813</v>
      </c>
      <c r="C4" s="28"/>
      <c r="F4" s="758"/>
      <c r="G4" s="759"/>
      <c r="H4" s="759"/>
      <c r="I4" s="759"/>
      <c r="J4" s="693"/>
      <c r="K4" s="174"/>
      <c r="L4" s="174"/>
      <c r="M4" s="1115" t="s">
        <v>818</v>
      </c>
      <c r="N4" s="1115"/>
    </row>
    <row r="5" spans="1:14" ht="26.25" customHeight="1">
      <c r="A5" s="971" t="s">
        <v>1621</v>
      </c>
      <c r="B5" s="971"/>
      <c r="C5" s="971"/>
      <c r="D5" s="971"/>
      <c r="E5" s="971"/>
      <c r="F5" s="971"/>
      <c r="G5" s="971"/>
      <c r="H5" s="971"/>
      <c r="I5" s="971"/>
      <c r="J5" s="971"/>
      <c r="K5" s="971"/>
      <c r="L5" s="971"/>
      <c r="M5" s="971"/>
      <c r="N5" s="971"/>
    </row>
    <row r="6" spans="1:14" ht="15" customHeight="1" thickBot="1">
      <c r="B6" s="1114"/>
      <c r="C6" s="1114"/>
      <c r="D6" s="1114"/>
      <c r="E6" s="1114"/>
      <c r="F6" s="1114"/>
      <c r="G6" s="1114"/>
      <c r="H6" s="49"/>
      <c r="K6" s="760"/>
      <c r="L6" s="760"/>
      <c r="M6" s="760"/>
      <c r="N6" s="206"/>
    </row>
    <row r="7" spans="1:14" s="43" customFormat="1" ht="17.25" customHeight="1">
      <c r="A7" s="930" t="s">
        <v>0</v>
      </c>
      <c r="B7" s="952" t="s">
        <v>1</v>
      </c>
      <c r="C7" s="930" t="s">
        <v>844</v>
      </c>
      <c r="D7" s="930" t="s">
        <v>3</v>
      </c>
      <c r="E7" s="934" t="s">
        <v>2</v>
      </c>
      <c r="F7" s="941" t="s">
        <v>1604</v>
      </c>
      <c r="G7" s="941" t="s">
        <v>1605</v>
      </c>
      <c r="H7" s="941" t="s">
        <v>1606</v>
      </c>
      <c r="I7" s="937" t="s">
        <v>92</v>
      </c>
      <c r="J7" s="1014" t="s">
        <v>1607</v>
      </c>
      <c r="K7" s="1015"/>
      <c r="L7" s="1015"/>
      <c r="M7" s="1016"/>
      <c r="N7" s="919" t="s">
        <v>21</v>
      </c>
    </row>
    <row r="8" spans="1:14" s="43" customFormat="1" ht="17.25" customHeight="1" thickBot="1">
      <c r="A8" s="931"/>
      <c r="B8" s="953"/>
      <c r="C8" s="931"/>
      <c r="D8" s="931"/>
      <c r="E8" s="935"/>
      <c r="F8" s="942"/>
      <c r="G8" s="942"/>
      <c r="H8" s="942"/>
      <c r="I8" s="938"/>
      <c r="J8" s="1017"/>
      <c r="K8" s="1018"/>
      <c r="L8" s="1018"/>
      <c r="M8" s="1019"/>
      <c r="N8" s="920"/>
    </row>
    <row r="9" spans="1:14" s="43" customFormat="1" ht="15" customHeight="1">
      <c r="A9" s="932"/>
      <c r="B9" s="953"/>
      <c r="C9" s="932"/>
      <c r="D9" s="932"/>
      <c r="E9" s="935"/>
      <c r="F9" s="942"/>
      <c r="G9" s="942"/>
      <c r="H9" s="942"/>
      <c r="I9" s="939"/>
      <c r="J9" s="1022" t="s">
        <v>18</v>
      </c>
      <c r="K9" s="1020" t="s">
        <v>59</v>
      </c>
      <c r="L9" s="1020" t="s">
        <v>564</v>
      </c>
      <c r="M9" s="1020" t="s">
        <v>918</v>
      </c>
      <c r="N9" s="920"/>
    </row>
    <row r="10" spans="1:14" s="43" customFormat="1" ht="38.25" customHeight="1" thickBot="1">
      <c r="A10" s="933"/>
      <c r="B10" s="954"/>
      <c r="C10" s="933"/>
      <c r="D10" s="933"/>
      <c r="E10" s="936"/>
      <c r="F10" s="943"/>
      <c r="G10" s="943"/>
      <c r="H10" s="943"/>
      <c r="I10" s="940"/>
      <c r="J10" s="1023"/>
      <c r="K10" s="1021"/>
      <c r="L10" s="1021"/>
      <c r="M10" s="1021"/>
      <c r="N10" s="921"/>
    </row>
    <row r="11" spans="1:14" s="44" customFormat="1" ht="18" customHeight="1">
      <c r="A11" s="527" t="s">
        <v>8</v>
      </c>
      <c r="B11" s="527" t="s">
        <v>9</v>
      </c>
      <c r="C11" s="527" t="s">
        <v>10</v>
      </c>
      <c r="D11" s="527" t="s">
        <v>11</v>
      </c>
      <c r="E11" s="527" t="s">
        <v>17</v>
      </c>
      <c r="F11" s="528">
        <v>6</v>
      </c>
      <c r="G11" s="528">
        <v>7</v>
      </c>
      <c r="H11" s="528">
        <v>8</v>
      </c>
      <c r="I11" s="527" t="s">
        <v>1319</v>
      </c>
      <c r="J11" s="529" t="s">
        <v>7</v>
      </c>
      <c r="K11" s="526" t="s">
        <v>1386</v>
      </c>
      <c r="L11" s="526" t="s">
        <v>74</v>
      </c>
      <c r="M11" s="526" t="s">
        <v>61</v>
      </c>
      <c r="N11" s="530" t="s">
        <v>1341</v>
      </c>
    </row>
    <row r="12" spans="1:14" ht="26.25" customHeight="1" thickBot="1">
      <c r="A12" s="111" t="s">
        <v>4</v>
      </c>
      <c r="B12" s="1106" t="s">
        <v>225</v>
      </c>
      <c r="C12" s="1107"/>
      <c r="D12" s="1107"/>
      <c r="E12" s="1107"/>
      <c r="F12" s="464"/>
      <c r="G12" s="464"/>
      <c r="H12" s="464"/>
      <c r="I12" s="36"/>
      <c r="J12" s="683"/>
      <c r="K12" s="761"/>
      <c r="L12" s="761"/>
      <c r="M12" s="761"/>
      <c r="N12" s="110"/>
    </row>
    <row r="13" spans="1:14" ht="26.25" customHeight="1" thickBot="1">
      <c r="A13" s="21" t="s">
        <v>675</v>
      </c>
      <c r="B13" s="1108" t="s">
        <v>226</v>
      </c>
      <c r="C13" s="1109"/>
      <c r="D13" s="1109"/>
      <c r="E13" s="1109"/>
      <c r="F13" s="465"/>
      <c r="G13" s="465"/>
      <c r="H13" s="465"/>
      <c r="I13" s="32"/>
      <c r="J13" s="250"/>
      <c r="K13" s="95"/>
      <c r="L13" s="95"/>
      <c r="M13" s="95"/>
      <c r="N13" s="21"/>
    </row>
    <row r="14" spans="1:14" ht="26.25" customHeight="1">
      <c r="A14" s="1030" t="s">
        <v>676</v>
      </c>
      <c r="B14" s="1033" t="s">
        <v>227</v>
      </c>
      <c r="C14" s="140" t="s">
        <v>69</v>
      </c>
      <c r="D14" s="76" t="s">
        <v>19</v>
      </c>
      <c r="E14" s="52" t="s">
        <v>228</v>
      </c>
      <c r="F14" s="137">
        <v>3.6</v>
      </c>
      <c r="G14" s="92">
        <v>4.0999999999999996</v>
      </c>
      <c r="H14" s="81">
        <v>4.0999999999999996</v>
      </c>
      <c r="I14" s="73" t="s">
        <v>1703</v>
      </c>
      <c r="J14" s="250" t="s">
        <v>1362</v>
      </c>
      <c r="K14" s="550">
        <v>10</v>
      </c>
      <c r="L14" s="550">
        <v>4</v>
      </c>
      <c r="M14" s="550">
        <v>1</v>
      </c>
      <c r="N14" s="76" t="s">
        <v>229</v>
      </c>
    </row>
    <row r="15" spans="1:14" ht="26.25" customHeight="1" thickBot="1">
      <c r="A15" s="1031"/>
      <c r="B15" s="1034"/>
      <c r="C15" s="140" t="s">
        <v>69</v>
      </c>
      <c r="D15" s="76" t="s">
        <v>19</v>
      </c>
      <c r="E15" s="52" t="s">
        <v>228</v>
      </c>
      <c r="F15" s="137">
        <v>1</v>
      </c>
      <c r="G15" s="92">
        <v>1</v>
      </c>
      <c r="H15" s="81">
        <v>1</v>
      </c>
      <c r="I15" s="73"/>
      <c r="J15" s="250" t="s">
        <v>646</v>
      </c>
      <c r="K15" s="550">
        <v>3</v>
      </c>
      <c r="L15" s="550">
        <v>3</v>
      </c>
      <c r="M15" s="550">
        <v>3</v>
      </c>
      <c r="N15" s="76" t="s">
        <v>229</v>
      </c>
    </row>
    <row r="16" spans="1:14" ht="15.75" customHeight="1" thickBot="1">
      <c r="A16" s="1032"/>
      <c r="B16" s="1034"/>
      <c r="C16" s="104"/>
      <c r="D16" s="1098" t="s">
        <v>15</v>
      </c>
      <c r="E16" s="1099"/>
      <c r="F16" s="304">
        <f t="shared" ref="F16" si="0">SUM(F14:F15)</f>
        <v>4.5999999999999996</v>
      </c>
      <c r="G16" s="304">
        <f t="shared" ref="G16:H16" si="1">SUM(G14:G15)</f>
        <v>5.0999999999999996</v>
      </c>
      <c r="H16" s="304">
        <f t="shared" si="1"/>
        <v>5.0999999999999996</v>
      </c>
      <c r="I16" s="73"/>
      <c r="J16" s="250"/>
      <c r="K16" s="95"/>
      <c r="L16" s="95"/>
      <c r="M16" s="95"/>
      <c r="N16" s="21"/>
    </row>
    <row r="17" spans="1:14" ht="26.25" customHeight="1">
      <c r="A17" s="977" t="s">
        <v>677</v>
      </c>
      <c r="B17" s="1033" t="s">
        <v>231</v>
      </c>
      <c r="C17" s="140" t="s">
        <v>69</v>
      </c>
      <c r="D17" s="76" t="s">
        <v>19</v>
      </c>
      <c r="E17" s="52" t="s">
        <v>230</v>
      </c>
      <c r="F17" s="137">
        <v>1</v>
      </c>
      <c r="G17" s="92">
        <v>1.5</v>
      </c>
      <c r="H17" s="81">
        <v>1.5</v>
      </c>
      <c r="I17" s="73" t="s">
        <v>1703</v>
      </c>
      <c r="J17" s="690" t="s">
        <v>1113</v>
      </c>
      <c r="K17" s="550">
        <v>5</v>
      </c>
      <c r="L17" s="550">
        <v>7</v>
      </c>
      <c r="M17" s="550">
        <v>7</v>
      </c>
      <c r="N17" s="21" t="s">
        <v>229</v>
      </c>
    </row>
    <row r="18" spans="1:14" ht="26.25" customHeight="1" thickBot="1">
      <c r="A18" s="977"/>
      <c r="B18" s="1034"/>
      <c r="C18" s="140" t="s">
        <v>8</v>
      </c>
      <c r="D18" s="76" t="s">
        <v>19</v>
      </c>
      <c r="E18" s="52" t="s">
        <v>228</v>
      </c>
      <c r="F18" s="356"/>
      <c r="G18" s="373">
        <v>12</v>
      </c>
      <c r="H18" s="352">
        <v>14</v>
      </c>
      <c r="I18" s="73"/>
      <c r="J18" s="690" t="s">
        <v>1577</v>
      </c>
      <c r="K18" s="249"/>
      <c r="L18" s="249">
        <v>3</v>
      </c>
      <c r="M18" s="249">
        <v>3</v>
      </c>
      <c r="N18" s="250" t="s">
        <v>26</v>
      </c>
    </row>
    <row r="19" spans="1:14" ht="16.5" customHeight="1" thickBot="1">
      <c r="A19" s="1030"/>
      <c r="B19" s="1035"/>
      <c r="C19" s="104"/>
      <c r="D19" s="1098" t="s">
        <v>15</v>
      </c>
      <c r="E19" s="1099"/>
      <c r="F19" s="304">
        <f t="shared" ref="F19" si="2">SUM(F17:F18)</f>
        <v>1</v>
      </c>
      <c r="G19" s="304">
        <f t="shared" ref="G19:H19" si="3">SUM(G17:G18)</f>
        <v>13.5</v>
      </c>
      <c r="H19" s="304">
        <f t="shared" si="3"/>
        <v>15.5</v>
      </c>
      <c r="I19" s="73"/>
      <c r="J19" s="250"/>
      <c r="K19" s="95"/>
      <c r="L19" s="95"/>
      <c r="M19" s="95"/>
      <c r="N19" s="21"/>
    </row>
    <row r="20" spans="1:14" ht="26.25" customHeight="1">
      <c r="A20" s="977" t="s">
        <v>699</v>
      </c>
      <c r="B20" s="1033" t="s">
        <v>1580</v>
      </c>
      <c r="C20" s="838" t="s">
        <v>69</v>
      </c>
      <c r="D20" s="649" t="s">
        <v>19</v>
      </c>
      <c r="E20" s="652" t="s">
        <v>230</v>
      </c>
      <c r="F20" s="773">
        <v>18.5</v>
      </c>
      <c r="G20" s="373">
        <v>1.5</v>
      </c>
      <c r="H20" s="352">
        <v>1.5</v>
      </c>
      <c r="I20" s="73" t="s">
        <v>1704</v>
      </c>
      <c r="J20" s="690" t="s">
        <v>1363</v>
      </c>
      <c r="K20" s="711">
        <v>5</v>
      </c>
      <c r="L20" s="711">
        <v>7</v>
      </c>
      <c r="M20" s="711">
        <v>7</v>
      </c>
      <c r="N20" s="21" t="s">
        <v>229</v>
      </c>
    </row>
    <row r="21" spans="1:14" ht="26.25" customHeight="1">
      <c r="A21" s="977"/>
      <c r="B21" s="1034"/>
      <c r="C21" s="838" t="s">
        <v>69</v>
      </c>
      <c r="D21" s="649" t="s">
        <v>19</v>
      </c>
      <c r="E21" s="652" t="s">
        <v>230</v>
      </c>
      <c r="F21" s="773">
        <v>15.7</v>
      </c>
      <c r="G21" s="373">
        <v>23</v>
      </c>
      <c r="H21" s="352">
        <v>23</v>
      </c>
      <c r="I21" s="73"/>
      <c r="J21" s="690" t="s">
        <v>1114</v>
      </c>
      <c r="K21" s="712">
        <v>1400</v>
      </c>
      <c r="L21" s="713">
        <v>1400</v>
      </c>
      <c r="M21" s="711">
        <v>1400</v>
      </c>
      <c r="N21" s="21" t="s">
        <v>229</v>
      </c>
    </row>
    <row r="22" spans="1:14" ht="26.25" customHeight="1">
      <c r="A22" s="977"/>
      <c r="B22" s="1034"/>
      <c r="C22" s="838" t="s">
        <v>69</v>
      </c>
      <c r="D22" s="649" t="s">
        <v>19</v>
      </c>
      <c r="E22" s="652" t="s">
        <v>230</v>
      </c>
      <c r="F22" s="773">
        <v>3</v>
      </c>
      <c r="G22" s="373">
        <v>2</v>
      </c>
      <c r="H22" s="352">
        <v>2.5</v>
      </c>
      <c r="I22" s="73"/>
      <c r="J22" s="690" t="s">
        <v>1364</v>
      </c>
      <c r="K22" s="711">
        <v>1</v>
      </c>
      <c r="L22" s="711">
        <v>1</v>
      </c>
      <c r="M22" s="711">
        <v>1</v>
      </c>
      <c r="N22" s="21" t="s">
        <v>229</v>
      </c>
    </row>
    <row r="23" spans="1:14" ht="26.25" customHeight="1" thickBot="1">
      <c r="A23" s="977"/>
      <c r="B23" s="1034"/>
      <c r="C23" s="838">
        <v>15</v>
      </c>
      <c r="D23" s="649" t="s">
        <v>19</v>
      </c>
      <c r="E23" s="652" t="s">
        <v>228</v>
      </c>
      <c r="F23" s="356">
        <v>2.1</v>
      </c>
      <c r="G23" s="373">
        <v>7</v>
      </c>
      <c r="H23" s="352">
        <v>7.5</v>
      </c>
      <c r="I23" s="73"/>
      <c r="J23" s="651" t="s">
        <v>785</v>
      </c>
      <c r="K23" s="648" t="s">
        <v>1115</v>
      </c>
      <c r="L23" s="648" t="s">
        <v>1116</v>
      </c>
      <c r="M23" s="648" t="s">
        <v>1117</v>
      </c>
      <c r="N23" s="649" t="s">
        <v>160</v>
      </c>
    </row>
    <row r="24" spans="1:14" ht="18" customHeight="1" thickBot="1">
      <c r="A24" s="1030"/>
      <c r="B24" s="1035"/>
      <c r="C24" s="104"/>
      <c r="D24" s="1098" t="s">
        <v>15</v>
      </c>
      <c r="E24" s="1099"/>
      <c r="F24" s="304">
        <f t="shared" ref="F24" si="4">SUM(F20:F23)</f>
        <v>39.300000000000004</v>
      </c>
      <c r="G24" s="304">
        <f t="shared" ref="G24:H24" si="5">SUM(G20:G23)</f>
        <v>33.5</v>
      </c>
      <c r="H24" s="304">
        <f t="shared" si="5"/>
        <v>34.5</v>
      </c>
      <c r="I24" s="73"/>
      <c r="J24" s="250"/>
      <c r="K24" s="95"/>
      <c r="L24" s="95"/>
      <c r="M24" s="95"/>
      <c r="N24" s="21"/>
    </row>
    <row r="25" spans="1:14" ht="26.25" customHeight="1">
      <c r="A25" s="977" t="s">
        <v>700</v>
      </c>
      <c r="B25" s="1033" t="s">
        <v>232</v>
      </c>
      <c r="C25" s="838"/>
      <c r="D25" s="649"/>
      <c r="E25" s="652"/>
      <c r="F25" s="356"/>
      <c r="G25" s="373"/>
      <c r="H25" s="352"/>
      <c r="I25" s="73" t="s">
        <v>1703</v>
      </c>
      <c r="J25" s="690"/>
      <c r="K25" s="648"/>
      <c r="L25" s="648"/>
      <c r="M25" s="648"/>
      <c r="N25" s="250"/>
    </row>
    <row r="26" spans="1:14" ht="26.25" customHeight="1" thickBot="1">
      <c r="A26" s="977"/>
      <c r="B26" s="1034"/>
      <c r="C26" s="251">
        <v>15</v>
      </c>
      <c r="D26" s="649" t="s">
        <v>19</v>
      </c>
      <c r="E26" s="652" t="s">
        <v>228</v>
      </c>
      <c r="F26" s="356">
        <v>5</v>
      </c>
      <c r="G26" s="373">
        <v>6.5</v>
      </c>
      <c r="H26" s="352">
        <v>7</v>
      </c>
      <c r="I26" s="73"/>
      <c r="J26" s="690" t="s">
        <v>1118</v>
      </c>
      <c r="K26" s="648" t="s">
        <v>1119</v>
      </c>
      <c r="L26" s="648" t="s">
        <v>1120</v>
      </c>
      <c r="M26" s="648" t="s">
        <v>1121</v>
      </c>
      <c r="N26" s="250" t="s">
        <v>160</v>
      </c>
    </row>
    <row r="27" spans="1:14" ht="15" customHeight="1" thickBot="1">
      <c r="A27" s="1030"/>
      <c r="B27" s="1035"/>
      <c r="C27" s="104"/>
      <c r="D27" s="1098" t="s">
        <v>15</v>
      </c>
      <c r="E27" s="1099"/>
      <c r="F27" s="304">
        <f t="shared" ref="F27" si="6">SUM(F25:F26)</f>
        <v>5</v>
      </c>
      <c r="G27" s="304">
        <f t="shared" ref="G27:H27" si="7">SUM(G25:G26)</f>
        <v>6.5</v>
      </c>
      <c r="H27" s="304">
        <f t="shared" si="7"/>
        <v>7</v>
      </c>
      <c r="I27" s="73"/>
      <c r="J27" s="694"/>
      <c r="K27" s="95"/>
      <c r="L27" s="95"/>
      <c r="M27" s="95"/>
      <c r="N27" s="21"/>
    </row>
    <row r="28" spans="1:14" ht="26.25" customHeight="1">
      <c r="A28" s="977" t="s">
        <v>701</v>
      </c>
      <c r="B28" s="1033" t="s">
        <v>234</v>
      </c>
      <c r="C28" s="838" t="s">
        <v>8</v>
      </c>
      <c r="D28" s="649" t="s">
        <v>19</v>
      </c>
      <c r="E28" s="652" t="s">
        <v>228</v>
      </c>
      <c r="F28" s="356"/>
      <c r="G28" s="373">
        <v>12.5</v>
      </c>
      <c r="H28" s="352"/>
      <c r="I28" s="73" t="s">
        <v>233</v>
      </c>
      <c r="J28" s="250" t="s">
        <v>1122</v>
      </c>
      <c r="K28" s="249"/>
      <c r="L28" s="249">
        <v>1</v>
      </c>
      <c r="M28" s="249"/>
      <c r="N28" s="250" t="s">
        <v>26</v>
      </c>
    </row>
    <row r="29" spans="1:14" ht="26.25" customHeight="1" thickBot="1">
      <c r="A29" s="977"/>
      <c r="B29" s="1034"/>
      <c r="C29" s="140"/>
      <c r="D29" s="76"/>
      <c r="E29" s="52"/>
      <c r="F29" s="137"/>
      <c r="G29" s="92"/>
      <c r="H29" s="81"/>
      <c r="I29" s="73"/>
      <c r="J29" s="690"/>
      <c r="K29" s="95"/>
      <c r="L29" s="95"/>
      <c r="M29" s="95"/>
      <c r="N29" s="21"/>
    </row>
    <row r="30" spans="1:14" ht="15" customHeight="1" thickBot="1">
      <c r="A30" s="1030"/>
      <c r="B30" s="1035"/>
      <c r="C30" s="104"/>
      <c r="D30" s="1098" t="s">
        <v>15</v>
      </c>
      <c r="E30" s="1099"/>
      <c r="F30" s="304">
        <f t="shared" ref="F30" si="8">SUM(F28:F29)</f>
        <v>0</v>
      </c>
      <c r="G30" s="304">
        <f t="shared" ref="G30:H30" si="9">SUM(G28:G29)</f>
        <v>12.5</v>
      </c>
      <c r="H30" s="304">
        <f t="shared" si="9"/>
        <v>0</v>
      </c>
      <c r="I30" s="73"/>
      <c r="J30" s="250"/>
      <c r="K30" s="95"/>
      <c r="L30" s="95"/>
      <c r="M30" s="95"/>
      <c r="N30" s="21"/>
    </row>
    <row r="31" spans="1:14" ht="26.25" customHeight="1">
      <c r="A31" s="977" t="s">
        <v>702</v>
      </c>
      <c r="B31" s="924" t="s">
        <v>235</v>
      </c>
      <c r="C31" s="839" t="s">
        <v>65</v>
      </c>
      <c r="D31" s="649" t="s">
        <v>19</v>
      </c>
      <c r="E31" s="744" t="s">
        <v>228</v>
      </c>
      <c r="F31" s="356">
        <v>1</v>
      </c>
      <c r="G31" s="373">
        <v>4</v>
      </c>
      <c r="H31" s="352">
        <v>5</v>
      </c>
      <c r="I31" s="73" t="s">
        <v>1703</v>
      </c>
      <c r="J31" s="690" t="s">
        <v>1123</v>
      </c>
      <c r="K31" s="648" t="s">
        <v>1124</v>
      </c>
      <c r="L31" s="648" t="s">
        <v>1125</v>
      </c>
      <c r="M31" s="648" t="s">
        <v>1126</v>
      </c>
      <c r="N31" s="250" t="s">
        <v>160</v>
      </c>
    </row>
    <row r="32" spans="1:14" ht="26.25" customHeight="1" thickBot="1">
      <c r="A32" s="977"/>
      <c r="B32" s="925"/>
      <c r="C32" s="839" t="s">
        <v>65</v>
      </c>
      <c r="D32" s="649" t="s">
        <v>19</v>
      </c>
      <c r="E32" s="744" t="s">
        <v>228</v>
      </c>
      <c r="F32" s="356"/>
      <c r="G32" s="373">
        <v>3</v>
      </c>
      <c r="H32" s="352">
        <v>5</v>
      </c>
      <c r="I32" s="73"/>
      <c r="J32" s="690" t="s">
        <v>236</v>
      </c>
      <c r="K32" s="648"/>
      <c r="L32" s="648" t="s">
        <v>8</v>
      </c>
      <c r="M32" s="648" t="s">
        <v>8</v>
      </c>
      <c r="N32" s="250" t="s">
        <v>160</v>
      </c>
    </row>
    <row r="33" spans="1:14" ht="15" customHeight="1" thickBot="1">
      <c r="A33" s="977"/>
      <c r="B33" s="926"/>
      <c r="C33" s="103"/>
      <c r="D33" s="1098" t="s">
        <v>15</v>
      </c>
      <c r="E33" s="1099"/>
      <c r="F33" s="304">
        <f t="shared" ref="F33" si="10">SUM(F31:F32)</f>
        <v>1</v>
      </c>
      <c r="G33" s="304">
        <f t="shared" ref="G33:H33" si="11">SUM(G31:G32)</f>
        <v>7</v>
      </c>
      <c r="H33" s="304">
        <f t="shared" si="11"/>
        <v>10</v>
      </c>
      <c r="I33" s="73"/>
      <c r="J33" s="250"/>
      <c r="K33" s="95"/>
      <c r="L33" s="95"/>
      <c r="M33" s="95"/>
      <c r="N33" s="76"/>
    </row>
    <row r="34" spans="1:14" ht="26.25" customHeight="1">
      <c r="A34" s="977" t="s">
        <v>725</v>
      </c>
      <c r="B34" s="1030" t="s">
        <v>238</v>
      </c>
      <c r="C34" s="839" t="s">
        <v>65</v>
      </c>
      <c r="D34" s="649" t="s">
        <v>19</v>
      </c>
      <c r="E34" s="744" t="s">
        <v>1454</v>
      </c>
      <c r="F34" s="779">
        <v>47.6</v>
      </c>
      <c r="G34" s="714"/>
      <c r="H34" s="715"/>
      <c r="I34" s="648" t="s">
        <v>1703</v>
      </c>
      <c r="J34" s="1084" t="s">
        <v>1576</v>
      </c>
      <c r="K34" s="1094" t="s">
        <v>950</v>
      </c>
      <c r="L34" s="1096"/>
      <c r="M34" s="1096"/>
      <c r="N34" s="649" t="s">
        <v>160</v>
      </c>
    </row>
    <row r="35" spans="1:14" ht="26.25" customHeight="1">
      <c r="A35" s="977"/>
      <c r="B35" s="1031"/>
      <c r="C35" s="839" t="s">
        <v>65</v>
      </c>
      <c r="D35" s="649" t="s">
        <v>57</v>
      </c>
      <c r="E35" s="744" t="s">
        <v>228</v>
      </c>
      <c r="F35" s="356">
        <v>122</v>
      </c>
      <c r="G35" s="373"/>
      <c r="H35" s="352"/>
      <c r="I35" s="648"/>
      <c r="J35" s="1085"/>
      <c r="K35" s="1095"/>
      <c r="L35" s="1097"/>
      <c r="M35" s="1097"/>
      <c r="N35" s="250" t="s">
        <v>160</v>
      </c>
    </row>
    <row r="36" spans="1:14" ht="26.25" customHeight="1">
      <c r="A36" s="977"/>
      <c r="B36" s="1031"/>
      <c r="C36" s="839" t="s">
        <v>65</v>
      </c>
      <c r="D36" s="649" t="s">
        <v>19</v>
      </c>
      <c r="E36" s="744" t="s">
        <v>1454</v>
      </c>
      <c r="F36" s="356">
        <v>1.7</v>
      </c>
      <c r="G36" s="373"/>
      <c r="H36" s="352"/>
      <c r="I36" s="648"/>
      <c r="J36" s="1090" t="s">
        <v>1215</v>
      </c>
      <c r="K36" s="1092" t="s">
        <v>1216</v>
      </c>
      <c r="L36" s="1092"/>
      <c r="M36" s="1092"/>
      <c r="N36" s="250" t="s">
        <v>160</v>
      </c>
    </row>
    <row r="37" spans="1:14" ht="26.25" customHeight="1">
      <c r="A37" s="977"/>
      <c r="B37" s="1031"/>
      <c r="C37" s="839" t="s">
        <v>65</v>
      </c>
      <c r="D37" s="649" t="s">
        <v>47</v>
      </c>
      <c r="E37" s="744" t="s">
        <v>228</v>
      </c>
      <c r="F37" s="356">
        <v>3.7</v>
      </c>
      <c r="G37" s="373"/>
      <c r="H37" s="352"/>
      <c r="I37" s="648"/>
      <c r="J37" s="1091"/>
      <c r="K37" s="1093"/>
      <c r="L37" s="1093"/>
      <c r="M37" s="1093"/>
      <c r="N37" s="250" t="s">
        <v>160</v>
      </c>
    </row>
    <row r="38" spans="1:14" ht="26.25" customHeight="1">
      <c r="A38" s="977"/>
      <c r="B38" s="1031"/>
      <c r="C38" s="839" t="s">
        <v>65</v>
      </c>
      <c r="D38" s="649" t="s">
        <v>19</v>
      </c>
      <c r="E38" s="744" t="s">
        <v>1454</v>
      </c>
      <c r="F38" s="356">
        <v>2</v>
      </c>
      <c r="G38" s="373"/>
      <c r="H38" s="352"/>
      <c r="I38" s="648"/>
      <c r="J38" s="1090" t="s">
        <v>1217</v>
      </c>
      <c r="K38" s="1092" t="s">
        <v>1218</v>
      </c>
      <c r="L38" s="1092"/>
      <c r="M38" s="1092"/>
      <c r="N38" s="250" t="s">
        <v>160</v>
      </c>
    </row>
    <row r="39" spans="1:14" ht="26.25" customHeight="1">
      <c r="A39" s="977"/>
      <c r="B39" s="1031"/>
      <c r="C39" s="839" t="s">
        <v>65</v>
      </c>
      <c r="D39" s="649" t="s">
        <v>47</v>
      </c>
      <c r="E39" s="744" t="s">
        <v>228</v>
      </c>
      <c r="F39" s="356">
        <v>4.5999999999999996</v>
      </c>
      <c r="G39" s="373"/>
      <c r="H39" s="352"/>
      <c r="I39" s="648"/>
      <c r="J39" s="1091"/>
      <c r="K39" s="1093"/>
      <c r="L39" s="1093"/>
      <c r="M39" s="1093"/>
      <c r="N39" s="250" t="s">
        <v>160</v>
      </c>
    </row>
    <row r="40" spans="1:14" ht="26.25" customHeight="1">
      <c r="A40" s="977"/>
      <c r="B40" s="1031"/>
      <c r="C40" s="251">
        <v>14</v>
      </c>
      <c r="D40" s="649" t="s">
        <v>57</v>
      </c>
      <c r="E40" s="744" t="s">
        <v>237</v>
      </c>
      <c r="F40" s="356">
        <v>32</v>
      </c>
      <c r="G40" s="373">
        <v>32</v>
      </c>
      <c r="H40" s="715"/>
      <c r="I40" s="716"/>
      <c r="J40" s="1084" t="s">
        <v>1308</v>
      </c>
      <c r="K40" s="1126">
        <v>1</v>
      </c>
      <c r="L40" s="1126">
        <v>1</v>
      </c>
      <c r="M40" s="1126">
        <v>1</v>
      </c>
      <c r="N40" s="649" t="s">
        <v>151</v>
      </c>
    </row>
    <row r="41" spans="1:14" ht="26.25" customHeight="1">
      <c r="A41" s="977"/>
      <c r="B41" s="1031"/>
      <c r="C41" s="251">
        <v>14</v>
      </c>
      <c r="D41" s="649" t="s">
        <v>19</v>
      </c>
      <c r="E41" s="744" t="s">
        <v>1512</v>
      </c>
      <c r="F41" s="356">
        <v>8</v>
      </c>
      <c r="G41" s="373">
        <v>8</v>
      </c>
      <c r="H41" s="81"/>
      <c r="I41" s="73"/>
      <c r="J41" s="1085"/>
      <c r="K41" s="1127"/>
      <c r="L41" s="1127"/>
      <c r="M41" s="1127"/>
      <c r="N41" s="21" t="s">
        <v>151</v>
      </c>
    </row>
    <row r="42" spans="1:14" ht="26.25" customHeight="1">
      <c r="A42" s="977"/>
      <c r="B42" s="1031"/>
      <c r="C42" s="32">
        <v>16</v>
      </c>
      <c r="D42" s="76" t="s">
        <v>19</v>
      </c>
      <c r="E42" s="37" t="s">
        <v>228</v>
      </c>
      <c r="F42" s="137">
        <v>26.2</v>
      </c>
      <c r="G42" s="92">
        <v>33</v>
      </c>
      <c r="H42" s="81">
        <v>33</v>
      </c>
      <c r="I42" s="73"/>
      <c r="J42" s="708" t="s">
        <v>1677</v>
      </c>
      <c r="K42" s="710">
        <v>4</v>
      </c>
      <c r="L42" s="710">
        <v>4</v>
      </c>
      <c r="M42" s="710">
        <v>4</v>
      </c>
      <c r="N42" s="547" t="s">
        <v>229</v>
      </c>
    </row>
    <row r="43" spans="1:14" ht="26.25" customHeight="1">
      <c r="A43" s="977"/>
      <c r="B43" s="1031"/>
      <c r="C43" s="140" t="s">
        <v>69</v>
      </c>
      <c r="D43" s="76" t="s">
        <v>113</v>
      </c>
      <c r="E43" s="52" t="s">
        <v>228</v>
      </c>
      <c r="F43" s="137">
        <v>4.0999999999999996</v>
      </c>
      <c r="G43" s="92"/>
      <c r="H43" s="81"/>
      <c r="I43" s="73"/>
      <c r="J43" s="250" t="s">
        <v>296</v>
      </c>
      <c r="K43" s="550">
        <v>1</v>
      </c>
      <c r="L43" s="550">
        <v>2</v>
      </c>
      <c r="M43" s="550">
        <v>2</v>
      </c>
      <c r="N43" s="76" t="s">
        <v>229</v>
      </c>
    </row>
    <row r="44" spans="1:14" ht="26.25" customHeight="1" thickBot="1">
      <c r="A44" s="977"/>
      <c r="B44" s="1031"/>
      <c r="C44" s="234" t="s">
        <v>8</v>
      </c>
      <c r="D44" s="355" t="s">
        <v>19</v>
      </c>
      <c r="E44" s="293" t="s">
        <v>68</v>
      </c>
      <c r="F44" s="137">
        <v>39.799999999999997</v>
      </c>
      <c r="G44" s="92">
        <v>40</v>
      </c>
      <c r="H44" s="81">
        <v>42</v>
      </c>
      <c r="I44" s="73"/>
      <c r="J44" s="695" t="s">
        <v>1678</v>
      </c>
      <c r="K44" s="327" t="s">
        <v>1517</v>
      </c>
      <c r="L44" s="327" t="s">
        <v>1516</v>
      </c>
      <c r="M44" s="327" t="s">
        <v>1516</v>
      </c>
      <c r="N44" s="547" t="s">
        <v>26</v>
      </c>
    </row>
    <row r="45" spans="1:14" ht="15" customHeight="1" thickBot="1">
      <c r="A45" s="977"/>
      <c r="B45" s="1032"/>
      <c r="C45" s="140"/>
      <c r="D45" s="1098" t="s">
        <v>15</v>
      </c>
      <c r="E45" s="1099"/>
      <c r="F45" s="304">
        <f>SUM(F34:F44)</f>
        <v>291.69999999999993</v>
      </c>
      <c r="G45" s="304">
        <f>SUM(G34:G44)</f>
        <v>113</v>
      </c>
      <c r="H45" s="304">
        <f>SUM(H34:H44)</f>
        <v>75</v>
      </c>
      <c r="I45" s="73"/>
      <c r="J45" s="708"/>
      <c r="K45" s="95"/>
      <c r="L45" s="95"/>
      <c r="M45" s="95"/>
      <c r="N45" s="21"/>
    </row>
    <row r="46" spans="1:14" ht="26.25" customHeight="1">
      <c r="A46" s="977" t="s">
        <v>726</v>
      </c>
      <c r="B46" s="924" t="s">
        <v>605</v>
      </c>
      <c r="C46" s="839" t="s">
        <v>8</v>
      </c>
      <c r="D46" s="649" t="s">
        <v>19</v>
      </c>
      <c r="E46" s="744" t="s">
        <v>68</v>
      </c>
      <c r="F46" s="356"/>
      <c r="G46" s="373">
        <v>8</v>
      </c>
      <c r="H46" s="352">
        <v>10</v>
      </c>
      <c r="I46" s="73" t="s">
        <v>1703</v>
      </c>
      <c r="J46" s="250" t="s">
        <v>606</v>
      </c>
      <c r="K46" s="249"/>
      <c r="L46" s="249">
        <v>2</v>
      </c>
      <c r="M46" s="249">
        <v>2</v>
      </c>
      <c r="N46" s="250" t="s">
        <v>26</v>
      </c>
    </row>
    <row r="47" spans="1:14" ht="15.75" customHeight="1" thickBot="1">
      <c r="A47" s="977"/>
      <c r="B47" s="925"/>
      <c r="C47" s="55"/>
      <c r="D47" s="76"/>
      <c r="E47" s="37"/>
      <c r="F47" s="137"/>
      <c r="G47" s="92"/>
      <c r="H47" s="81"/>
      <c r="I47" s="73"/>
      <c r="J47" s="696"/>
      <c r="K47" s="164"/>
      <c r="L47" s="164"/>
      <c r="M47" s="164"/>
      <c r="N47" s="21"/>
    </row>
    <row r="48" spans="1:14" ht="17.25" customHeight="1" thickBot="1">
      <c r="A48" s="977"/>
      <c r="B48" s="926"/>
      <c r="C48" s="103"/>
      <c r="D48" s="1098" t="s">
        <v>15</v>
      </c>
      <c r="E48" s="1099"/>
      <c r="F48" s="304">
        <f t="shared" ref="F48" si="12">SUM(F46:F47)</f>
        <v>0</v>
      </c>
      <c r="G48" s="304">
        <f t="shared" ref="G48:H48" si="13">SUM(G46:G47)</f>
        <v>8</v>
      </c>
      <c r="H48" s="304">
        <f t="shared" si="13"/>
        <v>10</v>
      </c>
      <c r="I48" s="73"/>
      <c r="J48" s="696"/>
      <c r="K48" s="164"/>
      <c r="L48" s="164"/>
      <c r="M48" s="164"/>
      <c r="N48" s="76"/>
    </row>
    <row r="49" spans="1:14" ht="14.25" customHeight="1" thickBot="1">
      <c r="A49" s="745" t="s">
        <v>675</v>
      </c>
      <c r="B49" s="1042" t="s">
        <v>14</v>
      </c>
      <c r="C49" s="1042"/>
      <c r="D49" s="1042"/>
      <c r="E49" s="1112"/>
      <c r="F49" s="304">
        <f>SUM(F16+F19+F24+F27+F30+F33+F45+F48)</f>
        <v>342.59999999999991</v>
      </c>
      <c r="G49" s="304">
        <f>SUM(G16+G19+G24+G27+G30+G33+G45+G48)</f>
        <v>199.1</v>
      </c>
      <c r="H49" s="304">
        <f>SUM(H16+H19+H24+H27+H30+H33+H45+H48)</f>
        <v>157.1</v>
      </c>
      <c r="I49" s="93">
        <f>SUM(I16+I19+I24+I27+I30+I33+I45+I48)</f>
        <v>0</v>
      </c>
      <c r="J49" s="250"/>
      <c r="K49" s="95"/>
      <c r="L49" s="95"/>
      <c r="M49" s="95"/>
      <c r="N49" s="76"/>
    </row>
    <row r="50" spans="1:14" ht="32.25" customHeight="1" thickBot="1">
      <c r="A50" s="139" t="s">
        <v>678</v>
      </c>
      <c r="B50" s="1103" t="s">
        <v>239</v>
      </c>
      <c r="C50" s="1104"/>
      <c r="D50" s="1104"/>
      <c r="E50" s="1104"/>
      <c r="F50" s="467"/>
      <c r="G50" s="467"/>
      <c r="H50" s="467"/>
      <c r="I50" s="32"/>
      <c r="J50" s="250"/>
      <c r="K50" s="95"/>
      <c r="L50" s="95"/>
      <c r="M50" s="95"/>
      <c r="N50" s="76"/>
    </row>
    <row r="51" spans="1:14" ht="26.25" customHeight="1">
      <c r="A51" s="977" t="s">
        <v>679</v>
      </c>
      <c r="B51" s="1064" t="s">
        <v>724</v>
      </c>
      <c r="C51" s="32">
        <v>1</v>
      </c>
      <c r="D51" s="205" t="s">
        <v>19</v>
      </c>
      <c r="E51" s="37" t="s">
        <v>68</v>
      </c>
      <c r="F51" s="719">
        <v>1.5</v>
      </c>
      <c r="G51" s="720">
        <v>4</v>
      </c>
      <c r="H51" s="721">
        <v>5</v>
      </c>
      <c r="I51" s="648" t="s">
        <v>1704</v>
      </c>
      <c r="J51" s="250" t="s">
        <v>1280</v>
      </c>
      <c r="K51" s="249">
        <v>1</v>
      </c>
      <c r="L51" s="249">
        <v>2</v>
      </c>
      <c r="M51" s="249">
        <v>2</v>
      </c>
      <c r="N51" s="250" t="s">
        <v>26</v>
      </c>
    </row>
    <row r="52" spans="1:14" ht="26.25" customHeight="1">
      <c r="A52" s="977"/>
      <c r="B52" s="1064"/>
      <c r="C52" s="840">
        <v>1</v>
      </c>
      <c r="D52" s="649" t="s">
        <v>19</v>
      </c>
      <c r="E52" s="649" t="s">
        <v>230</v>
      </c>
      <c r="F52" s="356">
        <v>9</v>
      </c>
      <c r="G52" s="722"/>
      <c r="H52" s="723"/>
      <c r="I52" s="648"/>
      <c r="J52" s="250" t="s">
        <v>1128</v>
      </c>
      <c r="K52" s="249">
        <v>1</v>
      </c>
      <c r="L52" s="249"/>
      <c r="M52" s="249"/>
      <c r="N52" s="649" t="s">
        <v>26</v>
      </c>
    </row>
    <row r="53" spans="1:14" ht="26.25" customHeight="1" thickBot="1">
      <c r="A53" s="977"/>
      <c r="B53" s="1064"/>
      <c r="C53" s="32">
        <v>1</v>
      </c>
      <c r="D53" s="74" t="s">
        <v>19</v>
      </c>
      <c r="E53" s="85" t="s">
        <v>68</v>
      </c>
      <c r="F53" s="724">
        <v>5</v>
      </c>
      <c r="G53" s="725">
        <v>10</v>
      </c>
      <c r="H53" s="681">
        <v>10</v>
      </c>
      <c r="I53" s="717"/>
      <c r="J53" s="682" t="s">
        <v>1127</v>
      </c>
      <c r="K53" s="726">
        <v>1</v>
      </c>
      <c r="L53" s="726">
        <v>2</v>
      </c>
      <c r="M53" s="726">
        <v>2</v>
      </c>
      <c r="N53" s="682" t="s">
        <v>26</v>
      </c>
    </row>
    <row r="54" spans="1:14" ht="17.25" customHeight="1" thickBot="1">
      <c r="A54" s="977"/>
      <c r="B54" s="1064"/>
      <c r="C54" s="32"/>
      <c r="D54" s="1102" t="s">
        <v>15</v>
      </c>
      <c r="E54" s="1099"/>
      <c r="F54" s="304">
        <f t="shared" ref="F54" si="14">SUM(F51:F53)</f>
        <v>15.5</v>
      </c>
      <c r="G54" s="304">
        <f t="shared" ref="G54:H54" si="15">SUM(G51:G53)</f>
        <v>14</v>
      </c>
      <c r="H54" s="304">
        <f t="shared" si="15"/>
        <v>15</v>
      </c>
      <c r="I54" s="73"/>
      <c r="J54" s="250"/>
      <c r="K54" s="95"/>
      <c r="L54" s="95"/>
      <c r="M54" s="95"/>
      <c r="N54" s="76"/>
    </row>
    <row r="55" spans="1:14" ht="26.25" customHeight="1">
      <c r="A55" s="977" t="s">
        <v>680</v>
      </c>
      <c r="B55" s="1064" t="s">
        <v>240</v>
      </c>
      <c r="C55" s="251">
        <v>1</v>
      </c>
      <c r="D55" s="649" t="s">
        <v>19</v>
      </c>
      <c r="E55" s="749" t="s">
        <v>230</v>
      </c>
      <c r="F55" s="356">
        <v>9</v>
      </c>
      <c r="G55" s="373"/>
      <c r="H55" s="352"/>
      <c r="I55" s="73" t="s">
        <v>1704</v>
      </c>
      <c r="J55" s="690" t="s">
        <v>1129</v>
      </c>
      <c r="K55" s="249">
        <v>1</v>
      </c>
      <c r="L55" s="249"/>
      <c r="M55" s="249"/>
      <c r="N55" s="250" t="s">
        <v>26</v>
      </c>
    </row>
    <row r="56" spans="1:14" ht="26.25" customHeight="1" thickBot="1">
      <c r="A56" s="977"/>
      <c r="B56" s="1064"/>
      <c r="C56" s="251">
        <v>1</v>
      </c>
      <c r="D56" s="747" t="s">
        <v>19</v>
      </c>
      <c r="E56" s="744" t="s">
        <v>68</v>
      </c>
      <c r="F56" s="356">
        <v>2</v>
      </c>
      <c r="G56" s="373">
        <v>2</v>
      </c>
      <c r="H56" s="352">
        <v>2</v>
      </c>
      <c r="I56" s="73"/>
      <c r="J56" s="651" t="s">
        <v>241</v>
      </c>
      <c r="K56" s="249">
        <v>1</v>
      </c>
      <c r="L56" s="249">
        <v>1</v>
      </c>
      <c r="M56" s="249">
        <v>1</v>
      </c>
      <c r="N56" s="250" t="s">
        <v>26</v>
      </c>
    </row>
    <row r="57" spans="1:14" ht="18" customHeight="1" thickBot="1">
      <c r="A57" s="977"/>
      <c r="B57" s="1064"/>
      <c r="C57" s="32"/>
      <c r="D57" s="1102" t="s">
        <v>15</v>
      </c>
      <c r="E57" s="1099"/>
      <c r="F57" s="304">
        <f t="shared" ref="F57:H57" si="16">SUM(F55:F56)</f>
        <v>11</v>
      </c>
      <c r="G57" s="304">
        <f t="shared" si="16"/>
        <v>2</v>
      </c>
      <c r="H57" s="304">
        <f t="shared" si="16"/>
        <v>2</v>
      </c>
      <c r="I57" s="73"/>
      <c r="J57" s="250"/>
      <c r="K57" s="95"/>
      <c r="L57" s="95"/>
      <c r="M57" s="95"/>
      <c r="N57" s="76"/>
    </row>
    <row r="58" spans="1:14" ht="26.25" customHeight="1">
      <c r="A58" s="977" t="s">
        <v>683</v>
      </c>
      <c r="B58" s="1034" t="s">
        <v>569</v>
      </c>
      <c r="C58" s="36">
        <v>1</v>
      </c>
      <c r="D58" s="74" t="s">
        <v>19</v>
      </c>
      <c r="E58" s="743" t="s">
        <v>68</v>
      </c>
      <c r="F58" s="137">
        <v>10</v>
      </c>
      <c r="G58" s="105"/>
      <c r="H58" s="105"/>
      <c r="I58" s="650" t="s">
        <v>1704</v>
      </c>
      <c r="J58" s="697" t="s">
        <v>1112</v>
      </c>
      <c r="K58" s="95">
        <v>1</v>
      </c>
      <c r="L58" s="548"/>
      <c r="M58" s="548"/>
      <c r="N58" s="21" t="s">
        <v>26</v>
      </c>
    </row>
    <row r="59" spans="1:14" ht="26.25" customHeight="1">
      <c r="A59" s="977"/>
      <c r="B59" s="1034"/>
      <c r="C59" s="251">
        <v>1</v>
      </c>
      <c r="D59" s="649" t="s">
        <v>19</v>
      </c>
      <c r="E59" s="653" t="s">
        <v>68</v>
      </c>
      <c r="F59" s="356">
        <v>10</v>
      </c>
      <c r="G59" s="728"/>
      <c r="H59" s="728"/>
      <c r="I59" s="729"/>
      <c r="J59" s="250" t="s">
        <v>1130</v>
      </c>
      <c r="K59" s="249">
        <v>1</v>
      </c>
      <c r="L59" s="249"/>
      <c r="M59" s="249"/>
      <c r="N59" s="250" t="s">
        <v>26</v>
      </c>
    </row>
    <row r="60" spans="1:14" ht="26.25" customHeight="1">
      <c r="A60" s="977"/>
      <c r="B60" s="1034"/>
      <c r="C60" s="251">
        <v>1</v>
      </c>
      <c r="D60" s="750" t="s">
        <v>19</v>
      </c>
      <c r="E60" s="652" t="s">
        <v>68</v>
      </c>
      <c r="F60" s="356"/>
      <c r="G60" s="730">
        <v>9</v>
      </c>
      <c r="H60" s="730"/>
      <c r="I60" s="729"/>
      <c r="J60" s="688" t="s">
        <v>1131</v>
      </c>
      <c r="K60" s="251"/>
      <c r="L60" s="251">
        <v>1</v>
      </c>
      <c r="M60" s="251"/>
      <c r="N60" s="250" t="s">
        <v>26</v>
      </c>
    </row>
    <row r="61" spans="1:14" ht="26.25" customHeight="1">
      <c r="A61" s="977"/>
      <c r="B61" s="1034"/>
      <c r="C61" s="73" t="s">
        <v>8</v>
      </c>
      <c r="D61" s="75" t="s">
        <v>19</v>
      </c>
      <c r="E61" s="52" t="s">
        <v>68</v>
      </c>
      <c r="F61" s="137">
        <v>2.1</v>
      </c>
      <c r="G61" s="90"/>
      <c r="H61" s="90"/>
      <c r="I61" s="650"/>
      <c r="J61" s="651" t="s">
        <v>1162</v>
      </c>
      <c r="K61" s="7">
        <v>1</v>
      </c>
      <c r="L61" s="32"/>
      <c r="M61" s="32"/>
      <c r="N61" s="21" t="s">
        <v>26</v>
      </c>
    </row>
    <row r="62" spans="1:14" ht="26.25" customHeight="1">
      <c r="A62" s="977"/>
      <c r="B62" s="1034"/>
      <c r="C62" s="251">
        <v>1</v>
      </c>
      <c r="D62" s="750" t="s">
        <v>19</v>
      </c>
      <c r="E62" s="652" t="s">
        <v>68</v>
      </c>
      <c r="F62" s="356">
        <v>5</v>
      </c>
      <c r="G62" s="730">
        <v>3</v>
      </c>
      <c r="H62" s="730">
        <v>3</v>
      </c>
      <c r="I62" s="729"/>
      <c r="J62" s="250" t="s">
        <v>567</v>
      </c>
      <c r="K62" s="251">
        <v>1</v>
      </c>
      <c r="L62" s="251">
        <v>1</v>
      </c>
      <c r="M62" s="251">
        <v>1</v>
      </c>
      <c r="N62" s="250" t="s">
        <v>26</v>
      </c>
    </row>
    <row r="63" spans="1:14" ht="26.25" customHeight="1">
      <c r="A63" s="977"/>
      <c r="B63" s="1034"/>
      <c r="C63" s="162">
        <v>1</v>
      </c>
      <c r="D63" s="112" t="s">
        <v>19</v>
      </c>
      <c r="E63" s="218" t="s">
        <v>68</v>
      </c>
      <c r="F63" s="731"/>
      <c r="G63" s="732">
        <v>80</v>
      </c>
      <c r="H63" s="732">
        <v>0</v>
      </c>
      <c r="I63" s="631"/>
      <c r="J63" s="697" t="s">
        <v>1575</v>
      </c>
      <c r="K63" s="162"/>
      <c r="L63" s="32">
        <v>1</v>
      </c>
      <c r="M63" s="32"/>
      <c r="N63" s="21" t="s">
        <v>26</v>
      </c>
    </row>
    <row r="64" spans="1:14" ht="26.25" customHeight="1" thickBot="1">
      <c r="A64" s="977"/>
      <c r="B64" s="1034"/>
      <c r="C64" s="841">
        <v>1</v>
      </c>
      <c r="D64" s="751" t="s">
        <v>19</v>
      </c>
      <c r="E64" s="752" t="s">
        <v>68</v>
      </c>
      <c r="F64" s="733">
        <v>13</v>
      </c>
      <c r="G64" s="734"/>
      <c r="H64" s="734"/>
      <c r="I64" s="735"/>
      <c r="J64" s="682" t="s">
        <v>1518</v>
      </c>
      <c r="K64" s="726">
        <v>1</v>
      </c>
      <c r="L64" s="726"/>
      <c r="M64" s="726"/>
      <c r="N64" s="682" t="s">
        <v>26</v>
      </c>
    </row>
    <row r="65" spans="1:14" ht="13.5" customHeight="1" thickBot="1">
      <c r="A65" s="977"/>
      <c r="B65" s="1035"/>
      <c r="C65" s="98"/>
      <c r="D65" s="1098" t="s">
        <v>15</v>
      </c>
      <c r="E65" s="1099"/>
      <c r="F65" s="304">
        <f t="shared" ref="F65:H65" si="17">SUM(F58:F64)</f>
        <v>40.1</v>
      </c>
      <c r="G65" s="304">
        <f t="shared" si="17"/>
        <v>92</v>
      </c>
      <c r="H65" s="304">
        <f t="shared" si="17"/>
        <v>3</v>
      </c>
      <c r="I65" s="650"/>
      <c r="J65" s="250"/>
      <c r="K65" s="95"/>
      <c r="L65" s="95"/>
      <c r="M65" s="95"/>
      <c r="N65" s="76"/>
    </row>
    <row r="66" spans="1:14" ht="26.25" customHeight="1">
      <c r="A66" s="977" t="s">
        <v>684</v>
      </c>
      <c r="B66" s="1064" t="s">
        <v>570</v>
      </c>
      <c r="C66" s="251">
        <v>1</v>
      </c>
      <c r="D66" s="747" t="s">
        <v>19</v>
      </c>
      <c r="E66" s="744" t="s">
        <v>68</v>
      </c>
      <c r="F66" s="356">
        <v>6</v>
      </c>
      <c r="G66" s="373">
        <v>10</v>
      </c>
      <c r="H66" s="720">
        <v>10</v>
      </c>
      <c r="I66" s="729" t="s">
        <v>1704</v>
      </c>
      <c r="J66" s="250" t="s">
        <v>243</v>
      </c>
      <c r="K66" s="736">
        <v>4</v>
      </c>
      <c r="L66" s="249">
        <v>4</v>
      </c>
      <c r="M66" s="249">
        <v>4</v>
      </c>
      <c r="N66" s="250" t="s">
        <v>26</v>
      </c>
    </row>
    <row r="67" spans="1:14" ht="26.25" customHeight="1" thickBot="1">
      <c r="A67" s="977"/>
      <c r="B67" s="1064"/>
      <c r="C67" s="32">
        <v>1</v>
      </c>
      <c r="D67" s="74" t="s">
        <v>19</v>
      </c>
      <c r="E67" s="37" t="s">
        <v>68</v>
      </c>
      <c r="F67" s="137">
        <v>1.7</v>
      </c>
      <c r="G67" s="81"/>
      <c r="H67" s="765"/>
      <c r="I67" s="650"/>
      <c r="J67" s="250" t="s">
        <v>1372</v>
      </c>
      <c r="K67" s="95">
        <v>1</v>
      </c>
      <c r="L67" s="95"/>
      <c r="M67" s="95"/>
      <c r="N67" s="21" t="s">
        <v>26</v>
      </c>
    </row>
    <row r="68" spans="1:14" ht="12.75" customHeight="1" thickBot="1">
      <c r="A68" s="977"/>
      <c r="B68" s="1064"/>
      <c r="C68" s="96"/>
      <c r="D68" s="1100" t="s">
        <v>15</v>
      </c>
      <c r="E68" s="1101"/>
      <c r="F68" s="466">
        <f t="shared" ref="F68" si="18">SUM(F66:F67)</f>
        <v>7.7</v>
      </c>
      <c r="G68" s="466">
        <f t="shared" ref="G68:H68" si="19">SUM(G66:G67)</f>
        <v>10</v>
      </c>
      <c r="H68" s="304">
        <f t="shared" si="19"/>
        <v>10</v>
      </c>
      <c r="I68" s="650"/>
      <c r="J68" s="250"/>
      <c r="K68" s="95"/>
      <c r="L68" s="95"/>
      <c r="M68" s="95"/>
      <c r="N68" s="76"/>
    </row>
    <row r="69" spans="1:14" ht="26.25" customHeight="1">
      <c r="A69" s="977" t="s">
        <v>685</v>
      </c>
      <c r="B69" s="1064" t="s">
        <v>244</v>
      </c>
      <c r="C69" s="32">
        <v>1</v>
      </c>
      <c r="D69" s="68" t="s">
        <v>19</v>
      </c>
      <c r="E69" s="37" t="s">
        <v>68</v>
      </c>
      <c r="F69" s="356">
        <v>3</v>
      </c>
      <c r="G69" s="373">
        <v>5</v>
      </c>
      <c r="H69" s="352">
        <v>5</v>
      </c>
      <c r="I69" s="648" t="s">
        <v>1704</v>
      </c>
      <c r="J69" s="250" t="s">
        <v>245</v>
      </c>
      <c r="K69" s="251">
        <v>2</v>
      </c>
      <c r="L69" s="251">
        <v>2</v>
      </c>
      <c r="M69" s="251">
        <v>2</v>
      </c>
      <c r="N69" s="250" t="s">
        <v>26</v>
      </c>
    </row>
    <row r="70" spans="1:14" ht="26.25" customHeight="1">
      <c r="A70" s="977"/>
      <c r="B70" s="1033"/>
      <c r="C70" s="32">
        <v>1</v>
      </c>
      <c r="D70" s="111" t="s">
        <v>19</v>
      </c>
      <c r="E70" s="37" t="s">
        <v>68</v>
      </c>
      <c r="F70" s="356">
        <v>0.3</v>
      </c>
      <c r="G70" s="373">
        <v>0.5</v>
      </c>
      <c r="H70" s="352">
        <v>1</v>
      </c>
      <c r="I70" s="648"/>
      <c r="J70" s="250" t="s">
        <v>571</v>
      </c>
      <c r="K70" s="251">
        <v>1</v>
      </c>
      <c r="L70" s="251">
        <v>1</v>
      </c>
      <c r="M70" s="251">
        <v>1</v>
      </c>
      <c r="N70" s="250" t="s">
        <v>26</v>
      </c>
    </row>
    <row r="71" spans="1:14" ht="26.25" customHeight="1">
      <c r="A71" s="977"/>
      <c r="B71" s="1033"/>
      <c r="C71" s="251">
        <v>1</v>
      </c>
      <c r="D71" s="755" t="s">
        <v>19</v>
      </c>
      <c r="E71" s="744" t="s">
        <v>68</v>
      </c>
      <c r="F71" s="356">
        <v>0.3</v>
      </c>
      <c r="G71" s="373">
        <v>2</v>
      </c>
      <c r="H71" s="352">
        <v>2</v>
      </c>
      <c r="I71" s="648"/>
      <c r="J71" s="250" t="s">
        <v>1132</v>
      </c>
      <c r="K71" s="251" t="s">
        <v>568</v>
      </c>
      <c r="L71" s="251" t="s">
        <v>568</v>
      </c>
      <c r="M71" s="251" t="s">
        <v>568</v>
      </c>
      <c r="N71" s="250" t="s">
        <v>26</v>
      </c>
    </row>
    <row r="72" spans="1:14" ht="26.25" customHeight="1">
      <c r="A72" s="977"/>
      <c r="B72" s="1033"/>
      <c r="C72" s="251">
        <v>1</v>
      </c>
      <c r="D72" s="755" t="s">
        <v>19</v>
      </c>
      <c r="E72" s="744" t="s">
        <v>68</v>
      </c>
      <c r="F72" s="356">
        <v>4</v>
      </c>
      <c r="G72" s="373"/>
      <c r="H72" s="352"/>
      <c r="I72" s="648"/>
      <c r="J72" s="250" t="s">
        <v>1133</v>
      </c>
      <c r="K72" s="251">
        <v>1</v>
      </c>
      <c r="L72" s="251"/>
      <c r="M72" s="251"/>
      <c r="N72" s="250" t="s">
        <v>26</v>
      </c>
    </row>
    <row r="73" spans="1:14" ht="26.25" customHeight="1" thickBot="1">
      <c r="A73" s="977"/>
      <c r="B73" s="1033"/>
      <c r="C73" s="32">
        <v>15</v>
      </c>
      <c r="D73" s="111" t="s">
        <v>19</v>
      </c>
      <c r="E73" s="37" t="s">
        <v>228</v>
      </c>
      <c r="F73" s="356">
        <v>0.5</v>
      </c>
      <c r="G73" s="373">
        <v>0.5</v>
      </c>
      <c r="H73" s="352">
        <v>1</v>
      </c>
      <c r="I73" s="648"/>
      <c r="J73" s="250" t="s">
        <v>1134</v>
      </c>
      <c r="K73" s="251" t="s">
        <v>1135</v>
      </c>
      <c r="L73" s="251" t="s">
        <v>1136</v>
      </c>
      <c r="M73" s="737" t="s">
        <v>1137</v>
      </c>
      <c r="N73" s="250" t="s">
        <v>160</v>
      </c>
    </row>
    <row r="74" spans="1:14" ht="13.5" customHeight="1" thickBot="1">
      <c r="A74" s="977"/>
      <c r="B74" s="1033"/>
      <c r="C74" s="782"/>
      <c r="D74" s="1098" t="s">
        <v>15</v>
      </c>
      <c r="E74" s="1099"/>
      <c r="F74" s="304">
        <f t="shared" ref="F74:H74" si="20">SUM(F69:F73)</f>
        <v>8.1</v>
      </c>
      <c r="G74" s="466">
        <f t="shared" si="20"/>
        <v>8</v>
      </c>
      <c r="H74" s="304">
        <f t="shared" si="20"/>
        <v>9</v>
      </c>
      <c r="I74" s="650"/>
      <c r="J74" s="250"/>
      <c r="K74" s="95"/>
      <c r="L74" s="95"/>
      <c r="M74" s="95"/>
      <c r="N74" s="76"/>
    </row>
    <row r="75" spans="1:14" ht="26.25" customHeight="1">
      <c r="A75" s="977" t="s">
        <v>686</v>
      </c>
      <c r="B75" s="1116" t="s">
        <v>246</v>
      </c>
      <c r="C75" s="32">
        <v>15</v>
      </c>
      <c r="D75" s="74" t="s">
        <v>19</v>
      </c>
      <c r="E75" s="37" t="s">
        <v>228</v>
      </c>
      <c r="F75" s="356">
        <v>37</v>
      </c>
      <c r="G75" s="373">
        <v>37.4</v>
      </c>
      <c r="H75" s="352">
        <v>47.3</v>
      </c>
      <c r="I75" s="648" t="s">
        <v>1704</v>
      </c>
      <c r="J75" s="651" t="s">
        <v>247</v>
      </c>
      <c r="K75" s="738">
        <v>1362</v>
      </c>
      <c r="L75" s="738">
        <v>1362</v>
      </c>
      <c r="M75" s="738">
        <v>1362</v>
      </c>
      <c r="N75" s="250" t="s">
        <v>160</v>
      </c>
    </row>
    <row r="76" spans="1:14" ht="26.25" customHeight="1">
      <c r="A76" s="977"/>
      <c r="B76" s="1117"/>
      <c r="C76" s="842">
        <v>15</v>
      </c>
      <c r="D76" s="117" t="s">
        <v>113</v>
      </c>
      <c r="E76" s="314" t="s">
        <v>228</v>
      </c>
      <c r="F76" s="356">
        <v>10</v>
      </c>
      <c r="G76" s="373">
        <v>13</v>
      </c>
      <c r="H76" s="352">
        <v>15</v>
      </c>
      <c r="I76" s="648"/>
      <c r="J76" s="651" t="s">
        <v>572</v>
      </c>
      <c r="K76" s="249">
        <v>42.25</v>
      </c>
      <c r="L76" s="249">
        <v>42.25</v>
      </c>
      <c r="M76" s="249">
        <v>42.25</v>
      </c>
      <c r="N76" s="250" t="s">
        <v>160</v>
      </c>
    </row>
    <row r="77" spans="1:14" ht="26.25" customHeight="1">
      <c r="A77" s="977"/>
      <c r="B77" s="1117"/>
      <c r="C77" s="842">
        <v>15</v>
      </c>
      <c r="D77" s="117" t="s">
        <v>19</v>
      </c>
      <c r="E77" s="52" t="s">
        <v>228</v>
      </c>
      <c r="F77" s="356">
        <v>9.6</v>
      </c>
      <c r="G77" s="373">
        <v>15</v>
      </c>
      <c r="H77" s="352">
        <v>30</v>
      </c>
      <c r="I77" s="648"/>
      <c r="J77" s="651" t="s">
        <v>1309</v>
      </c>
      <c r="K77" s="738" t="s">
        <v>1310</v>
      </c>
      <c r="L77" s="738" t="s">
        <v>1310</v>
      </c>
      <c r="M77" s="738" t="s">
        <v>1310</v>
      </c>
      <c r="N77" s="250" t="s">
        <v>160</v>
      </c>
    </row>
    <row r="78" spans="1:14" ht="26.25" customHeight="1">
      <c r="A78" s="977"/>
      <c r="B78" s="1117"/>
      <c r="C78" s="842">
        <v>15</v>
      </c>
      <c r="D78" s="117" t="s">
        <v>19</v>
      </c>
      <c r="E78" s="314" t="s">
        <v>228</v>
      </c>
      <c r="F78" s="356">
        <v>19.399999999999999</v>
      </c>
      <c r="G78" s="373">
        <v>25</v>
      </c>
      <c r="H78" s="352">
        <v>30</v>
      </c>
      <c r="I78" s="648"/>
      <c r="J78" s="690" t="s">
        <v>248</v>
      </c>
      <c r="K78" s="249">
        <v>4</v>
      </c>
      <c r="L78" s="249">
        <v>4</v>
      </c>
      <c r="M78" s="249">
        <v>4</v>
      </c>
      <c r="N78" s="250" t="s">
        <v>160</v>
      </c>
    </row>
    <row r="79" spans="1:14" ht="26.25" customHeight="1">
      <c r="A79" s="977"/>
      <c r="B79" s="1117"/>
      <c r="C79" s="32">
        <v>15</v>
      </c>
      <c r="D79" s="62" t="s">
        <v>113</v>
      </c>
      <c r="E79" s="52" t="s">
        <v>228</v>
      </c>
      <c r="F79" s="684">
        <v>3.4</v>
      </c>
      <c r="G79" s="373">
        <v>0</v>
      </c>
      <c r="H79" s="352">
        <v>0</v>
      </c>
      <c r="I79" s="648"/>
      <c r="J79" s="690" t="s">
        <v>249</v>
      </c>
      <c r="K79" s="249">
        <v>13</v>
      </c>
      <c r="L79" s="249">
        <v>13</v>
      </c>
      <c r="M79" s="249">
        <v>13</v>
      </c>
      <c r="N79" s="250" t="s">
        <v>160</v>
      </c>
    </row>
    <row r="80" spans="1:14" ht="26.25" customHeight="1" thickBot="1">
      <c r="A80" s="977"/>
      <c r="B80" s="1117"/>
      <c r="C80" s="32">
        <v>15</v>
      </c>
      <c r="D80" s="76" t="s">
        <v>19</v>
      </c>
      <c r="E80" s="52" t="s">
        <v>228</v>
      </c>
      <c r="F80" s="137">
        <v>369.4</v>
      </c>
      <c r="G80" s="373">
        <v>456.8</v>
      </c>
      <c r="H80" s="352">
        <v>548.20000000000005</v>
      </c>
      <c r="I80" s="648"/>
      <c r="J80" s="690" t="s">
        <v>250</v>
      </c>
      <c r="K80" s="249" t="s">
        <v>1138</v>
      </c>
      <c r="L80" s="249" t="s">
        <v>1138</v>
      </c>
      <c r="M80" s="249" t="s">
        <v>1138</v>
      </c>
      <c r="N80" s="250" t="s">
        <v>160</v>
      </c>
    </row>
    <row r="81" spans="1:14" ht="14.25" customHeight="1" thickBot="1">
      <c r="A81" s="977"/>
      <c r="B81" s="1118"/>
      <c r="C81" s="101"/>
      <c r="D81" s="1100" t="s">
        <v>15</v>
      </c>
      <c r="E81" s="1101"/>
      <c r="F81" s="304">
        <f t="shared" ref="F81:H81" si="21">SUM(F75:F80)</f>
        <v>448.79999999999995</v>
      </c>
      <c r="G81" s="466">
        <f t="shared" si="21"/>
        <v>547.20000000000005</v>
      </c>
      <c r="H81" s="304">
        <f t="shared" si="21"/>
        <v>670.5</v>
      </c>
      <c r="I81" s="650"/>
      <c r="J81" s="250"/>
      <c r="K81" s="95"/>
      <c r="L81" s="95"/>
      <c r="M81" s="95"/>
      <c r="N81" s="56"/>
    </row>
    <row r="82" spans="1:14" ht="26.25" customHeight="1">
      <c r="A82" s="977" t="s">
        <v>687</v>
      </c>
      <c r="B82" s="1035" t="s">
        <v>1581</v>
      </c>
      <c r="C82" s="36">
        <v>15</v>
      </c>
      <c r="D82" s="111" t="s">
        <v>19</v>
      </c>
      <c r="E82" s="37" t="s">
        <v>228</v>
      </c>
      <c r="F82" s="356"/>
      <c r="G82" s="373">
        <v>10</v>
      </c>
      <c r="H82" s="352">
        <v>15</v>
      </c>
      <c r="I82" s="648" t="s">
        <v>1704</v>
      </c>
      <c r="J82" s="250" t="s">
        <v>1139</v>
      </c>
      <c r="K82" s="736" t="s">
        <v>9</v>
      </c>
      <c r="L82" s="736" t="s">
        <v>10</v>
      </c>
      <c r="M82" s="736" t="s">
        <v>11</v>
      </c>
      <c r="N82" s="250" t="s">
        <v>160</v>
      </c>
    </row>
    <row r="83" spans="1:14" ht="26.25" customHeight="1">
      <c r="A83" s="977"/>
      <c r="B83" s="1035"/>
      <c r="C83" s="32">
        <v>15</v>
      </c>
      <c r="D83" s="75" t="s">
        <v>113</v>
      </c>
      <c r="E83" s="226" t="s">
        <v>228</v>
      </c>
      <c r="F83" s="356">
        <v>14.1</v>
      </c>
      <c r="G83" s="373">
        <v>15</v>
      </c>
      <c r="H83" s="352">
        <v>50</v>
      </c>
      <c r="I83" s="648"/>
      <c r="J83" s="250" t="s">
        <v>251</v>
      </c>
      <c r="K83" s="249">
        <v>1</v>
      </c>
      <c r="L83" s="249">
        <v>2</v>
      </c>
      <c r="M83" s="249">
        <v>3</v>
      </c>
      <c r="N83" s="250" t="s">
        <v>160</v>
      </c>
    </row>
    <row r="84" spans="1:14" ht="26.25" customHeight="1" thickBot="1">
      <c r="A84" s="977"/>
      <c r="B84" s="1064"/>
      <c r="C84" s="32">
        <v>15</v>
      </c>
      <c r="D84" s="117" t="s">
        <v>113</v>
      </c>
      <c r="E84" s="37" t="s">
        <v>228</v>
      </c>
      <c r="F84" s="356">
        <v>9.9</v>
      </c>
      <c r="G84" s="373">
        <v>11</v>
      </c>
      <c r="H84" s="352">
        <v>12</v>
      </c>
      <c r="I84" s="648"/>
      <c r="J84" s="690" t="s">
        <v>252</v>
      </c>
      <c r="K84" s="249">
        <v>10</v>
      </c>
      <c r="L84" s="249">
        <v>10</v>
      </c>
      <c r="M84" s="249">
        <v>10</v>
      </c>
      <c r="N84" s="653" t="s">
        <v>160</v>
      </c>
    </row>
    <row r="85" spans="1:14" ht="16.5" customHeight="1" thickBot="1">
      <c r="A85" s="977"/>
      <c r="B85" s="1064"/>
      <c r="C85" s="32"/>
      <c r="D85" s="1102" t="s">
        <v>15</v>
      </c>
      <c r="E85" s="1099"/>
      <c r="F85" s="304">
        <f t="shared" ref="F85" si="22">SUM(F82:F84)</f>
        <v>24</v>
      </c>
      <c r="G85" s="304">
        <f t="shared" ref="G85:H85" si="23">SUM(G82:G84)</f>
        <v>36</v>
      </c>
      <c r="H85" s="304">
        <f t="shared" si="23"/>
        <v>77</v>
      </c>
      <c r="I85" s="73"/>
      <c r="J85" s="250"/>
      <c r="K85" s="95"/>
      <c r="L85" s="95"/>
      <c r="M85" s="95"/>
      <c r="N85" s="76"/>
    </row>
    <row r="86" spans="1:14" ht="26.25" customHeight="1">
      <c r="A86" s="977" t="s">
        <v>688</v>
      </c>
      <c r="B86" s="1035" t="s">
        <v>624</v>
      </c>
      <c r="C86" s="32">
        <v>1</v>
      </c>
      <c r="D86" s="75" t="s">
        <v>19</v>
      </c>
      <c r="E86" s="52" t="s">
        <v>228</v>
      </c>
      <c r="F86" s="137">
        <v>25</v>
      </c>
      <c r="G86" s="92"/>
      <c r="H86" s="81"/>
      <c r="I86" s="73"/>
      <c r="J86" s="696" t="s">
        <v>1296</v>
      </c>
      <c r="K86" s="164">
        <v>1</v>
      </c>
      <c r="L86" s="164"/>
      <c r="M86" s="164"/>
      <c r="N86" s="21" t="s">
        <v>26</v>
      </c>
    </row>
    <row r="87" spans="1:14" ht="26.25" customHeight="1" thickBot="1">
      <c r="A87" s="977"/>
      <c r="B87" s="1035"/>
      <c r="C87" s="32"/>
      <c r="D87" s="75"/>
      <c r="E87" s="52"/>
      <c r="F87" s="137"/>
      <c r="G87" s="92"/>
      <c r="H87" s="81"/>
      <c r="I87" s="73"/>
      <c r="J87" s="698"/>
      <c r="K87" s="164"/>
      <c r="L87" s="164"/>
      <c r="M87" s="164"/>
      <c r="N87" s="21" t="s">
        <v>26</v>
      </c>
    </row>
    <row r="88" spans="1:14" ht="15" customHeight="1" thickBot="1">
      <c r="A88" s="977"/>
      <c r="B88" s="1064"/>
      <c r="C88" s="32"/>
      <c r="D88" s="1102" t="s">
        <v>15</v>
      </c>
      <c r="E88" s="1099"/>
      <c r="F88" s="304">
        <f t="shared" ref="F88" si="24">SUM(F86:F87)</f>
        <v>25</v>
      </c>
      <c r="G88" s="304">
        <f t="shared" ref="G88:H88" si="25">SUM(G86:G87)</f>
        <v>0</v>
      </c>
      <c r="H88" s="304">
        <f t="shared" si="25"/>
        <v>0</v>
      </c>
      <c r="I88" s="73"/>
      <c r="J88" s="250"/>
      <c r="K88" s="95"/>
      <c r="L88" s="95"/>
      <c r="M88" s="95"/>
      <c r="N88" s="76"/>
    </row>
    <row r="89" spans="1:14" ht="26.25" customHeight="1">
      <c r="A89" s="977" t="s">
        <v>689</v>
      </c>
      <c r="B89" s="1035" t="s">
        <v>976</v>
      </c>
      <c r="C89" s="36">
        <v>16</v>
      </c>
      <c r="D89" s="76" t="s">
        <v>19</v>
      </c>
      <c r="E89" s="52" t="s">
        <v>230</v>
      </c>
      <c r="F89" s="137">
        <v>39</v>
      </c>
      <c r="G89" s="92"/>
      <c r="H89" s="81"/>
      <c r="I89" s="73" t="s">
        <v>1704</v>
      </c>
      <c r="J89" s="651" t="s">
        <v>1574</v>
      </c>
      <c r="K89" s="95">
        <v>1250</v>
      </c>
      <c r="L89" s="95"/>
      <c r="M89" s="95"/>
      <c r="N89" s="21" t="s">
        <v>26</v>
      </c>
    </row>
    <row r="90" spans="1:14" ht="26.25" customHeight="1" thickBot="1">
      <c r="A90" s="977"/>
      <c r="B90" s="1035"/>
      <c r="C90" s="251">
        <v>1</v>
      </c>
      <c r="D90" s="649" t="s">
        <v>19</v>
      </c>
      <c r="E90" s="749" t="s">
        <v>230</v>
      </c>
      <c r="F90" s="356">
        <v>1.2</v>
      </c>
      <c r="G90" s="373">
        <v>1.5</v>
      </c>
      <c r="H90" s="352">
        <v>1.8</v>
      </c>
      <c r="I90" s="648"/>
      <c r="J90" s="651" t="s">
        <v>566</v>
      </c>
      <c r="K90" s="249">
        <v>1</v>
      </c>
      <c r="L90" s="249">
        <v>1</v>
      </c>
      <c r="M90" s="249">
        <v>1</v>
      </c>
      <c r="N90" s="250" t="s">
        <v>26</v>
      </c>
    </row>
    <row r="91" spans="1:14" ht="15" customHeight="1" thickBot="1">
      <c r="A91" s="977"/>
      <c r="B91" s="1064"/>
      <c r="C91" s="32"/>
      <c r="D91" s="1102" t="s">
        <v>15</v>
      </c>
      <c r="E91" s="1099"/>
      <c r="F91" s="304">
        <f t="shared" ref="F91" si="26">SUM(F89:F90)</f>
        <v>40.200000000000003</v>
      </c>
      <c r="G91" s="304">
        <f t="shared" ref="G91:H91" si="27">SUM(G89:G90)</f>
        <v>1.5</v>
      </c>
      <c r="H91" s="304">
        <f t="shared" si="27"/>
        <v>1.8</v>
      </c>
      <c r="I91" s="73"/>
      <c r="J91" s="250"/>
      <c r="K91" s="95"/>
      <c r="L91" s="95"/>
      <c r="M91" s="95"/>
      <c r="N91" s="76"/>
    </row>
    <row r="92" spans="1:14" ht="26.25" customHeight="1">
      <c r="A92" s="977" t="s">
        <v>1622</v>
      </c>
      <c r="B92" s="1035" t="s">
        <v>1258</v>
      </c>
      <c r="C92" s="32" t="s">
        <v>642</v>
      </c>
      <c r="D92" s="75" t="s">
        <v>19</v>
      </c>
      <c r="E92" s="52" t="s">
        <v>1454</v>
      </c>
      <c r="F92" s="137">
        <v>30</v>
      </c>
      <c r="G92" s="92">
        <v>35</v>
      </c>
      <c r="H92" s="81">
        <v>8</v>
      </c>
      <c r="I92" s="73" t="s">
        <v>1704</v>
      </c>
      <c r="J92" s="651" t="s">
        <v>1573</v>
      </c>
      <c r="K92" s="95"/>
      <c r="L92" s="164">
        <v>1</v>
      </c>
      <c r="M92" s="164">
        <v>11</v>
      </c>
      <c r="N92" s="21" t="s">
        <v>26</v>
      </c>
    </row>
    <row r="93" spans="1:14" ht="26.25" customHeight="1" thickBot="1">
      <c r="A93" s="977"/>
      <c r="B93" s="1035"/>
      <c r="C93" s="32" t="s">
        <v>642</v>
      </c>
      <c r="D93" s="75" t="s">
        <v>57</v>
      </c>
      <c r="E93" s="52" t="s">
        <v>228</v>
      </c>
      <c r="F93" s="137"/>
      <c r="G93" s="92">
        <v>200</v>
      </c>
      <c r="H93" s="81">
        <v>150</v>
      </c>
      <c r="I93" s="73"/>
      <c r="J93" s="698"/>
      <c r="K93" s="164"/>
      <c r="L93" s="164"/>
      <c r="M93" s="164"/>
      <c r="N93" s="21" t="s">
        <v>26</v>
      </c>
    </row>
    <row r="94" spans="1:14" ht="14.25" customHeight="1" thickBot="1">
      <c r="A94" s="977"/>
      <c r="B94" s="1064"/>
      <c r="C94" s="32"/>
      <c r="D94" s="1102" t="s">
        <v>15</v>
      </c>
      <c r="E94" s="1099"/>
      <c r="F94" s="304">
        <f t="shared" ref="F94" si="28">SUM(F92:F93)</f>
        <v>30</v>
      </c>
      <c r="G94" s="304">
        <f t="shared" ref="G94:H94" si="29">SUM(G92:G93)</f>
        <v>235</v>
      </c>
      <c r="H94" s="304">
        <f t="shared" si="29"/>
        <v>158</v>
      </c>
      <c r="I94" s="73"/>
      <c r="J94" s="250"/>
      <c r="K94" s="95"/>
      <c r="L94" s="95"/>
      <c r="M94" s="95"/>
      <c r="N94" s="76"/>
    </row>
    <row r="95" spans="1:14" ht="15" customHeight="1" thickBot="1">
      <c r="A95" s="70" t="s">
        <v>678</v>
      </c>
      <c r="B95" s="1100" t="s">
        <v>14</v>
      </c>
      <c r="C95" s="1101"/>
      <c r="D95" s="1101"/>
      <c r="E95" s="1101"/>
      <c r="F95" s="453">
        <f t="shared" ref="F95:H95" si="30">(F54+F57+F65+F68+F74+F81+F85+F88+F91+F94)</f>
        <v>650.4</v>
      </c>
      <c r="G95" s="453">
        <f t="shared" si="30"/>
        <v>945.7</v>
      </c>
      <c r="H95" s="453">
        <f t="shared" si="30"/>
        <v>946.3</v>
      </c>
      <c r="I95" s="73"/>
      <c r="J95" s="690"/>
      <c r="K95" s="19"/>
      <c r="L95" s="19"/>
      <c r="M95" s="95"/>
      <c r="N95" s="76"/>
    </row>
    <row r="96" spans="1:14" ht="26.25" customHeight="1" thickBot="1">
      <c r="A96" s="705" t="s">
        <v>681</v>
      </c>
      <c r="B96" s="1103" t="s">
        <v>253</v>
      </c>
      <c r="C96" s="1104"/>
      <c r="D96" s="1104"/>
      <c r="E96" s="1104"/>
      <c r="F96" s="468"/>
      <c r="G96" s="468"/>
      <c r="H96" s="468"/>
      <c r="I96" s="32"/>
      <c r="J96" s="250"/>
      <c r="K96" s="95"/>
      <c r="L96" s="95"/>
      <c r="M96" s="95"/>
      <c r="N96" s="76"/>
    </row>
    <row r="97" spans="1:14" ht="26.25" customHeight="1">
      <c r="A97" s="1030" t="s">
        <v>682</v>
      </c>
      <c r="B97" s="1064" t="s">
        <v>254</v>
      </c>
      <c r="C97" s="96">
        <v>13</v>
      </c>
      <c r="D97" s="76" t="s">
        <v>19</v>
      </c>
      <c r="E97" s="52" t="s">
        <v>230</v>
      </c>
      <c r="F97" s="105">
        <v>2</v>
      </c>
      <c r="G97" s="105">
        <v>3</v>
      </c>
      <c r="H97" s="82">
        <v>3</v>
      </c>
      <c r="I97" s="73" t="s">
        <v>1705</v>
      </c>
      <c r="J97" s="651" t="s">
        <v>255</v>
      </c>
      <c r="K97" s="73" t="s">
        <v>17</v>
      </c>
      <c r="L97" s="73" t="s">
        <v>17</v>
      </c>
      <c r="M97" s="73" t="s">
        <v>12</v>
      </c>
      <c r="N97" s="76" t="s">
        <v>150</v>
      </c>
    </row>
    <row r="98" spans="1:14" ht="26.25" customHeight="1">
      <c r="A98" s="1031"/>
      <c r="B98" s="1064"/>
      <c r="C98" s="843">
        <v>1</v>
      </c>
      <c r="D98" s="746" t="s">
        <v>19</v>
      </c>
      <c r="E98" s="757" t="s">
        <v>68</v>
      </c>
      <c r="F98" s="762">
        <v>5.7</v>
      </c>
      <c r="G98" s="734">
        <v>10</v>
      </c>
      <c r="H98" s="681">
        <v>10</v>
      </c>
      <c r="I98" s="717"/>
      <c r="J98" s="682" t="s">
        <v>1572</v>
      </c>
      <c r="K98" s="249">
        <v>3</v>
      </c>
      <c r="L98" s="249">
        <v>3</v>
      </c>
      <c r="M98" s="249">
        <v>3</v>
      </c>
      <c r="N98" s="649" t="s">
        <v>26</v>
      </c>
    </row>
    <row r="99" spans="1:14" ht="26.25" customHeight="1" thickBot="1">
      <c r="A99" s="1031"/>
      <c r="B99" s="1064"/>
      <c r="C99" s="32">
        <v>16</v>
      </c>
      <c r="D99" s="76" t="s">
        <v>19</v>
      </c>
      <c r="E99" s="70" t="s">
        <v>228</v>
      </c>
      <c r="F99" s="138">
        <v>1.5</v>
      </c>
      <c r="G99" s="417">
        <v>1.5</v>
      </c>
      <c r="H99" s="766">
        <v>1.5</v>
      </c>
      <c r="I99" s="73"/>
      <c r="J99" s="250" t="s">
        <v>256</v>
      </c>
      <c r="K99" s="550">
        <v>40</v>
      </c>
      <c r="L99" s="550">
        <v>40</v>
      </c>
      <c r="M99" s="550">
        <v>40</v>
      </c>
      <c r="N99" s="76" t="s">
        <v>229</v>
      </c>
    </row>
    <row r="100" spans="1:14" ht="26.25" customHeight="1" thickBot="1">
      <c r="A100" s="1032"/>
      <c r="B100" s="1064"/>
      <c r="C100" s="844"/>
      <c r="D100" s="1100" t="s">
        <v>15</v>
      </c>
      <c r="E100" s="1101"/>
      <c r="F100" s="304">
        <f t="shared" ref="F100:H100" si="31">SUM(F97:F99)</f>
        <v>9.1999999999999993</v>
      </c>
      <c r="G100" s="304">
        <f t="shared" si="31"/>
        <v>14.5</v>
      </c>
      <c r="H100" s="304">
        <f t="shared" si="31"/>
        <v>14.5</v>
      </c>
      <c r="I100" s="73"/>
      <c r="J100" s="250"/>
      <c r="K100" s="95"/>
      <c r="L100" s="95"/>
      <c r="M100" s="95"/>
      <c r="N100" s="76"/>
    </row>
    <row r="101" spans="1:14" ht="26.25" customHeight="1">
      <c r="A101" s="977" t="s">
        <v>692</v>
      </c>
      <c r="B101" s="1035" t="s">
        <v>625</v>
      </c>
      <c r="C101" s="252">
        <v>1</v>
      </c>
      <c r="D101" s="755" t="s">
        <v>19</v>
      </c>
      <c r="E101" s="744" t="s">
        <v>228</v>
      </c>
      <c r="F101" s="356">
        <v>19</v>
      </c>
      <c r="G101" s="373">
        <v>19</v>
      </c>
      <c r="H101" s="352"/>
      <c r="I101" s="648" t="s">
        <v>1705</v>
      </c>
      <c r="J101" s="250" t="s">
        <v>1571</v>
      </c>
      <c r="K101" s="249">
        <v>3</v>
      </c>
      <c r="L101" s="249">
        <v>2</v>
      </c>
      <c r="M101" s="249"/>
      <c r="N101" s="250" t="s">
        <v>26</v>
      </c>
    </row>
    <row r="102" spans="1:14" ht="14.25" customHeight="1" thickBot="1">
      <c r="A102" s="977"/>
      <c r="B102" s="1035"/>
      <c r="C102" s="32"/>
      <c r="D102" s="75"/>
      <c r="E102" s="52"/>
      <c r="F102" s="137"/>
      <c r="G102" s="92"/>
      <c r="H102" s="81"/>
      <c r="I102" s="73"/>
      <c r="J102" s="696"/>
      <c r="K102" s="164"/>
      <c r="L102" s="164"/>
      <c r="M102" s="164"/>
      <c r="N102" s="21"/>
    </row>
    <row r="103" spans="1:14" ht="18" customHeight="1" thickBot="1">
      <c r="A103" s="977"/>
      <c r="B103" s="1064"/>
      <c r="C103" s="32"/>
      <c r="D103" s="1102" t="s">
        <v>15</v>
      </c>
      <c r="E103" s="1099"/>
      <c r="F103" s="304">
        <f t="shared" ref="F103" si="32">SUM(F101:F102)</f>
        <v>19</v>
      </c>
      <c r="G103" s="304">
        <f t="shared" ref="G103:H103" si="33">SUM(G101:G102)</f>
        <v>19</v>
      </c>
      <c r="H103" s="304">
        <f t="shared" si="33"/>
        <v>0</v>
      </c>
      <c r="I103" s="73"/>
      <c r="J103" s="250"/>
      <c r="K103" s="95"/>
      <c r="L103" s="95"/>
      <c r="M103" s="95"/>
      <c r="N103" s="76"/>
    </row>
    <row r="104" spans="1:14" ht="47.25" customHeight="1">
      <c r="A104" s="977" t="s">
        <v>693</v>
      </c>
      <c r="B104" s="924" t="s">
        <v>607</v>
      </c>
      <c r="C104" s="839" t="s">
        <v>8</v>
      </c>
      <c r="D104" s="649" t="s">
        <v>19</v>
      </c>
      <c r="E104" s="744" t="s">
        <v>68</v>
      </c>
      <c r="F104" s="356">
        <v>3</v>
      </c>
      <c r="G104" s="373">
        <v>3</v>
      </c>
      <c r="H104" s="352">
        <v>3</v>
      </c>
      <c r="I104" s="648"/>
      <c r="J104" s="250" t="s">
        <v>1140</v>
      </c>
      <c r="K104" s="249">
        <v>2</v>
      </c>
      <c r="L104" s="249">
        <v>2</v>
      </c>
      <c r="M104" s="249">
        <v>2</v>
      </c>
      <c r="N104" s="250" t="s">
        <v>26</v>
      </c>
    </row>
    <row r="105" spans="1:14" ht="26.25" customHeight="1" thickBot="1">
      <c r="A105" s="977"/>
      <c r="B105" s="925"/>
      <c r="C105" s="55"/>
      <c r="D105" s="76"/>
      <c r="E105" s="37"/>
      <c r="F105" s="137"/>
      <c r="G105" s="92"/>
      <c r="H105" s="81"/>
      <c r="I105" s="73"/>
      <c r="J105" s="696"/>
      <c r="K105" s="164"/>
      <c r="L105" s="164"/>
      <c r="M105" s="164"/>
      <c r="N105" s="21"/>
    </row>
    <row r="106" spans="1:14" ht="16.5" customHeight="1" thickBot="1">
      <c r="A106" s="977"/>
      <c r="B106" s="926"/>
      <c r="C106" s="103"/>
      <c r="D106" s="1098" t="s">
        <v>15</v>
      </c>
      <c r="E106" s="1099"/>
      <c r="F106" s="304">
        <f t="shared" ref="F106" si="34">SUM(F104:F105)</f>
        <v>3</v>
      </c>
      <c r="G106" s="304">
        <f t="shared" ref="G106:H106" si="35">SUM(G104:G105)</f>
        <v>3</v>
      </c>
      <c r="H106" s="304">
        <f t="shared" si="35"/>
        <v>3</v>
      </c>
      <c r="I106" s="73"/>
      <c r="J106" s="250"/>
      <c r="K106" s="95"/>
      <c r="L106" s="95"/>
      <c r="M106" s="95"/>
      <c r="N106" s="76"/>
    </row>
    <row r="107" spans="1:14" ht="15.75" customHeight="1" thickBot="1">
      <c r="A107" s="745" t="s">
        <v>681</v>
      </c>
      <c r="B107" s="1042" t="s">
        <v>14</v>
      </c>
      <c r="C107" s="1042"/>
      <c r="D107" s="1042"/>
      <c r="E107" s="1112"/>
      <c r="F107" s="304">
        <f t="shared" ref="F107" si="36">SUM(F100+F103+F106)</f>
        <v>31.2</v>
      </c>
      <c r="G107" s="304">
        <f t="shared" ref="G107:H107" si="37">SUM(G100+G103+G106)</f>
        <v>36.5</v>
      </c>
      <c r="H107" s="304">
        <f t="shared" si="37"/>
        <v>17.5</v>
      </c>
      <c r="I107" s="73"/>
      <c r="J107" s="250"/>
      <c r="K107" s="95"/>
      <c r="L107" s="95"/>
      <c r="M107" s="95"/>
      <c r="N107" s="76"/>
    </row>
    <row r="108" spans="1:14" ht="15.75" customHeight="1" thickBot="1">
      <c r="A108" s="754" t="s">
        <v>4</v>
      </c>
      <c r="B108" s="1099" t="s">
        <v>257</v>
      </c>
      <c r="C108" s="1101"/>
      <c r="D108" s="1101"/>
      <c r="E108" s="1101"/>
      <c r="F108" s="304">
        <f t="shared" ref="F108:H108" si="38">(F49+F95+F107)</f>
        <v>1024.1999999999998</v>
      </c>
      <c r="G108" s="304">
        <f t="shared" si="38"/>
        <v>1181.3</v>
      </c>
      <c r="H108" s="304">
        <f t="shared" si="38"/>
        <v>1120.8999999999999</v>
      </c>
      <c r="I108" s="73"/>
      <c r="J108" s="250"/>
      <c r="K108" s="95"/>
      <c r="L108" s="95"/>
      <c r="M108" s="95"/>
      <c r="N108" s="76"/>
    </row>
    <row r="109" spans="1:14" ht="26.25" customHeight="1" thickBot="1">
      <c r="A109" s="111" t="s">
        <v>5</v>
      </c>
      <c r="B109" s="1106" t="s">
        <v>258</v>
      </c>
      <c r="C109" s="1107"/>
      <c r="D109" s="1107"/>
      <c r="E109" s="1107"/>
      <c r="F109" s="464"/>
      <c r="G109" s="464"/>
      <c r="H109" s="464"/>
      <c r="I109" s="32"/>
      <c r="J109" s="250"/>
      <c r="K109" s="95"/>
      <c r="L109" s="95"/>
      <c r="M109" s="95"/>
      <c r="N109" s="21"/>
    </row>
    <row r="110" spans="1:14" ht="32.25" customHeight="1" thickBot="1">
      <c r="A110" s="705" t="s">
        <v>708</v>
      </c>
      <c r="B110" s="1103" t="s">
        <v>259</v>
      </c>
      <c r="C110" s="1104"/>
      <c r="D110" s="1104"/>
      <c r="E110" s="1104"/>
      <c r="F110" s="467"/>
      <c r="G110" s="467"/>
      <c r="H110" s="467"/>
      <c r="I110" s="32"/>
      <c r="J110" s="250"/>
      <c r="K110" s="95"/>
      <c r="L110" s="95"/>
      <c r="M110" s="95"/>
      <c r="N110" s="76"/>
    </row>
    <row r="111" spans="1:14" ht="26.25" customHeight="1">
      <c r="A111" s="977" t="s">
        <v>709</v>
      </c>
      <c r="B111" s="1033" t="s">
        <v>260</v>
      </c>
      <c r="C111" s="142">
        <v>15</v>
      </c>
      <c r="D111" s="76" t="s">
        <v>19</v>
      </c>
      <c r="E111" s="52" t="s">
        <v>228</v>
      </c>
      <c r="F111" s="356">
        <v>1.5</v>
      </c>
      <c r="G111" s="373">
        <v>3</v>
      </c>
      <c r="H111" s="352">
        <v>3.5</v>
      </c>
      <c r="I111" s="648" t="s">
        <v>1704</v>
      </c>
      <c r="J111" s="690" t="s">
        <v>1141</v>
      </c>
      <c r="K111" s="251" t="s">
        <v>1142</v>
      </c>
      <c r="L111" s="251" t="s">
        <v>1143</v>
      </c>
      <c r="M111" s="251" t="s">
        <v>1144</v>
      </c>
      <c r="N111" s="250" t="s">
        <v>160</v>
      </c>
    </row>
    <row r="112" spans="1:14" ht="26.25" customHeight="1" thickBot="1">
      <c r="A112" s="977"/>
      <c r="B112" s="1034"/>
      <c r="C112" s="142"/>
      <c r="D112" s="76"/>
      <c r="E112" s="314"/>
      <c r="F112" s="137"/>
      <c r="G112" s="92"/>
      <c r="H112" s="81"/>
      <c r="I112" s="73"/>
      <c r="J112" s="690"/>
      <c r="K112" s="95"/>
      <c r="L112" s="95"/>
      <c r="M112" s="95"/>
      <c r="N112" s="21"/>
    </row>
    <row r="113" spans="1:14" ht="26.25" customHeight="1" thickBot="1">
      <c r="A113" s="1030"/>
      <c r="B113" s="1034"/>
      <c r="C113" s="104"/>
      <c r="D113" s="1098" t="s">
        <v>15</v>
      </c>
      <c r="E113" s="1099"/>
      <c r="F113" s="304">
        <f t="shared" ref="F113" si="39">SUM(F111:F112)</f>
        <v>1.5</v>
      </c>
      <c r="G113" s="304">
        <f t="shared" ref="G113:H113" si="40">SUM(G111:G112)</f>
        <v>3</v>
      </c>
      <c r="H113" s="304">
        <f t="shared" si="40"/>
        <v>3.5</v>
      </c>
      <c r="I113" s="73"/>
      <c r="J113" s="250"/>
      <c r="K113" s="95"/>
      <c r="L113" s="95"/>
      <c r="M113" s="95"/>
      <c r="N113" s="21"/>
    </row>
    <row r="114" spans="1:14" ht="26.25" customHeight="1">
      <c r="A114" s="977" t="s">
        <v>710</v>
      </c>
      <c r="B114" s="1064" t="s">
        <v>261</v>
      </c>
      <c r="C114" s="32">
        <v>1</v>
      </c>
      <c r="D114" s="76" t="s">
        <v>19</v>
      </c>
      <c r="E114" s="52" t="s">
        <v>68</v>
      </c>
      <c r="F114" s="137">
        <v>15</v>
      </c>
      <c r="G114" s="92">
        <v>8</v>
      </c>
      <c r="H114" s="81">
        <v>8</v>
      </c>
      <c r="I114" s="73" t="s">
        <v>1704</v>
      </c>
      <c r="J114" s="250" t="s">
        <v>977</v>
      </c>
      <c r="K114" s="32">
        <v>15</v>
      </c>
      <c r="L114" s="32">
        <v>10</v>
      </c>
      <c r="M114" s="32">
        <v>10</v>
      </c>
      <c r="N114" s="21" t="s">
        <v>26</v>
      </c>
    </row>
    <row r="115" spans="1:14" ht="26.25" customHeight="1">
      <c r="A115" s="977"/>
      <c r="B115" s="1064"/>
      <c r="C115" s="32">
        <v>1</v>
      </c>
      <c r="D115" s="76" t="s">
        <v>19</v>
      </c>
      <c r="E115" s="52" t="s">
        <v>68</v>
      </c>
      <c r="F115" s="356">
        <v>8.1999999999999993</v>
      </c>
      <c r="G115" s="373">
        <v>5</v>
      </c>
      <c r="H115" s="352">
        <v>5</v>
      </c>
      <c r="I115" s="648"/>
      <c r="J115" s="250" t="s">
        <v>1524</v>
      </c>
      <c r="K115" s="249">
        <v>1</v>
      </c>
      <c r="L115" s="249">
        <v>1</v>
      </c>
      <c r="M115" s="249">
        <v>1</v>
      </c>
      <c r="N115" s="250" t="s">
        <v>26</v>
      </c>
    </row>
    <row r="116" spans="1:14" ht="26.25" customHeight="1">
      <c r="A116" s="977"/>
      <c r="B116" s="1064"/>
      <c r="C116" s="96">
        <v>1</v>
      </c>
      <c r="D116" s="76" t="s">
        <v>19</v>
      </c>
      <c r="E116" s="226" t="s">
        <v>23</v>
      </c>
      <c r="F116" s="137">
        <v>25</v>
      </c>
      <c r="G116" s="92">
        <v>50</v>
      </c>
      <c r="H116" s="81">
        <v>55</v>
      </c>
      <c r="I116" s="73"/>
      <c r="J116" s="250" t="s">
        <v>978</v>
      </c>
      <c r="K116" s="32">
        <v>6</v>
      </c>
      <c r="L116" s="32">
        <v>6</v>
      </c>
      <c r="M116" s="95">
        <v>6</v>
      </c>
      <c r="N116" s="76" t="s">
        <v>26</v>
      </c>
    </row>
    <row r="117" spans="1:14" ht="26.25" customHeight="1">
      <c r="A117" s="977"/>
      <c r="B117" s="1064"/>
      <c r="C117" s="32">
        <v>1</v>
      </c>
      <c r="D117" s="76" t="s">
        <v>19</v>
      </c>
      <c r="E117" s="52" t="s">
        <v>23</v>
      </c>
      <c r="F117" s="137">
        <v>5</v>
      </c>
      <c r="G117" s="92">
        <v>5</v>
      </c>
      <c r="H117" s="81">
        <v>5</v>
      </c>
      <c r="I117" s="73"/>
      <c r="J117" s="696" t="s">
        <v>262</v>
      </c>
      <c r="K117" s="164">
        <v>5</v>
      </c>
      <c r="L117" s="164">
        <v>5</v>
      </c>
      <c r="M117" s="164">
        <v>5</v>
      </c>
      <c r="N117" s="21" t="s">
        <v>26</v>
      </c>
    </row>
    <row r="118" spans="1:14" ht="26.25" customHeight="1">
      <c r="A118" s="977"/>
      <c r="B118" s="1064"/>
      <c r="C118" s="32">
        <v>13</v>
      </c>
      <c r="D118" s="76" t="s">
        <v>19</v>
      </c>
      <c r="E118" s="52" t="s">
        <v>230</v>
      </c>
      <c r="F118" s="137">
        <v>8</v>
      </c>
      <c r="G118" s="92">
        <v>11</v>
      </c>
      <c r="H118" s="81">
        <v>12</v>
      </c>
      <c r="I118" s="73"/>
      <c r="J118" s="250" t="s">
        <v>660</v>
      </c>
      <c r="K118" s="32">
        <v>1</v>
      </c>
      <c r="L118" s="32">
        <v>1</v>
      </c>
      <c r="M118" s="95">
        <v>1</v>
      </c>
      <c r="N118" s="76" t="s">
        <v>150</v>
      </c>
    </row>
    <row r="119" spans="1:14" ht="26.25" customHeight="1">
      <c r="A119" s="977"/>
      <c r="B119" s="1064"/>
      <c r="C119" s="101">
        <v>13</v>
      </c>
      <c r="D119" s="111" t="s">
        <v>19</v>
      </c>
      <c r="E119" s="52" t="s">
        <v>230</v>
      </c>
      <c r="F119" s="137">
        <v>11</v>
      </c>
      <c r="G119" s="92">
        <v>20</v>
      </c>
      <c r="H119" s="81">
        <v>22</v>
      </c>
      <c r="I119" s="73"/>
      <c r="J119" s="651" t="s">
        <v>1525</v>
      </c>
      <c r="K119" s="46" t="s">
        <v>1419</v>
      </c>
      <c r="L119" s="46" t="s">
        <v>1083</v>
      </c>
      <c r="M119" s="46" t="s">
        <v>1083</v>
      </c>
      <c r="N119" s="76" t="s">
        <v>150</v>
      </c>
    </row>
    <row r="120" spans="1:14" ht="26.25" customHeight="1">
      <c r="A120" s="977"/>
      <c r="B120" s="1064"/>
      <c r="C120" s="101">
        <v>13</v>
      </c>
      <c r="D120" s="111" t="s">
        <v>19</v>
      </c>
      <c r="E120" s="52" t="s">
        <v>230</v>
      </c>
      <c r="F120" s="774">
        <v>10</v>
      </c>
      <c r="G120" s="92">
        <v>15.2</v>
      </c>
      <c r="H120" s="81">
        <v>17.3</v>
      </c>
      <c r="I120" s="73"/>
      <c r="J120" s="651" t="s">
        <v>263</v>
      </c>
      <c r="K120" s="46" t="s">
        <v>1084</v>
      </c>
      <c r="L120" s="46" t="s">
        <v>1084</v>
      </c>
      <c r="M120" s="46" t="s">
        <v>1084</v>
      </c>
      <c r="N120" s="76" t="s">
        <v>150</v>
      </c>
    </row>
    <row r="121" spans="1:14" ht="26.25" customHeight="1">
      <c r="A121" s="977"/>
      <c r="B121" s="1064"/>
      <c r="C121" s="32">
        <v>13</v>
      </c>
      <c r="D121" s="76" t="s">
        <v>19</v>
      </c>
      <c r="E121" s="52" t="s">
        <v>230</v>
      </c>
      <c r="F121" s="137">
        <v>30</v>
      </c>
      <c r="G121" s="92">
        <v>42</v>
      </c>
      <c r="H121" s="81">
        <v>45</v>
      </c>
      <c r="I121" s="73"/>
      <c r="J121" s="250" t="s">
        <v>574</v>
      </c>
      <c r="K121" s="549">
        <v>10</v>
      </c>
      <c r="L121" s="549">
        <v>10</v>
      </c>
      <c r="M121" s="549">
        <v>10</v>
      </c>
      <c r="N121" s="76" t="s">
        <v>150</v>
      </c>
    </row>
    <row r="122" spans="1:14" ht="26.25" customHeight="1">
      <c r="A122" s="977"/>
      <c r="B122" s="1064"/>
      <c r="C122" s="32">
        <v>13</v>
      </c>
      <c r="D122" s="76" t="s">
        <v>19</v>
      </c>
      <c r="E122" s="52" t="s">
        <v>230</v>
      </c>
      <c r="F122" s="137">
        <v>10</v>
      </c>
      <c r="G122" s="92">
        <v>19</v>
      </c>
      <c r="H122" s="81">
        <v>20</v>
      </c>
      <c r="I122" s="73"/>
      <c r="J122" s="250" t="s">
        <v>1520</v>
      </c>
      <c r="K122" s="46" t="s">
        <v>1085</v>
      </c>
      <c r="L122" s="46" t="s">
        <v>1085</v>
      </c>
      <c r="M122" s="46" t="s">
        <v>1085</v>
      </c>
      <c r="N122" s="76" t="s">
        <v>150</v>
      </c>
    </row>
    <row r="123" spans="1:14" ht="26.25" customHeight="1">
      <c r="A123" s="977"/>
      <c r="B123" s="1064"/>
      <c r="C123" s="32">
        <v>13</v>
      </c>
      <c r="D123" s="76" t="s">
        <v>19</v>
      </c>
      <c r="E123" s="37" t="s">
        <v>170</v>
      </c>
      <c r="F123" s="137">
        <v>7</v>
      </c>
      <c r="G123" s="92">
        <v>10</v>
      </c>
      <c r="H123" s="81">
        <v>10</v>
      </c>
      <c r="I123" s="73"/>
      <c r="J123" s="250" t="s">
        <v>573</v>
      </c>
      <c r="K123" s="32">
        <v>2</v>
      </c>
      <c r="L123" s="32">
        <v>2</v>
      </c>
      <c r="M123" s="32">
        <v>2</v>
      </c>
      <c r="N123" s="21" t="s">
        <v>150</v>
      </c>
    </row>
    <row r="124" spans="1:14" ht="26.25" customHeight="1">
      <c r="A124" s="977"/>
      <c r="B124" s="1064"/>
      <c r="C124" s="32">
        <v>13</v>
      </c>
      <c r="D124" s="76" t="s">
        <v>19</v>
      </c>
      <c r="E124" s="37" t="s">
        <v>230</v>
      </c>
      <c r="F124" s="137">
        <v>3</v>
      </c>
      <c r="G124" s="92">
        <v>4.5</v>
      </c>
      <c r="H124" s="81">
        <v>5</v>
      </c>
      <c r="I124" s="73"/>
      <c r="J124" s="250" t="s">
        <v>1521</v>
      </c>
      <c r="K124" s="32">
        <v>1</v>
      </c>
      <c r="L124" s="32">
        <v>1</v>
      </c>
      <c r="M124" s="32">
        <v>1</v>
      </c>
      <c r="N124" s="21" t="s">
        <v>150</v>
      </c>
    </row>
    <row r="125" spans="1:14" ht="26.25" customHeight="1">
      <c r="A125" s="977"/>
      <c r="B125" s="1064"/>
      <c r="C125" s="101">
        <v>14</v>
      </c>
      <c r="D125" s="76" t="s">
        <v>19</v>
      </c>
      <c r="E125" s="139" t="s">
        <v>237</v>
      </c>
      <c r="F125" s="137">
        <v>4.5999999999999996</v>
      </c>
      <c r="G125" s="92">
        <v>5.2</v>
      </c>
      <c r="H125" s="81">
        <v>5.2</v>
      </c>
      <c r="I125" s="73" t="s">
        <v>988</v>
      </c>
      <c r="J125" s="250" t="s">
        <v>989</v>
      </c>
      <c r="K125" s="251" t="s">
        <v>990</v>
      </c>
      <c r="L125" s="251" t="s">
        <v>991</v>
      </c>
      <c r="M125" s="251" t="s">
        <v>992</v>
      </c>
      <c r="N125" s="76" t="s">
        <v>151</v>
      </c>
    </row>
    <row r="126" spans="1:14" ht="26.25" customHeight="1" thickBot="1">
      <c r="A126" s="977"/>
      <c r="B126" s="1064"/>
      <c r="C126" s="55" t="s">
        <v>65</v>
      </c>
      <c r="D126" s="111" t="s">
        <v>19</v>
      </c>
      <c r="E126" s="37" t="s">
        <v>228</v>
      </c>
      <c r="F126" s="356">
        <v>1</v>
      </c>
      <c r="G126" s="373">
        <v>3.6</v>
      </c>
      <c r="H126" s="352">
        <v>3.8</v>
      </c>
      <c r="I126" s="648"/>
      <c r="J126" s="250" t="s">
        <v>1145</v>
      </c>
      <c r="K126" s="249" t="s">
        <v>1146</v>
      </c>
      <c r="L126" s="249" t="s">
        <v>1147</v>
      </c>
      <c r="M126" s="249" t="s">
        <v>1148</v>
      </c>
      <c r="N126" s="649" t="s">
        <v>160</v>
      </c>
    </row>
    <row r="127" spans="1:14" ht="17.25" customHeight="1" thickBot="1">
      <c r="A127" s="977"/>
      <c r="B127" s="1064"/>
      <c r="C127" s="255"/>
      <c r="D127" s="1098" t="s">
        <v>15</v>
      </c>
      <c r="E127" s="1099"/>
      <c r="F127" s="304">
        <f t="shared" ref="F127:H127" si="41">SUM(F114:F126)</f>
        <v>137.79999999999998</v>
      </c>
      <c r="G127" s="304">
        <f t="shared" si="41"/>
        <v>198.49999999999997</v>
      </c>
      <c r="H127" s="304">
        <f t="shared" si="41"/>
        <v>213.3</v>
      </c>
      <c r="I127" s="73"/>
      <c r="J127" s="250"/>
      <c r="K127" s="95"/>
      <c r="L127" s="95"/>
      <c r="M127" s="95"/>
      <c r="N127" s="76"/>
    </row>
    <row r="128" spans="1:14" ht="26.25" customHeight="1">
      <c r="A128" s="1030" t="s">
        <v>714</v>
      </c>
      <c r="B128" s="1064" t="s">
        <v>264</v>
      </c>
      <c r="C128" s="32">
        <v>13</v>
      </c>
      <c r="D128" s="74" t="s">
        <v>19</v>
      </c>
      <c r="E128" s="37" t="s">
        <v>230</v>
      </c>
      <c r="F128" s="134"/>
      <c r="G128" s="92">
        <v>15</v>
      </c>
      <c r="H128" s="81">
        <v>16</v>
      </c>
      <c r="I128" s="73" t="s">
        <v>1704</v>
      </c>
      <c r="J128" s="651" t="s">
        <v>265</v>
      </c>
      <c r="K128" s="95">
        <v>7</v>
      </c>
      <c r="L128" s="95">
        <v>7</v>
      </c>
      <c r="M128" s="32">
        <v>7</v>
      </c>
      <c r="N128" s="76" t="s">
        <v>150</v>
      </c>
    </row>
    <row r="129" spans="1:14" ht="26.25" customHeight="1">
      <c r="A129" s="1031"/>
      <c r="B129" s="1064"/>
      <c r="C129" s="32">
        <v>13</v>
      </c>
      <c r="D129" s="74" t="s">
        <v>19</v>
      </c>
      <c r="E129" s="37" t="s">
        <v>1511</v>
      </c>
      <c r="F129" s="137">
        <v>2.2999999999999998</v>
      </c>
      <c r="G129" s="92"/>
      <c r="H129" s="81"/>
      <c r="I129" s="73"/>
      <c r="J129" s="1088" t="s">
        <v>1522</v>
      </c>
      <c r="K129" s="1130" t="s">
        <v>1420</v>
      </c>
      <c r="L129" s="95"/>
      <c r="M129" s="32"/>
      <c r="N129" s="76" t="s">
        <v>150</v>
      </c>
    </row>
    <row r="130" spans="1:14" ht="26.25" customHeight="1">
      <c r="A130" s="1031"/>
      <c r="B130" s="1064"/>
      <c r="C130" s="32">
        <v>13</v>
      </c>
      <c r="D130" s="74" t="s">
        <v>47</v>
      </c>
      <c r="E130" s="37" t="s">
        <v>170</v>
      </c>
      <c r="F130" s="137">
        <v>10.9</v>
      </c>
      <c r="G130" s="92"/>
      <c r="H130" s="81"/>
      <c r="I130" s="73"/>
      <c r="J130" s="1089"/>
      <c r="K130" s="1131"/>
      <c r="L130" s="95"/>
      <c r="M130" s="32"/>
      <c r="N130" s="76" t="s">
        <v>150</v>
      </c>
    </row>
    <row r="131" spans="1:14" ht="26.25" customHeight="1">
      <c r="A131" s="1031"/>
      <c r="B131" s="1064"/>
      <c r="C131" s="32">
        <v>13</v>
      </c>
      <c r="D131" s="74" t="s">
        <v>19</v>
      </c>
      <c r="E131" s="37" t="s">
        <v>1511</v>
      </c>
      <c r="F131" s="137">
        <v>4.4000000000000004</v>
      </c>
      <c r="G131" s="92"/>
      <c r="H131" s="81"/>
      <c r="I131" s="73"/>
      <c r="J131" s="1088" t="s">
        <v>1523</v>
      </c>
      <c r="K131" s="1130" t="s">
        <v>1421</v>
      </c>
      <c r="L131" s="95"/>
      <c r="M131" s="32"/>
      <c r="N131" s="76" t="s">
        <v>150</v>
      </c>
    </row>
    <row r="132" spans="1:14" ht="26.25" customHeight="1">
      <c r="A132" s="1031"/>
      <c r="B132" s="1064"/>
      <c r="C132" s="32">
        <v>13</v>
      </c>
      <c r="D132" s="74" t="s">
        <v>47</v>
      </c>
      <c r="E132" s="37" t="s">
        <v>170</v>
      </c>
      <c r="F132" s="137">
        <v>16.899999999999999</v>
      </c>
      <c r="G132" s="92"/>
      <c r="H132" s="81"/>
      <c r="I132" s="73"/>
      <c r="J132" s="1089"/>
      <c r="K132" s="1131"/>
      <c r="L132" s="95"/>
      <c r="M132" s="32"/>
      <c r="N132" s="76" t="s">
        <v>150</v>
      </c>
    </row>
    <row r="133" spans="1:14" ht="26.25" customHeight="1">
      <c r="A133" s="1031"/>
      <c r="B133" s="1064"/>
      <c r="C133" s="32">
        <v>13</v>
      </c>
      <c r="D133" s="74" t="s">
        <v>19</v>
      </c>
      <c r="E133" s="37" t="s">
        <v>1511</v>
      </c>
      <c r="F133" s="775">
        <v>1</v>
      </c>
      <c r="G133" s="92"/>
      <c r="H133" s="81"/>
      <c r="I133" s="73"/>
      <c r="J133" s="1088" t="s">
        <v>1570</v>
      </c>
      <c r="K133" s="1130" t="s">
        <v>1422</v>
      </c>
      <c r="L133" s="95"/>
      <c r="M133" s="32"/>
      <c r="N133" s="76" t="s">
        <v>150</v>
      </c>
    </row>
    <row r="134" spans="1:14" ht="26.25" customHeight="1">
      <c r="A134" s="1031"/>
      <c r="B134" s="1064"/>
      <c r="C134" s="32">
        <v>13</v>
      </c>
      <c r="D134" s="74" t="s">
        <v>47</v>
      </c>
      <c r="E134" s="37" t="s">
        <v>170</v>
      </c>
      <c r="F134" s="137">
        <v>14.6</v>
      </c>
      <c r="G134" s="92"/>
      <c r="H134" s="81"/>
      <c r="I134" s="73"/>
      <c r="J134" s="1089"/>
      <c r="K134" s="1131"/>
      <c r="L134" s="95"/>
      <c r="M134" s="32"/>
      <c r="N134" s="76" t="s">
        <v>150</v>
      </c>
    </row>
    <row r="135" spans="1:14" ht="26.25" customHeight="1">
      <c r="A135" s="1031"/>
      <c r="B135" s="1064"/>
      <c r="C135" s="32">
        <v>13</v>
      </c>
      <c r="D135" s="74" t="s">
        <v>19</v>
      </c>
      <c r="E135" s="37" t="s">
        <v>1511</v>
      </c>
      <c r="F135" s="137">
        <v>1.3</v>
      </c>
      <c r="G135" s="92"/>
      <c r="H135" s="81"/>
      <c r="I135" s="73"/>
      <c r="J135" s="1088" t="s">
        <v>1370</v>
      </c>
      <c r="K135" s="1130" t="s">
        <v>1423</v>
      </c>
      <c r="L135" s="95"/>
      <c r="M135" s="32"/>
      <c r="N135" s="76" t="s">
        <v>150</v>
      </c>
    </row>
    <row r="136" spans="1:14" ht="26.25" customHeight="1">
      <c r="A136" s="1031"/>
      <c r="B136" s="1064"/>
      <c r="C136" s="32">
        <v>13</v>
      </c>
      <c r="D136" s="74" t="s">
        <v>47</v>
      </c>
      <c r="E136" s="37" t="s">
        <v>170</v>
      </c>
      <c r="F136" s="137">
        <v>10.3</v>
      </c>
      <c r="G136" s="92"/>
      <c r="H136" s="81"/>
      <c r="I136" s="73"/>
      <c r="J136" s="1089"/>
      <c r="K136" s="1131"/>
      <c r="L136" s="95"/>
      <c r="M136" s="32"/>
      <c r="N136" s="76" t="s">
        <v>150</v>
      </c>
    </row>
    <row r="137" spans="1:14" ht="26.25" customHeight="1">
      <c r="A137" s="1031"/>
      <c r="B137" s="1064"/>
      <c r="C137" s="32">
        <v>13</v>
      </c>
      <c r="D137" s="74" t="s">
        <v>19</v>
      </c>
      <c r="E137" s="37" t="s">
        <v>1511</v>
      </c>
      <c r="F137" s="137">
        <v>2.4</v>
      </c>
      <c r="G137" s="92"/>
      <c r="H137" s="81"/>
      <c r="I137" s="73"/>
      <c r="J137" s="1088" t="s">
        <v>1569</v>
      </c>
      <c r="K137" s="1132" t="s">
        <v>1043</v>
      </c>
      <c r="L137" s="95"/>
      <c r="M137" s="32"/>
      <c r="N137" s="76" t="s">
        <v>150</v>
      </c>
    </row>
    <row r="138" spans="1:14" ht="26.25" customHeight="1">
      <c r="A138" s="1031"/>
      <c r="B138" s="1064"/>
      <c r="C138" s="32">
        <v>13</v>
      </c>
      <c r="D138" s="74" t="s">
        <v>47</v>
      </c>
      <c r="E138" s="37" t="s">
        <v>170</v>
      </c>
      <c r="F138" s="137">
        <v>2.6</v>
      </c>
      <c r="G138" s="92"/>
      <c r="H138" s="81"/>
      <c r="I138" s="73"/>
      <c r="J138" s="1089"/>
      <c r="K138" s="1133"/>
      <c r="L138" s="95"/>
      <c r="M138" s="32"/>
      <c r="N138" s="76" t="s">
        <v>150</v>
      </c>
    </row>
    <row r="139" spans="1:14" ht="26.25" customHeight="1">
      <c r="A139" s="1031"/>
      <c r="B139" s="1064"/>
      <c r="C139" s="32">
        <v>13</v>
      </c>
      <c r="D139" s="74" t="s">
        <v>19</v>
      </c>
      <c r="E139" s="37" t="s">
        <v>1511</v>
      </c>
      <c r="F139" s="137">
        <v>1.5</v>
      </c>
      <c r="G139" s="92"/>
      <c r="H139" s="81"/>
      <c r="I139" s="73"/>
      <c r="J139" s="1088" t="s">
        <v>1369</v>
      </c>
      <c r="K139" s="1130" t="s">
        <v>1424</v>
      </c>
      <c r="L139" s="95"/>
      <c r="M139" s="32"/>
      <c r="N139" s="76" t="s">
        <v>150</v>
      </c>
    </row>
    <row r="140" spans="1:14" ht="26.25" customHeight="1">
      <c r="A140" s="1031"/>
      <c r="B140" s="1064"/>
      <c r="C140" s="32">
        <v>13</v>
      </c>
      <c r="D140" s="74" t="s">
        <v>47</v>
      </c>
      <c r="E140" s="37" t="s">
        <v>170</v>
      </c>
      <c r="F140" s="137">
        <v>6.8</v>
      </c>
      <c r="G140" s="92"/>
      <c r="H140" s="81"/>
      <c r="I140" s="73"/>
      <c r="J140" s="1089"/>
      <c r="K140" s="1131"/>
      <c r="L140" s="95"/>
      <c r="M140" s="32"/>
      <c r="N140" s="76" t="s">
        <v>150</v>
      </c>
    </row>
    <row r="141" spans="1:14" ht="26.25" customHeight="1">
      <c r="A141" s="1031"/>
      <c r="B141" s="1064"/>
      <c r="C141" s="32">
        <v>13</v>
      </c>
      <c r="D141" s="74" t="s">
        <v>19</v>
      </c>
      <c r="E141" s="37" t="s">
        <v>1511</v>
      </c>
      <c r="F141" s="137">
        <v>3.3</v>
      </c>
      <c r="G141" s="92"/>
      <c r="H141" s="81"/>
      <c r="I141" s="73"/>
      <c r="J141" s="1088" t="s">
        <v>1368</v>
      </c>
      <c r="K141" s="1130" t="s">
        <v>1425</v>
      </c>
      <c r="L141" s="95"/>
      <c r="M141" s="32"/>
      <c r="N141" s="76" t="s">
        <v>150</v>
      </c>
    </row>
    <row r="142" spans="1:14" ht="26.25" customHeight="1" thickBot="1">
      <c r="A142" s="1031"/>
      <c r="B142" s="1064"/>
      <c r="C142" s="32">
        <v>13</v>
      </c>
      <c r="D142" s="74" t="s">
        <v>47</v>
      </c>
      <c r="E142" s="37" t="s">
        <v>170</v>
      </c>
      <c r="F142" s="144">
        <v>7.7</v>
      </c>
      <c r="G142" s="92"/>
      <c r="H142" s="81"/>
      <c r="I142" s="73"/>
      <c r="J142" s="1089"/>
      <c r="K142" s="1131"/>
      <c r="L142" s="95"/>
      <c r="M142" s="32"/>
      <c r="N142" s="76" t="s">
        <v>150</v>
      </c>
    </row>
    <row r="143" spans="1:14" ht="17.25" customHeight="1" thickBot="1">
      <c r="A143" s="1032"/>
      <c r="B143" s="1064"/>
      <c r="C143" s="96"/>
      <c r="D143" s="1098" t="s">
        <v>15</v>
      </c>
      <c r="E143" s="1099"/>
      <c r="F143" s="304">
        <f t="shared" ref="F143" si="42">SUM(F128:F142)</f>
        <v>86</v>
      </c>
      <c r="G143" s="304">
        <f t="shared" ref="G143:H143" si="43">SUM(G128:G142)</f>
        <v>15</v>
      </c>
      <c r="H143" s="304">
        <f t="shared" si="43"/>
        <v>16</v>
      </c>
      <c r="I143" s="73"/>
      <c r="J143" s="250"/>
      <c r="K143" s="95"/>
      <c r="L143" s="95"/>
      <c r="M143" s="95"/>
      <c r="N143" s="76"/>
    </row>
    <row r="144" spans="1:14" ht="26.25" customHeight="1">
      <c r="A144" s="1030" t="s">
        <v>715</v>
      </c>
      <c r="B144" s="1034" t="s">
        <v>1582</v>
      </c>
      <c r="C144" s="32">
        <v>13</v>
      </c>
      <c r="D144" s="76" t="s">
        <v>19</v>
      </c>
      <c r="E144" s="52" t="s">
        <v>230</v>
      </c>
      <c r="F144" s="134">
        <v>10.9</v>
      </c>
      <c r="G144" s="105">
        <v>16</v>
      </c>
      <c r="H144" s="82">
        <v>17</v>
      </c>
      <c r="I144" s="73"/>
      <c r="J144" s="250" t="s">
        <v>1086</v>
      </c>
      <c r="K144" s="32" t="s">
        <v>1087</v>
      </c>
      <c r="L144" s="32" t="s">
        <v>1087</v>
      </c>
      <c r="M144" s="32" t="s">
        <v>1088</v>
      </c>
      <c r="N144" s="76" t="s">
        <v>150</v>
      </c>
    </row>
    <row r="145" spans="1:14" ht="26.25" customHeight="1">
      <c r="A145" s="1031"/>
      <c r="B145" s="1034"/>
      <c r="C145" s="32">
        <v>13</v>
      </c>
      <c r="D145" s="76" t="s">
        <v>19</v>
      </c>
      <c r="E145" s="52" t="s">
        <v>230</v>
      </c>
      <c r="F145" s="137">
        <v>1.8</v>
      </c>
      <c r="G145" s="90">
        <v>2</v>
      </c>
      <c r="H145" s="82">
        <v>2.2000000000000002</v>
      </c>
      <c r="I145" s="73"/>
      <c r="J145" s="250" t="s">
        <v>266</v>
      </c>
      <c r="K145" s="32" t="s">
        <v>1426</v>
      </c>
      <c r="L145" s="32" t="s">
        <v>1426</v>
      </c>
      <c r="M145" s="32" t="s">
        <v>1426</v>
      </c>
      <c r="N145" s="76" t="s">
        <v>150</v>
      </c>
    </row>
    <row r="146" spans="1:14" ht="26.25" customHeight="1">
      <c r="A146" s="1031"/>
      <c r="B146" s="1034"/>
      <c r="C146" s="32">
        <v>13</v>
      </c>
      <c r="D146" s="76" t="s">
        <v>19</v>
      </c>
      <c r="E146" s="52" t="s">
        <v>230</v>
      </c>
      <c r="F146" s="137">
        <v>3</v>
      </c>
      <c r="G146" s="138">
        <v>5</v>
      </c>
      <c r="H146" s="82">
        <v>6</v>
      </c>
      <c r="I146" s="73"/>
      <c r="J146" s="250" t="s">
        <v>1089</v>
      </c>
      <c r="K146" s="32">
        <v>5</v>
      </c>
      <c r="L146" s="32">
        <v>10</v>
      </c>
      <c r="M146" s="32">
        <v>10</v>
      </c>
      <c r="N146" s="76" t="s">
        <v>150</v>
      </c>
    </row>
    <row r="147" spans="1:14" ht="26.25" customHeight="1">
      <c r="A147" s="1031"/>
      <c r="B147" s="1034"/>
      <c r="C147" s="32">
        <v>13</v>
      </c>
      <c r="D147" s="76" t="s">
        <v>19</v>
      </c>
      <c r="E147" s="52" t="s">
        <v>230</v>
      </c>
      <c r="F147" s="137">
        <v>8</v>
      </c>
      <c r="G147" s="90">
        <v>10</v>
      </c>
      <c r="H147" s="82">
        <v>12</v>
      </c>
      <c r="I147" s="73"/>
      <c r="J147" s="250" t="s">
        <v>1428</v>
      </c>
      <c r="K147" s="648" t="s">
        <v>1427</v>
      </c>
      <c r="L147" s="648" t="s">
        <v>1427</v>
      </c>
      <c r="M147" s="648" t="s">
        <v>1427</v>
      </c>
      <c r="N147" s="76" t="s">
        <v>150</v>
      </c>
    </row>
    <row r="148" spans="1:14" ht="26.25" customHeight="1">
      <c r="A148" s="1031"/>
      <c r="B148" s="1034"/>
      <c r="C148" s="32">
        <v>13</v>
      </c>
      <c r="D148" s="76" t="s">
        <v>19</v>
      </c>
      <c r="E148" s="52" t="s">
        <v>230</v>
      </c>
      <c r="F148" s="137"/>
      <c r="G148" s="90">
        <v>5</v>
      </c>
      <c r="H148" s="82">
        <v>7</v>
      </c>
      <c r="I148" s="73"/>
      <c r="J148" s="250" t="s">
        <v>575</v>
      </c>
      <c r="K148" s="32"/>
      <c r="L148" s="32">
        <v>71</v>
      </c>
      <c r="M148" s="32">
        <v>80</v>
      </c>
      <c r="N148" s="76" t="s">
        <v>150</v>
      </c>
    </row>
    <row r="149" spans="1:14" ht="26.25" customHeight="1">
      <c r="A149" s="1031"/>
      <c r="B149" s="1034"/>
      <c r="C149" s="36">
        <v>16</v>
      </c>
      <c r="D149" s="111" t="s">
        <v>19</v>
      </c>
      <c r="E149" s="139" t="s">
        <v>228</v>
      </c>
      <c r="F149" s="137">
        <v>0.9</v>
      </c>
      <c r="G149" s="90">
        <v>3</v>
      </c>
      <c r="H149" s="82">
        <v>3</v>
      </c>
      <c r="I149" s="73"/>
      <c r="J149" s="250" t="s">
        <v>1365</v>
      </c>
      <c r="K149" s="7" t="s">
        <v>1020</v>
      </c>
      <c r="L149" s="7" t="s">
        <v>1198</v>
      </c>
      <c r="M149" s="7" t="s">
        <v>1198</v>
      </c>
      <c r="N149" s="704" t="s">
        <v>229</v>
      </c>
    </row>
    <row r="150" spans="1:14" ht="26.25" customHeight="1" thickBot="1">
      <c r="A150" s="1031"/>
      <c r="B150" s="1034"/>
      <c r="C150" s="36">
        <v>1</v>
      </c>
      <c r="D150" s="111" t="s">
        <v>19</v>
      </c>
      <c r="E150" s="139" t="s">
        <v>68</v>
      </c>
      <c r="F150" s="733"/>
      <c r="G150" s="763">
        <v>25</v>
      </c>
      <c r="H150" s="739"/>
      <c r="I150" s="717"/>
      <c r="J150" s="682" t="s">
        <v>1149</v>
      </c>
      <c r="K150" s="726"/>
      <c r="L150" s="726">
        <v>1</v>
      </c>
      <c r="M150" s="726"/>
      <c r="N150" s="682" t="s">
        <v>26</v>
      </c>
    </row>
    <row r="151" spans="1:14" ht="14.25" customHeight="1" thickBot="1">
      <c r="A151" s="1032"/>
      <c r="B151" s="1035"/>
      <c r="C151" s="101"/>
      <c r="D151" s="1100" t="s">
        <v>15</v>
      </c>
      <c r="E151" s="1101"/>
      <c r="F151" s="304">
        <f t="shared" ref="F151:H151" si="44">SUM(F144:F150)</f>
        <v>24.6</v>
      </c>
      <c r="G151" s="304">
        <f t="shared" si="44"/>
        <v>66</v>
      </c>
      <c r="H151" s="304">
        <f t="shared" si="44"/>
        <v>47.2</v>
      </c>
      <c r="I151" s="73"/>
      <c r="J151" s="250"/>
      <c r="K151" s="95"/>
      <c r="L151" s="95"/>
      <c r="M151" s="95"/>
      <c r="N151" s="76"/>
    </row>
    <row r="152" spans="1:14" ht="26.25" customHeight="1">
      <c r="A152" s="1030" t="s">
        <v>727</v>
      </c>
      <c r="B152" s="1033" t="s">
        <v>267</v>
      </c>
      <c r="C152" s="32">
        <v>13</v>
      </c>
      <c r="D152" s="74" t="s">
        <v>19</v>
      </c>
      <c r="E152" s="37" t="s">
        <v>230</v>
      </c>
      <c r="F152" s="137">
        <v>13.8</v>
      </c>
      <c r="G152" s="92">
        <v>22.6</v>
      </c>
      <c r="H152" s="81">
        <v>24.2</v>
      </c>
      <c r="I152" s="73"/>
      <c r="J152" s="250" t="s">
        <v>268</v>
      </c>
      <c r="K152" s="7" t="s">
        <v>13</v>
      </c>
      <c r="L152" s="7" t="s">
        <v>13</v>
      </c>
      <c r="M152" s="7" t="s">
        <v>13</v>
      </c>
      <c r="N152" s="76" t="s">
        <v>150</v>
      </c>
    </row>
    <row r="153" spans="1:14" ht="26.25" customHeight="1">
      <c r="A153" s="1031"/>
      <c r="B153" s="1034"/>
      <c r="C153" s="32">
        <v>13</v>
      </c>
      <c r="D153" s="74" t="s">
        <v>19</v>
      </c>
      <c r="E153" s="37" t="s">
        <v>230</v>
      </c>
      <c r="F153" s="137">
        <v>1.7</v>
      </c>
      <c r="G153" s="92">
        <v>2</v>
      </c>
      <c r="H153" s="81">
        <v>2.2000000000000002</v>
      </c>
      <c r="I153" s="73"/>
      <c r="J153" s="250" t="s">
        <v>269</v>
      </c>
      <c r="K153" s="95">
        <v>15</v>
      </c>
      <c r="L153" s="95">
        <v>15</v>
      </c>
      <c r="M153" s="95">
        <v>15</v>
      </c>
      <c r="N153" s="76" t="s">
        <v>150</v>
      </c>
    </row>
    <row r="154" spans="1:14" ht="26.25" customHeight="1" thickBot="1">
      <c r="A154" s="1031"/>
      <c r="B154" s="1034"/>
      <c r="C154" s="96">
        <v>16</v>
      </c>
      <c r="D154" s="76" t="s">
        <v>19</v>
      </c>
      <c r="E154" s="70" t="s">
        <v>228</v>
      </c>
      <c r="F154" s="92">
        <v>10</v>
      </c>
      <c r="G154" s="92">
        <v>15</v>
      </c>
      <c r="H154" s="81">
        <v>15</v>
      </c>
      <c r="I154" s="58"/>
      <c r="J154" s="683" t="s">
        <v>270</v>
      </c>
      <c r="K154" s="740" t="s">
        <v>938</v>
      </c>
      <c r="L154" s="740" t="s">
        <v>938</v>
      </c>
      <c r="M154" s="740" t="s">
        <v>938</v>
      </c>
      <c r="N154" s="111" t="s">
        <v>229</v>
      </c>
    </row>
    <row r="155" spans="1:14" ht="14.25" customHeight="1" thickBot="1">
      <c r="A155" s="1032"/>
      <c r="B155" s="1035"/>
      <c r="C155" s="98"/>
      <c r="D155" s="1098" t="s">
        <v>15</v>
      </c>
      <c r="E155" s="1099"/>
      <c r="F155" s="304">
        <f t="shared" ref="F155" si="45">SUM(F152:F154)</f>
        <v>25.5</v>
      </c>
      <c r="G155" s="304">
        <f t="shared" ref="G155:H155" si="46">SUM(G152:G154)</f>
        <v>39.6</v>
      </c>
      <c r="H155" s="304">
        <f t="shared" si="46"/>
        <v>41.4</v>
      </c>
      <c r="I155" s="73"/>
      <c r="J155" s="250"/>
      <c r="K155" s="95"/>
      <c r="L155" s="95"/>
      <c r="M155" s="95"/>
      <c r="N155" s="76"/>
    </row>
    <row r="156" spans="1:14" ht="26.25" customHeight="1">
      <c r="A156" s="977" t="s">
        <v>728</v>
      </c>
      <c r="B156" s="1064" t="s">
        <v>271</v>
      </c>
      <c r="C156" s="32">
        <v>14</v>
      </c>
      <c r="D156" s="117" t="s">
        <v>19</v>
      </c>
      <c r="E156" s="37" t="s">
        <v>237</v>
      </c>
      <c r="F156" s="137">
        <v>20.2</v>
      </c>
      <c r="G156" s="92">
        <v>22</v>
      </c>
      <c r="H156" s="81">
        <v>23</v>
      </c>
      <c r="I156" s="73" t="s">
        <v>448</v>
      </c>
      <c r="J156" s="690" t="s">
        <v>272</v>
      </c>
      <c r="K156" s="251" t="s">
        <v>993</v>
      </c>
      <c r="L156" s="251" t="s">
        <v>994</v>
      </c>
      <c r="M156" s="251" t="s">
        <v>995</v>
      </c>
      <c r="N156" s="21" t="s">
        <v>151</v>
      </c>
    </row>
    <row r="157" spans="1:14" ht="26.25" customHeight="1">
      <c r="A157" s="977"/>
      <c r="B157" s="1064"/>
      <c r="C157" s="32">
        <v>14</v>
      </c>
      <c r="D157" s="117" t="s">
        <v>24</v>
      </c>
      <c r="E157" s="37" t="s">
        <v>237</v>
      </c>
      <c r="F157" s="137">
        <v>26.571999999999999</v>
      </c>
      <c r="G157" s="92">
        <v>28</v>
      </c>
      <c r="H157" s="81">
        <v>28.5</v>
      </c>
      <c r="I157" s="73"/>
      <c r="J157" s="250" t="s">
        <v>273</v>
      </c>
      <c r="K157" s="251" t="s">
        <v>1190</v>
      </c>
      <c r="L157" s="251" t="s">
        <v>1191</v>
      </c>
      <c r="M157" s="251" t="s">
        <v>1192</v>
      </c>
      <c r="N157" s="21" t="s">
        <v>151</v>
      </c>
    </row>
    <row r="158" spans="1:14" ht="26.25" customHeight="1" thickBot="1">
      <c r="A158" s="977"/>
      <c r="B158" s="1064"/>
      <c r="C158" s="32">
        <v>14</v>
      </c>
      <c r="D158" s="117" t="s">
        <v>113</v>
      </c>
      <c r="E158" s="314" t="s">
        <v>237</v>
      </c>
      <c r="F158" s="137">
        <v>2.9</v>
      </c>
      <c r="G158" s="92">
        <v>3</v>
      </c>
      <c r="H158" s="81">
        <v>3</v>
      </c>
      <c r="I158" s="73"/>
      <c r="J158" s="250" t="s">
        <v>1568</v>
      </c>
      <c r="K158" s="251">
        <v>3</v>
      </c>
      <c r="L158" s="251">
        <v>3</v>
      </c>
      <c r="M158" s="251">
        <v>4</v>
      </c>
      <c r="N158" s="21" t="s">
        <v>151</v>
      </c>
    </row>
    <row r="159" spans="1:14" ht="14.25" customHeight="1" thickBot="1">
      <c r="A159" s="977"/>
      <c r="B159" s="1064"/>
      <c r="C159" s="96"/>
      <c r="D159" s="1098" t="s">
        <v>15</v>
      </c>
      <c r="E159" s="1099"/>
      <c r="F159" s="304">
        <f t="shared" ref="F159" si="47">SUM(F156:F158)</f>
        <v>49.671999999999997</v>
      </c>
      <c r="G159" s="304">
        <f t="shared" ref="G159:H159" si="48">SUM(G156:G158)</f>
        <v>53</v>
      </c>
      <c r="H159" s="304">
        <f t="shared" si="48"/>
        <v>54.5</v>
      </c>
      <c r="I159" s="73"/>
      <c r="J159" s="250"/>
      <c r="K159" s="95"/>
      <c r="L159" s="95"/>
      <c r="M159" s="95"/>
      <c r="N159" s="76"/>
    </row>
    <row r="160" spans="1:14" ht="26.25" customHeight="1">
      <c r="A160" s="977" t="s">
        <v>729</v>
      </c>
      <c r="B160" s="1064" t="s">
        <v>274</v>
      </c>
      <c r="C160" s="32">
        <v>13</v>
      </c>
      <c r="D160" s="76" t="s">
        <v>19</v>
      </c>
      <c r="E160" s="52" t="s">
        <v>230</v>
      </c>
      <c r="F160" s="137">
        <v>13</v>
      </c>
      <c r="G160" s="92">
        <v>15</v>
      </c>
      <c r="H160" s="81">
        <v>16</v>
      </c>
      <c r="I160" s="73" t="s">
        <v>448</v>
      </c>
      <c r="J160" s="690" t="s">
        <v>275</v>
      </c>
      <c r="K160" s="73" t="s">
        <v>1090</v>
      </c>
      <c r="L160" s="73" t="s">
        <v>1090</v>
      </c>
      <c r="M160" s="73" t="s">
        <v>1090</v>
      </c>
      <c r="N160" s="21" t="s">
        <v>150</v>
      </c>
    </row>
    <row r="161" spans="1:14" ht="26.25" customHeight="1">
      <c r="A161" s="977"/>
      <c r="B161" s="1064"/>
      <c r="C161" s="32">
        <v>13</v>
      </c>
      <c r="D161" s="76" t="s">
        <v>19</v>
      </c>
      <c r="E161" s="52" t="s">
        <v>230</v>
      </c>
      <c r="F161" s="137"/>
      <c r="G161" s="92">
        <v>4</v>
      </c>
      <c r="H161" s="81">
        <v>5</v>
      </c>
      <c r="I161" s="73"/>
      <c r="J161" s="250" t="s">
        <v>276</v>
      </c>
      <c r="K161" s="32"/>
      <c r="L161" s="73" t="s">
        <v>1150</v>
      </c>
      <c r="M161" s="73" t="s">
        <v>964</v>
      </c>
      <c r="N161" s="21" t="s">
        <v>150</v>
      </c>
    </row>
    <row r="162" spans="1:14" ht="26.25" customHeight="1" thickBot="1">
      <c r="A162" s="977"/>
      <c r="B162" s="1064"/>
      <c r="C162" s="32">
        <v>16</v>
      </c>
      <c r="D162" s="117" t="s">
        <v>19</v>
      </c>
      <c r="E162" s="70" t="s">
        <v>228</v>
      </c>
      <c r="F162" s="137">
        <v>5.7</v>
      </c>
      <c r="G162" s="92">
        <v>5.7</v>
      </c>
      <c r="H162" s="81">
        <v>5.9</v>
      </c>
      <c r="I162" s="73"/>
      <c r="J162" s="690" t="s">
        <v>1367</v>
      </c>
      <c r="K162" s="7" t="s">
        <v>924</v>
      </c>
      <c r="L162" s="7" t="s">
        <v>924</v>
      </c>
      <c r="M162" s="7" t="s">
        <v>1151</v>
      </c>
      <c r="N162" s="76" t="s">
        <v>229</v>
      </c>
    </row>
    <row r="163" spans="1:14" ht="15" customHeight="1" thickBot="1">
      <c r="A163" s="977"/>
      <c r="B163" s="1064"/>
      <c r="C163" s="101"/>
      <c r="D163" s="1098" t="s">
        <v>15</v>
      </c>
      <c r="E163" s="1099"/>
      <c r="F163" s="304">
        <f t="shared" ref="F163" si="49">SUM(F160:F162)</f>
        <v>18.7</v>
      </c>
      <c r="G163" s="304">
        <f t="shared" ref="G163:H163" si="50">SUM(G160:G162)</f>
        <v>24.7</v>
      </c>
      <c r="H163" s="304">
        <f t="shared" si="50"/>
        <v>26.9</v>
      </c>
      <c r="I163" s="73"/>
      <c r="J163" s="250"/>
      <c r="K163" s="95"/>
      <c r="L163" s="95"/>
      <c r="M163" s="95"/>
      <c r="N163" s="76"/>
    </row>
    <row r="164" spans="1:14" ht="26.25" customHeight="1">
      <c r="A164" s="977" t="s">
        <v>730</v>
      </c>
      <c r="B164" s="1064" t="s">
        <v>277</v>
      </c>
      <c r="C164" s="96">
        <v>13</v>
      </c>
      <c r="D164" s="111" t="s">
        <v>19</v>
      </c>
      <c r="E164" s="52" t="s">
        <v>230</v>
      </c>
      <c r="F164" s="137">
        <v>1</v>
      </c>
      <c r="G164" s="92">
        <v>1.4</v>
      </c>
      <c r="H164" s="81">
        <v>1.7</v>
      </c>
      <c r="I164" s="73" t="s">
        <v>1705</v>
      </c>
      <c r="J164" s="690" t="s">
        <v>278</v>
      </c>
      <c r="K164" s="95" t="s">
        <v>1091</v>
      </c>
      <c r="L164" s="95" t="s">
        <v>1091</v>
      </c>
      <c r="M164" s="95" t="s">
        <v>1092</v>
      </c>
      <c r="N164" s="21" t="s">
        <v>150</v>
      </c>
    </row>
    <row r="165" spans="1:14" ht="26.25" customHeight="1">
      <c r="A165" s="977"/>
      <c r="B165" s="1064"/>
      <c r="C165" s="32">
        <v>16</v>
      </c>
      <c r="D165" s="74" t="s">
        <v>19</v>
      </c>
      <c r="E165" s="70" t="s">
        <v>228</v>
      </c>
      <c r="F165" s="137">
        <v>3</v>
      </c>
      <c r="G165" s="92">
        <v>3.7</v>
      </c>
      <c r="H165" s="81">
        <v>3.7</v>
      </c>
      <c r="I165" s="73"/>
      <c r="J165" s="250" t="s">
        <v>1366</v>
      </c>
      <c r="K165" s="7" t="s">
        <v>1152</v>
      </c>
      <c r="L165" s="7" t="s">
        <v>1152</v>
      </c>
      <c r="M165" s="7" t="s">
        <v>1152</v>
      </c>
      <c r="N165" s="56" t="s">
        <v>229</v>
      </c>
    </row>
    <row r="166" spans="1:14" ht="26.25" customHeight="1" thickBot="1">
      <c r="A166" s="977"/>
      <c r="B166" s="1064"/>
      <c r="C166" s="32">
        <v>15</v>
      </c>
      <c r="D166" s="117" t="s">
        <v>19</v>
      </c>
      <c r="E166" s="314" t="s">
        <v>228</v>
      </c>
      <c r="F166" s="356">
        <v>4.5</v>
      </c>
      <c r="G166" s="373">
        <v>5.8</v>
      </c>
      <c r="H166" s="352">
        <v>6</v>
      </c>
      <c r="I166" s="648"/>
      <c r="J166" s="250" t="s">
        <v>1153</v>
      </c>
      <c r="K166" s="249" t="s">
        <v>1154</v>
      </c>
      <c r="L166" s="249" t="s">
        <v>1155</v>
      </c>
      <c r="M166" s="249" t="s">
        <v>1156</v>
      </c>
      <c r="N166" s="250" t="s">
        <v>160</v>
      </c>
    </row>
    <row r="167" spans="1:14" ht="17.25" customHeight="1" thickBot="1">
      <c r="A167" s="977"/>
      <c r="B167" s="1064"/>
      <c r="C167" s="96"/>
      <c r="D167" s="1098" t="s">
        <v>15</v>
      </c>
      <c r="E167" s="1099"/>
      <c r="F167" s="304">
        <f t="shared" ref="F167" si="51">SUM(F164:F166)</f>
        <v>8.5</v>
      </c>
      <c r="G167" s="304">
        <f t="shared" ref="G167:H167" si="52">SUM(G164:G166)</f>
        <v>10.899999999999999</v>
      </c>
      <c r="H167" s="304">
        <f t="shared" si="52"/>
        <v>11.4</v>
      </c>
      <c r="I167" s="73"/>
      <c r="J167" s="250"/>
      <c r="K167" s="95"/>
      <c r="L167" s="95"/>
      <c r="M167" s="95"/>
      <c r="N167" s="76"/>
    </row>
    <row r="168" spans="1:14" ht="26.25" customHeight="1">
      <c r="A168" s="977" t="s">
        <v>731</v>
      </c>
      <c r="B168" s="1064" t="s">
        <v>279</v>
      </c>
      <c r="C168" s="32">
        <v>13</v>
      </c>
      <c r="D168" s="76" t="s">
        <v>19</v>
      </c>
      <c r="E168" s="52" t="s">
        <v>230</v>
      </c>
      <c r="F168" s="137">
        <v>3</v>
      </c>
      <c r="G168" s="92">
        <v>9</v>
      </c>
      <c r="H168" s="81">
        <v>11</v>
      </c>
      <c r="I168" s="73"/>
      <c r="J168" s="690" t="s">
        <v>280</v>
      </c>
      <c r="K168" s="647" t="s">
        <v>1093</v>
      </c>
      <c r="L168" s="647" t="s">
        <v>1094</v>
      </c>
      <c r="M168" s="647" t="s">
        <v>1094</v>
      </c>
      <c r="N168" s="21" t="s">
        <v>150</v>
      </c>
    </row>
    <row r="169" spans="1:14" ht="26.25" customHeight="1">
      <c r="A169" s="977"/>
      <c r="B169" s="1064"/>
      <c r="C169" s="36">
        <v>14</v>
      </c>
      <c r="D169" s="111" t="s">
        <v>19</v>
      </c>
      <c r="E169" s="37" t="s">
        <v>237</v>
      </c>
      <c r="F169" s="137">
        <v>10.3</v>
      </c>
      <c r="G169" s="92">
        <v>12</v>
      </c>
      <c r="H169" s="81">
        <v>13</v>
      </c>
      <c r="I169" s="73"/>
      <c r="J169" s="250" t="s">
        <v>996</v>
      </c>
      <c r="K169" s="73" t="s">
        <v>997</v>
      </c>
      <c r="L169" s="73" t="s">
        <v>998</v>
      </c>
      <c r="M169" s="73" t="s">
        <v>999</v>
      </c>
      <c r="N169" s="21" t="s">
        <v>151</v>
      </c>
    </row>
    <row r="170" spans="1:14" ht="26.25" customHeight="1" thickBot="1">
      <c r="A170" s="977"/>
      <c r="B170" s="1064"/>
      <c r="C170" s="842">
        <v>16</v>
      </c>
      <c r="D170" s="109" t="s">
        <v>19</v>
      </c>
      <c r="E170" s="353" t="s">
        <v>228</v>
      </c>
      <c r="F170" s="137">
        <v>1.4</v>
      </c>
      <c r="G170" s="92">
        <v>1.5</v>
      </c>
      <c r="H170" s="81">
        <v>1.5</v>
      </c>
      <c r="I170" s="73"/>
      <c r="J170" s="690" t="s">
        <v>280</v>
      </c>
      <c r="K170" s="7" t="s">
        <v>1157</v>
      </c>
      <c r="L170" s="7" t="s">
        <v>1157</v>
      </c>
      <c r="M170" s="7" t="s">
        <v>1157</v>
      </c>
      <c r="N170" s="756" t="s">
        <v>229</v>
      </c>
    </row>
    <row r="171" spans="1:14" ht="17.25" customHeight="1" thickBot="1">
      <c r="A171" s="977"/>
      <c r="B171" s="1064"/>
      <c r="C171" s="101"/>
      <c r="D171" s="1098" t="s">
        <v>15</v>
      </c>
      <c r="E171" s="1099"/>
      <c r="F171" s="304">
        <f t="shared" ref="F171" si="53">SUM(F168:F170)</f>
        <v>14.700000000000001</v>
      </c>
      <c r="G171" s="304">
        <f t="shared" ref="G171:H171" si="54">SUM(G168:G170)</f>
        <v>22.5</v>
      </c>
      <c r="H171" s="304">
        <f t="shared" si="54"/>
        <v>25.5</v>
      </c>
      <c r="I171" s="73"/>
      <c r="J171" s="250"/>
      <c r="K171" s="95"/>
      <c r="L171" s="95"/>
      <c r="M171" s="95"/>
      <c r="N171" s="76"/>
    </row>
    <row r="172" spans="1:14" ht="66.75" customHeight="1">
      <c r="A172" s="977" t="s">
        <v>1379</v>
      </c>
      <c r="B172" s="1064" t="s">
        <v>282</v>
      </c>
      <c r="C172" s="32">
        <v>1</v>
      </c>
      <c r="D172" s="205" t="s">
        <v>19</v>
      </c>
      <c r="E172" s="37" t="s">
        <v>68</v>
      </c>
      <c r="F172" s="356">
        <v>1.5</v>
      </c>
      <c r="G172" s="373">
        <v>2.5</v>
      </c>
      <c r="H172" s="352">
        <v>3.5</v>
      </c>
      <c r="I172" s="648" t="s">
        <v>281</v>
      </c>
      <c r="J172" s="250" t="s">
        <v>1158</v>
      </c>
      <c r="K172" s="249">
        <v>1</v>
      </c>
      <c r="L172" s="249">
        <v>1</v>
      </c>
      <c r="M172" s="249">
        <v>1</v>
      </c>
      <c r="N172" s="250" t="s">
        <v>26</v>
      </c>
    </row>
    <row r="173" spans="1:14" ht="26.25" customHeight="1" thickBot="1">
      <c r="A173" s="977"/>
      <c r="B173" s="1064"/>
      <c r="C173" s="32">
        <v>1</v>
      </c>
      <c r="D173" s="74" t="s">
        <v>19</v>
      </c>
      <c r="E173" s="85" t="s">
        <v>68</v>
      </c>
      <c r="F173" s="356">
        <v>4.5</v>
      </c>
      <c r="G173" s="373">
        <v>5</v>
      </c>
      <c r="H173" s="352">
        <v>5.5</v>
      </c>
      <c r="I173" s="648"/>
      <c r="J173" s="250" t="s">
        <v>1159</v>
      </c>
      <c r="K173" s="249">
        <v>1</v>
      </c>
      <c r="L173" s="249">
        <v>1</v>
      </c>
      <c r="M173" s="249">
        <v>1</v>
      </c>
      <c r="N173" s="250" t="s">
        <v>26</v>
      </c>
    </row>
    <row r="174" spans="1:14" ht="18.75" customHeight="1" thickBot="1">
      <c r="A174" s="977"/>
      <c r="B174" s="1064"/>
      <c r="C174" s="32"/>
      <c r="D174" s="1102" t="s">
        <v>15</v>
      </c>
      <c r="E174" s="1099"/>
      <c r="F174" s="304">
        <f t="shared" ref="F174" si="55">SUM(F172:F173)</f>
        <v>6</v>
      </c>
      <c r="G174" s="304">
        <f t="shared" ref="G174:H174" si="56">SUM(G172:G173)</f>
        <v>7.5</v>
      </c>
      <c r="H174" s="304">
        <f t="shared" si="56"/>
        <v>9</v>
      </c>
      <c r="I174" s="73"/>
      <c r="J174" s="250"/>
      <c r="K174" s="95"/>
      <c r="L174" s="95"/>
      <c r="M174" s="95"/>
      <c r="N174" s="76"/>
    </row>
    <row r="175" spans="1:14" ht="18" customHeight="1" thickBot="1">
      <c r="A175" s="70" t="s">
        <v>708</v>
      </c>
      <c r="B175" s="1098" t="s">
        <v>14</v>
      </c>
      <c r="C175" s="1105"/>
      <c r="D175" s="1105"/>
      <c r="E175" s="1099"/>
      <c r="F175" s="304">
        <f t="shared" ref="F175:H175" si="57">SUM(F113+F127+F143+F151+F155+F159+F163+F167+F171+F174)</f>
        <v>372.97199999999998</v>
      </c>
      <c r="G175" s="304">
        <f t="shared" si="57"/>
        <v>440.7</v>
      </c>
      <c r="H175" s="304">
        <f t="shared" si="57"/>
        <v>448.69999999999993</v>
      </c>
      <c r="I175" s="73"/>
      <c r="J175" s="250"/>
      <c r="K175" s="95"/>
      <c r="L175" s="95"/>
      <c r="M175" s="95"/>
      <c r="N175" s="76"/>
    </row>
    <row r="176" spans="1:14" ht="26.25" customHeight="1" thickBot="1">
      <c r="A176" s="753" t="s">
        <v>716</v>
      </c>
      <c r="B176" s="1103" t="s">
        <v>283</v>
      </c>
      <c r="C176" s="1104"/>
      <c r="D176" s="1104"/>
      <c r="E176" s="1104"/>
      <c r="F176" s="467"/>
      <c r="G176" s="467"/>
      <c r="H176" s="467"/>
      <c r="I176" s="32"/>
      <c r="J176" s="250"/>
      <c r="K176" s="95"/>
      <c r="L176" s="95"/>
      <c r="M176" s="95"/>
      <c r="N176" s="56"/>
    </row>
    <row r="177" spans="1:14" ht="26.25" customHeight="1">
      <c r="A177" s="1030" t="s">
        <v>746</v>
      </c>
      <c r="B177" s="1033" t="s">
        <v>284</v>
      </c>
      <c r="C177" s="36">
        <v>14</v>
      </c>
      <c r="D177" s="111" t="s">
        <v>19</v>
      </c>
      <c r="E177" s="37" t="s">
        <v>237</v>
      </c>
      <c r="F177" s="137">
        <v>3.1</v>
      </c>
      <c r="G177" s="92">
        <v>9</v>
      </c>
      <c r="H177" s="81">
        <v>9</v>
      </c>
      <c r="I177" s="73"/>
      <c r="J177" s="250" t="s">
        <v>1000</v>
      </c>
      <c r="K177" s="142" t="s">
        <v>1001</v>
      </c>
      <c r="L177" s="142" t="s">
        <v>1002</v>
      </c>
      <c r="M177" s="142" t="s">
        <v>1003</v>
      </c>
      <c r="N177" s="21" t="s">
        <v>151</v>
      </c>
    </row>
    <row r="178" spans="1:14" ht="26.25" customHeight="1" thickBot="1">
      <c r="A178" s="1031"/>
      <c r="B178" s="1034"/>
      <c r="C178" s="32">
        <v>15</v>
      </c>
      <c r="D178" s="74" t="s">
        <v>19</v>
      </c>
      <c r="E178" s="37" t="s">
        <v>228</v>
      </c>
      <c r="F178" s="356">
        <v>0.2</v>
      </c>
      <c r="G178" s="373">
        <v>0.7</v>
      </c>
      <c r="H178" s="352">
        <v>1</v>
      </c>
      <c r="I178" s="648"/>
      <c r="J178" s="690" t="s">
        <v>1160</v>
      </c>
      <c r="K178" s="648" t="s">
        <v>8</v>
      </c>
      <c r="L178" s="648" t="s">
        <v>10</v>
      </c>
      <c r="M178" s="648" t="s">
        <v>17</v>
      </c>
      <c r="N178" s="250" t="s">
        <v>160</v>
      </c>
    </row>
    <row r="179" spans="1:14" ht="26.25" customHeight="1" thickBot="1">
      <c r="A179" s="1032"/>
      <c r="B179" s="1035"/>
      <c r="C179" s="96"/>
      <c r="D179" s="1100" t="s">
        <v>15</v>
      </c>
      <c r="E179" s="1101"/>
      <c r="F179" s="304">
        <f t="shared" ref="F179" si="58">SUM(F177:F178)</f>
        <v>3.3000000000000003</v>
      </c>
      <c r="G179" s="304">
        <f t="shared" ref="G179:H179" si="59">SUM(G177:G178)</f>
        <v>9.6999999999999993</v>
      </c>
      <c r="H179" s="304">
        <f t="shared" si="59"/>
        <v>10</v>
      </c>
      <c r="I179" s="73"/>
      <c r="J179" s="250"/>
      <c r="K179" s="95"/>
      <c r="L179" s="95"/>
      <c r="M179" s="95"/>
      <c r="N179" s="56"/>
    </row>
    <row r="180" spans="1:14" ht="15" customHeight="1" thickBot="1">
      <c r="A180" s="70" t="s">
        <v>716</v>
      </c>
      <c r="B180" s="1100" t="s">
        <v>14</v>
      </c>
      <c r="C180" s="1101"/>
      <c r="D180" s="1101"/>
      <c r="E180" s="1101"/>
      <c r="F180" s="453">
        <f t="shared" ref="F180" si="60">SUM(F179)</f>
        <v>3.3000000000000003</v>
      </c>
      <c r="G180" s="453">
        <f t="shared" ref="G180:H180" si="61">SUM(G179)</f>
        <v>9.6999999999999993</v>
      </c>
      <c r="H180" s="453">
        <f t="shared" si="61"/>
        <v>10</v>
      </c>
      <c r="I180" s="73"/>
      <c r="J180" s="250"/>
      <c r="K180" s="95"/>
      <c r="L180" s="95"/>
      <c r="M180" s="95"/>
      <c r="N180" s="76"/>
    </row>
    <row r="181" spans="1:14" ht="18" customHeight="1" thickBot="1">
      <c r="A181" s="754" t="s">
        <v>5</v>
      </c>
      <c r="B181" s="1099" t="s">
        <v>257</v>
      </c>
      <c r="C181" s="1101"/>
      <c r="D181" s="1101"/>
      <c r="E181" s="1101"/>
      <c r="F181" s="304">
        <f t="shared" ref="F181" si="62">(F175+F180)</f>
        <v>376.27199999999999</v>
      </c>
      <c r="G181" s="304">
        <f t="shared" ref="G181:H181" si="63">(G175+G180)</f>
        <v>450.4</v>
      </c>
      <c r="H181" s="304">
        <f t="shared" si="63"/>
        <v>458.69999999999993</v>
      </c>
      <c r="I181" s="73"/>
      <c r="J181" s="250"/>
      <c r="K181" s="95"/>
      <c r="L181" s="95"/>
      <c r="M181" s="95"/>
      <c r="N181" s="76"/>
    </row>
    <row r="182" spans="1:14" ht="33" customHeight="1" thickBot="1">
      <c r="A182" s="111" t="s">
        <v>6</v>
      </c>
      <c r="B182" s="1106" t="s">
        <v>285</v>
      </c>
      <c r="C182" s="1107"/>
      <c r="D182" s="1107"/>
      <c r="E182" s="1107"/>
      <c r="F182" s="464"/>
      <c r="G182" s="464"/>
      <c r="H182" s="464"/>
      <c r="I182" s="32"/>
      <c r="J182" s="250"/>
      <c r="K182" s="95"/>
      <c r="L182" s="95"/>
      <c r="M182" s="95"/>
      <c r="N182" s="21"/>
    </row>
    <row r="183" spans="1:14" ht="33.75" customHeight="1" thickBot="1">
      <c r="A183" s="21" t="s">
        <v>711</v>
      </c>
      <c r="B183" s="1108" t="s">
        <v>286</v>
      </c>
      <c r="C183" s="1109"/>
      <c r="D183" s="1109"/>
      <c r="E183" s="1109"/>
      <c r="F183" s="465"/>
      <c r="G183" s="465"/>
      <c r="H183" s="465"/>
      <c r="I183" s="32"/>
      <c r="J183" s="250"/>
      <c r="K183" s="95"/>
      <c r="L183" s="95"/>
      <c r="M183" s="95"/>
      <c r="N183" s="21"/>
    </row>
    <row r="184" spans="1:14" ht="26.25" customHeight="1">
      <c r="A184" s="977" t="s">
        <v>712</v>
      </c>
      <c r="B184" s="925" t="s">
        <v>1579</v>
      </c>
      <c r="C184" s="58" t="s">
        <v>8</v>
      </c>
      <c r="D184" s="74" t="s">
        <v>19</v>
      </c>
      <c r="E184" s="37" t="s">
        <v>68</v>
      </c>
      <c r="F184" s="357">
        <v>20</v>
      </c>
      <c r="G184" s="720"/>
      <c r="H184" s="667"/>
      <c r="I184" s="648" t="s">
        <v>1704</v>
      </c>
      <c r="J184" s="250" t="s">
        <v>1161</v>
      </c>
      <c r="K184" s="251">
        <v>1</v>
      </c>
      <c r="L184" s="251"/>
      <c r="M184" s="249"/>
      <c r="N184" s="250" t="s">
        <v>26</v>
      </c>
    </row>
    <row r="185" spans="1:14" ht="26.25" customHeight="1" thickBot="1">
      <c r="A185" s="977"/>
      <c r="B185" s="925"/>
      <c r="C185" s="58"/>
      <c r="D185" s="74"/>
      <c r="E185" s="37"/>
      <c r="F185" s="123"/>
      <c r="G185" s="90"/>
      <c r="H185" s="82"/>
      <c r="I185" s="73"/>
      <c r="J185" s="696"/>
      <c r="K185" s="162"/>
      <c r="L185" s="162"/>
      <c r="M185" s="164"/>
      <c r="N185" s="21"/>
    </row>
    <row r="186" spans="1:14" ht="14.25" customHeight="1" thickBot="1">
      <c r="A186" s="977"/>
      <c r="B186" s="926"/>
      <c r="C186" s="103"/>
      <c r="D186" s="1098" t="s">
        <v>15</v>
      </c>
      <c r="E186" s="1099"/>
      <c r="F186" s="466">
        <f t="shared" ref="F186:H186" si="64">SUM(F184:F185)</f>
        <v>20</v>
      </c>
      <c r="G186" s="304">
        <f t="shared" si="64"/>
        <v>0</v>
      </c>
      <c r="H186" s="338">
        <f t="shared" si="64"/>
        <v>0</v>
      </c>
      <c r="I186" s="73"/>
      <c r="J186" s="250"/>
      <c r="K186" s="95"/>
      <c r="L186" s="95"/>
      <c r="M186" s="95"/>
      <c r="N186" s="76"/>
    </row>
    <row r="187" spans="1:14" ht="26.25" customHeight="1">
      <c r="A187" s="1030" t="s">
        <v>713</v>
      </c>
      <c r="B187" s="1033" t="s">
        <v>288</v>
      </c>
      <c r="C187" s="101">
        <v>14</v>
      </c>
      <c r="D187" s="97" t="s">
        <v>19</v>
      </c>
      <c r="E187" s="37" t="s">
        <v>237</v>
      </c>
      <c r="F187" s="107"/>
      <c r="G187" s="90">
        <v>27</v>
      </c>
      <c r="H187" s="82">
        <v>30</v>
      </c>
      <c r="I187" s="73" t="s">
        <v>287</v>
      </c>
      <c r="J187" s="690" t="s">
        <v>1567</v>
      </c>
      <c r="K187" s="32"/>
      <c r="L187" s="32" t="s">
        <v>987</v>
      </c>
      <c r="M187" s="32">
        <v>82.55</v>
      </c>
      <c r="N187" s="21" t="s">
        <v>151</v>
      </c>
    </row>
    <row r="188" spans="1:14" ht="26.25" customHeight="1">
      <c r="A188" s="1031"/>
      <c r="B188" s="1034"/>
      <c r="C188" s="73" t="s">
        <v>8</v>
      </c>
      <c r="D188" s="75" t="s">
        <v>19</v>
      </c>
      <c r="E188" s="52" t="s">
        <v>237</v>
      </c>
      <c r="F188" s="123">
        <v>48.5</v>
      </c>
      <c r="G188" s="90"/>
      <c r="H188" s="82"/>
      <c r="I188" s="73"/>
      <c r="J188" s="651" t="s">
        <v>979</v>
      </c>
      <c r="K188" s="7" t="s">
        <v>980</v>
      </c>
      <c r="L188" s="32"/>
      <c r="M188" s="32"/>
      <c r="N188" s="21" t="s">
        <v>26</v>
      </c>
    </row>
    <row r="189" spans="1:14" ht="26.25" customHeight="1">
      <c r="A189" s="1031"/>
      <c r="B189" s="1034"/>
      <c r="C189" s="73" t="s">
        <v>8</v>
      </c>
      <c r="D189" s="75" t="s">
        <v>19</v>
      </c>
      <c r="E189" s="52"/>
      <c r="F189" s="825"/>
      <c r="G189" s="830">
        <v>30</v>
      </c>
      <c r="H189" s="828"/>
      <c r="I189" s="718"/>
      <c r="J189" s="683" t="s">
        <v>1566</v>
      </c>
      <c r="K189" s="727"/>
      <c r="L189" s="727">
        <v>1</v>
      </c>
      <c r="M189" s="727"/>
      <c r="N189" s="748" t="s">
        <v>26</v>
      </c>
    </row>
    <row r="190" spans="1:14" ht="26.25" customHeight="1">
      <c r="A190" s="1031"/>
      <c r="B190" s="1034"/>
      <c r="C190" s="32">
        <v>15</v>
      </c>
      <c r="D190" s="76" t="s">
        <v>113</v>
      </c>
      <c r="E190" s="52" t="s">
        <v>228</v>
      </c>
      <c r="F190" s="826">
        <v>37</v>
      </c>
      <c r="G190" s="728">
        <v>120</v>
      </c>
      <c r="H190" s="721">
        <v>7</v>
      </c>
      <c r="I190" s="73"/>
      <c r="J190" s="699" t="s">
        <v>1565</v>
      </c>
      <c r="K190" s="709">
        <v>552.6</v>
      </c>
      <c r="L190" s="709">
        <v>552.6</v>
      </c>
      <c r="M190" s="709">
        <v>552.6</v>
      </c>
      <c r="N190" s="21" t="s">
        <v>160</v>
      </c>
    </row>
    <row r="191" spans="1:14" ht="26.25" customHeight="1">
      <c r="A191" s="1031"/>
      <c r="B191" s="1034"/>
      <c r="C191" s="36">
        <v>15</v>
      </c>
      <c r="D191" s="74" t="s">
        <v>19</v>
      </c>
      <c r="E191" s="37" t="s">
        <v>228</v>
      </c>
      <c r="F191" s="123">
        <v>12.5</v>
      </c>
      <c r="G191" s="90">
        <v>135</v>
      </c>
      <c r="H191" s="82"/>
      <c r="I191" s="73"/>
      <c r="J191" s="699" t="s">
        <v>1311</v>
      </c>
      <c r="K191" s="51" t="s">
        <v>1312</v>
      </c>
      <c r="L191" s="73" t="s">
        <v>1313</v>
      </c>
      <c r="M191" s="73"/>
      <c r="N191" s="21" t="s">
        <v>160</v>
      </c>
    </row>
    <row r="192" spans="1:14" ht="26.25" customHeight="1">
      <c r="A192" s="1031"/>
      <c r="B192" s="1034"/>
      <c r="C192" s="251">
        <v>15</v>
      </c>
      <c r="D192" s="649" t="s">
        <v>19</v>
      </c>
      <c r="E192" s="652" t="s">
        <v>228</v>
      </c>
      <c r="F192" s="357"/>
      <c r="G192" s="728">
        <v>24</v>
      </c>
      <c r="H192" s="721"/>
      <c r="I192" s="648"/>
      <c r="J192" s="651" t="s">
        <v>1219</v>
      </c>
      <c r="K192" s="249"/>
      <c r="L192" s="249">
        <v>1</v>
      </c>
      <c r="M192" s="249"/>
      <c r="N192" s="250" t="s">
        <v>160</v>
      </c>
    </row>
    <row r="193" spans="1:14" ht="26.25" customHeight="1" thickBot="1">
      <c r="A193" s="1031"/>
      <c r="B193" s="1034"/>
      <c r="C193" s="32">
        <v>16</v>
      </c>
      <c r="D193" s="76" t="s">
        <v>19</v>
      </c>
      <c r="E193" s="52" t="s">
        <v>230</v>
      </c>
      <c r="F193" s="390"/>
      <c r="G193" s="90">
        <v>4</v>
      </c>
      <c r="H193" s="82">
        <v>5</v>
      </c>
      <c r="I193" s="73"/>
      <c r="J193" s="651" t="s">
        <v>649</v>
      </c>
      <c r="K193" s="7" t="s">
        <v>8</v>
      </c>
      <c r="L193" s="7" t="s">
        <v>10</v>
      </c>
      <c r="M193" s="7" t="s">
        <v>17</v>
      </c>
      <c r="N193" s="21" t="s">
        <v>229</v>
      </c>
    </row>
    <row r="194" spans="1:14" ht="13.5" customHeight="1" thickBot="1">
      <c r="A194" s="1032"/>
      <c r="B194" s="1035"/>
      <c r="C194" s="96"/>
      <c r="D194" s="1100" t="s">
        <v>15</v>
      </c>
      <c r="E194" s="1101"/>
      <c r="F194" s="466">
        <f t="shared" ref="F194:H194" si="65">SUM(F187:F193)</f>
        <v>98</v>
      </c>
      <c r="G194" s="304">
        <f t="shared" si="65"/>
        <v>340</v>
      </c>
      <c r="H194" s="338">
        <f t="shared" si="65"/>
        <v>42</v>
      </c>
      <c r="I194" s="73"/>
      <c r="J194" s="250"/>
      <c r="K194" s="95"/>
      <c r="L194" s="95"/>
      <c r="M194" s="95"/>
      <c r="N194" s="56"/>
    </row>
    <row r="195" spans="1:14" ht="18" customHeight="1" thickBot="1">
      <c r="A195" s="70" t="s">
        <v>711</v>
      </c>
      <c r="B195" s="1100" t="s">
        <v>14</v>
      </c>
      <c r="C195" s="1101"/>
      <c r="D195" s="1101"/>
      <c r="E195" s="1101"/>
      <c r="F195" s="827">
        <f t="shared" ref="F195:H195" si="66">(F186+F194)</f>
        <v>118</v>
      </c>
      <c r="G195" s="453">
        <f t="shared" si="66"/>
        <v>340</v>
      </c>
      <c r="H195" s="829">
        <f t="shared" si="66"/>
        <v>42</v>
      </c>
      <c r="I195" s="93"/>
      <c r="J195" s="690"/>
      <c r="K195" s="19"/>
      <c r="L195" s="19"/>
      <c r="M195" s="95"/>
      <c r="N195" s="76"/>
    </row>
    <row r="196" spans="1:14" ht="26.25" customHeight="1" thickBot="1">
      <c r="A196" s="21" t="s">
        <v>732</v>
      </c>
      <c r="B196" s="1108" t="s">
        <v>290</v>
      </c>
      <c r="C196" s="1109"/>
      <c r="D196" s="1109"/>
      <c r="E196" s="1109"/>
      <c r="F196" s="465"/>
      <c r="G196" s="465"/>
      <c r="H196" s="465"/>
      <c r="I196" s="32"/>
      <c r="J196" s="250"/>
      <c r="K196" s="95"/>
      <c r="L196" s="95"/>
      <c r="M196" s="95"/>
      <c r="N196" s="21"/>
    </row>
    <row r="197" spans="1:14" ht="55.5" customHeight="1">
      <c r="A197" s="977" t="s">
        <v>733</v>
      </c>
      <c r="B197" s="1037" t="s">
        <v>291</v>
      </c>
      <c r="C197" s="140" t="s">
        <v>65</v>
      </c>
      <c r="D197" s="76" t="s">
        <v>19</v>
      </c>
      <c r="E197" s="52" t="s">
        <v>228</v>
      </c>
      <c r="F197" s="720">
        <v>0.5</v>
      </c>
      <c r="G197" s="720">
        <v>2</v>
      </c>
      <c r="H197" s="721">
        <v>2.2000000000000002</v>
      </c>
      <c r="I197" s="648" t="s">
        <v>1706</v>
      </c>
      <c r="J197" s="690" t="s">
        <v>1163</v>
      </c>
      <c r="K197" s="736" t="s">
        <v>1164</v>
      </c>
      <c r="L197" s="736" t="s">
        <v>1165</v>
      </c>
      <c r="M197" s="736" t="s">
        <v>1166</v>
      </c>
      <c r="N197" s="653" t="s">
        <v>160</v>
      </c>
    </row>
    <row r="198" spans="1:14" ht="26.25" customHeight="1">
      <c r="A198" s="977"/>
      <c r="B198" s="1034"/>
      <c r="C198" s="32">
        <v>1</v>
      </c>
      <c r="D198" s="111" t="s">
        <v>19</v>
      </c>
      <c r="E198" s="52" t="s">
        <v>68</v>
      </c>
      <c r="F198" s="138"/>
      <c r="G198" s="730">
        <v>28</v>
      </c>
      <c r="H198" s="667">
        <v>128</v>
      </c>
      <c r="I198" s="718"/>
      <c r="J198" s="689" t="s">
        <v>661</v>
      </c>
      <c r="K198" s="727">
        <v>1</v>
      </c>
      <c r="L198" s="727">
        <v>1</v>
      </c>
      <c r="M198" s="727">
        <v>1</v>
      </c>
      <c r="N198" s="748" t="s">
        <v>26</v>
      </c>
    </row>
    <row r="199" spans="1:14" ht="26.25" customHeight="1" thickBot="1">
      <c r="A199" s="977"/>
      <c r="B199" s="1034"/>
      <c r="C199" s="140" t="s">
        <v>8</v>
      </c>
      <c r="D199" s="76" t="s">
        <v>19</v>
      </c>
      <c r="E199" s="52" t="s">
        <v>68</v>
      </c>
      <c r="F199" s="728">
        <v>9.6</v>
      </c>
      <c r="G199" s="730">
        <v>10</v>
      </c>
      <c r="H199" s="667">
        <v>10</v>
      </c>
      <c r="I199" s="648"/>
      <c r="J199" s="690" t="s">
        <v>1564</v>
      </c>
      <c r="K199" s="249">
        <v>3</v>
      </c>
      <c r="L199" s="249">
        <v>3</v>
      </c>
      <c r="M199" s="249">
        <v>3</v>
      </c>
      <c r="N199" s="250" t="s">
        <v>26</v>
      </c>
    </row>
    <row r="200" spans="1:14" ht="15" customHeight="1" thickBot="1">
      <c r="A200" s="1030"/>
      <c r="B200" s="1035"/>
      <c r="C200" s="104"/>
      <c r="D200" s="1098" t="s">
        <v>15</v>
      </c>
      <c r="E200" s="1099"/>
      <c r="F200" s="304">
        <f t="shared" ref="F200" si="67">SUM(F197:F199)</f>
        <v>10.1</v>
      </c>
      <c r="G200" s="304">
        <f t="shared" ref="G200:H200" si="68">SUM(G197:G199)</f>
        <v>40</v>
      </c>
      <c r="H200" s="338">
        <f t="shared" si="68"/>
        <v>140.19999999999999</v>
      </c>
      <c r="I200" s="73"/>
      <c r="J200" s="250"/>
      <c r="K200" s="95"/>
      <c r="L200" s="95"/>
      <c r="M200" s="95"/>
      <c r="N200" s="21"/>
    </row>
    <row r="201" spans="1:14" ht="26.25" customHeight="1">
      <c r="A201" s="1030" t="s">
        <v>734</v>
      </c>
      <c r="B201" s="1035" t="s">
        <v>1578</v>
      </c>
      <c r="C201" s="36">
        <v>16</v>
      </c>
      <c r="D201" s="111" t="s">
        <v>19</v>
      </c>
      <c r="E201" s="139" t="s">
        <v>228</v>
      </c>
      <c r="F201" s="137">
        <v>5</v>
      </c>
      <c r="G201" s="92"/>
      <c r="H201" s="81"/>
      <c r="I201" s="73"/>
      <c r="J201" s="250" t="s">
        <v>1200</v>
      </c>
      <c r="K201" s="7" t="s">
        <v>1199</v>
      </c>
      <c r="L201" s="7"/>
      <c r="M201" s="7"/>
      <c r="N201" s="76" t="s">
        <v>229</v>
      </c>
    </row>
    <row r="202" spans="1:14" ht="26.25" customHeight="1">
      <c r="A202" s="1031"/>
      <c r="B202" s="1035"/>
      <c r="C202" s="101">
        <v>16</v>
      </c>
      <c r="D202" s="111" t="s">
        <v>47</v>
      </c>
      <c r="E202" s="139" t="s">
        <v>228</v>
      </c>
      <c r="F202" s="137">
        <v>9.5</v>
      </c>
      <c r="G202" s="92"/>
      <c r="H202" s="81"/>
      <c r="I202" s="73"/>
      <c r="J202" s="1084" t="s">
        <v>1359</v>
      </c>
      <c r="K202" s="1128" t="s">
        <v>1442</v>
      </c>
      <c r="L202" s="7"/>
      <c r="M202" s="7"/>
      <c r="N202" s="76" t="s">
        <v>229</v>
      </c>
    </row>
    <row r="203" spans="1:14" ht="26.25" customHeight="1">
      <c r="A203" s="1031"/>
      <c r="B203" s="1035"/>
      <c r="C203" s="101">
        <v>16</v>
      </c>
      <c r="D203" s="111" t="s">
        <v>19</v>
      </c>
      <c r="E203" s="139" t="s">
        <v>1510</v>
      </c>
      <c r="F203" s="137">
        <v>4.0999999999999996</v>
      </c>
      <c r="G203" s="92"/>
      <c r="H203" s="81"/>
      <c r="I203" s="73"/>
      <c r="J203" s="1085"/>
      <c r="K203" s="1129"/>
      <c r="L203" s="7"/>
      <c r="M203" s="7"/>
      <c r="N203" s="76" t="s">
        <v>229</v>
      </c>
    </row>
    <row r="204" spans="1:14" ht="26.25" customHeight="1">
      <c r="A204" s="1031"/>
      <c r="B204" s="1035"/>
      <c r="C204" s="101">
        <v>16</v>
      </c>
      <c r="D204" s="111" t="s">
        <v>47</v>
      </c>
      <c r="E204" s="139" t="s">
        <v>228</v>
      </c>
      <c r="F204" s="137">
        <v>18.3</v>
      </c>
      <c r="G204" s="92"/>
      <c r="H204" s="81"/>
      <c r="I204" s="73"/>
      <c r="J204" s="1084" t="s">
        <v>1360</v>
      </c>
      <c r="K204" s="1128" t="s">
        <v>1443</v>
      </c>
      <c r="L204" s="7"/>
      <c r="M204" s="7"/>
      <c r="N204" s="76" t="s">
        <v>229</v>
      </c>
    </row>
    <row r="205" spans="1:14" ht="26.25" customHeight="1">
      <c r="A205" s="1031"/>
      <c r="B205" s="1035"/>
      <c r="C205" s="101">
        <v>16</v>
      </c>
      <c r="D205" s="111" t="s">
        <v>19</v>
      </c>
      <c r="E205" s="139" t="s">
        <v>1510</v>
      </c>
      <c r="F205" s="137">
        <v>6.1</v>
      </c>
      <c r="G205" s="92"/>
      <c r="H205" s="81"/>
      <c r="I205" s="73"/>
      <c r="J205" s="1085"/>
      <c r="K205" s="1129"/>
      <c r="L205" s="7"/>
      <c r="M205" s="7"/>
      <c r="N205" s="76" t="s">
        <v>229</v>
      </c>
    </row>
    <row r="206" spans="1:14" ht="26.25" customHeight="1">
      <c r="A206" s="1031"/>
      <c r="B206" s="1035"/>
      <c r="C206" s="101">
        <v>16</v>
      </c>
      <c r="D206" s="111" t="s">
        <v>47</v>
      </c>
      <c r="E206" s="139" t="s">
        <v>228</v>
      </c>
      <c r="F206" s="137">
        <v>20.2</v>
      </c>
      <c r="G206" s="92"/>
      <c r="H206" s="81"/>
      <c r="I206" s="73"/>
      <c r="J206" s="1086" t="s">
        <v>1361</v>
      </c>
      <c r="K206" s="1128" t="s">
        <v>1444</v>
      </c>
      <c r="L206" s="7"/>
      <c r="M206" s="7"/>
      <c r="N206" s="76" t="s">
        <v>229</v>
      </c>
    </row>
    <row r="207" spans="1:14" ht="26.25" customHeight="1">
      <c r="A207" s="1031"/>
      <c r="B207" s="1035"/>
      <c r="C207" s="101">
        <v>16</v>
      </c>
      <c r="D207" s="111" t="s">
        <v>19</v>
      </c>
      <c r="E207" s="139" t="s">
        <v>1510</v>
      </c>
      <c r="F207" s="137">
        <v>9.5</v>
      </c>
      <c r="G207" s="92"/>
      <c r="H207" s="81"/>
      <c r="I207" s="73"/>
      <c r="J207" s="1087"/>
      <c r="K207" s="1129"/>
      <c r="L207" s="7"/>
      <c r="M207" s="7"/>
      <c r="N207" s="76" t="s">
        <v>229</v>
      </c>
    </row>
    <row r="208" spans="1:14" ht="26.25" customHeight="1" thickBot="1">
      <c r="A208" s="1031"/>
      <c r="B208" s="1035"/>
      <c r="C208" s="101">
        <v>16</v>
      </c>
      <c r="D208" s="111" t="s">
        <v>19</v>
      </c>
      <c r="E208" s="139" t="s">
        <v>228</v>
      </c>
      <c r="F208" s="137"/>
      <c r="G208" s="92">
        <v>15</v>
      </c>
      <c r="H208" s="81">
        <v>16</v>
      </c>
      <c r="I208" s="73"/>
      <c r="J208" s="690" t="s">
        <v>280</v>
      </c>
      <c r="K208" s="7" t="s">
        <v>10</v>
      </c>
      <c r="L208" s="7" t="s">
        <v>10</v>
      </c>
      <c r="M208" s="7" t="s">
        <v>10</v>
      </c>
      <c r="N208" s="21" t="s">
        <v>229</v>
      </c>
    </row>
    <row r="209" spans="1:14" ht="19.5" customHeight="1" thickBot="1">
      <c r="A209" s="1032"/>
      <c r="B209" s="1064"/>
      <c r="C209" s="104"/>
      <c r="D209" s="1098" t="s">
        <v>15</v>
      </c>
      <c r="E209" s="1099"/>
      <c r="F209" s="304">
        <f t="shared" ref="F209" si="69">SUM(F201:F208)</f>
        <v>72.7</v>
      </c>
      <c r="G209" s="304">
        <f t="shared" ref="G209:H209" si="70">SUM(G201:G208)</f>
        <v>15</v>
      </c>
      <c r="H209" s="304">
        <f t="shared" si="70"/>
        <v>16</v>
      </c>
      <c r="I209" s="73"/>
      <c r="J209" s="250"/>
      <c r="K209" s="95"/>
      <c r="L209" s="95"/>
      <c r="M209" s="95"/>
      <c r="N209" s="76"/>
    </row>
    <row r="210" spans="1:14" ht="26.25" customHeight="1">
      <c r="A210" s="977" t="s">
        <v>735</v>
      </c>
      <c r="B210" s="1116" t="s">
        <v>293</v>
      </c>
      <c r="C210" s="36">
        <v>16</v>
      </c>
      <c r="D210" s="74" t="s">
        <v>19</v>
      </c>
      <c r="E210" s="37" t="s">
        <v>228</v>
      </c>
      <c r="F210" s="137">
        <v>14.3</v>
      </c>
      <c r="G210" s="92">
        <v>13</v>
      </c>
      <c r="H210" s="81">
        <v>13.5</v>
      </c>
      <c r="I210" s="73"/>
      <c r="J210" s="651" t="s">
        <v>294</v>
      </c>
      <c r="K210" s="7" t="s">
        <v>1167</v>
      </c>
      <c r="L210" s="7" t="s">
        <v>1167</v>
      </c>
      <c r="M210" s="7" t="s">
        <v>1167</v>
      </c>
      <c r="N210" s="76" t="s">
        <v>229</v>
      </c>
    </row>
    <row r="211" spans="1:14" ht="26.25" customHeight="1">
      <c r="A211" s="977"/>
      <c r="B211" s="1117"/>
      <c r="C211" s="36">
        <v>16</v>
      </c>
      <c r="D211" s="74" t="s">
        <v>19</v>
      </c>
      <c r="E211" s="52" t="s">
        <v>228</v>
      </c>
      <c r="F211" s="137">
        <v>8.3000000000000007</v>
      </c>
      <c r="G211" s="92">
        <v>11</v>
      </c>
      <c r="H211" s="81">
        <v>11</v>
      </c>
      <c r="I211" s="73"/>
      <c r="J211" s="651" t="s">
        <v>295</v>
      </c>
      <c r="K211" s="7"/>
      <c r="L211" s="7"/>
      <c r="M211" s="7"/>
      <c r="N211" s="76" t="s">
        <v>229</v>
      </c>
    </row>
    <row r="212" spans="1:14" ht="26.25" customHeight="1">
      <c r="A212" s="977"/>
      <c r="B212" s="1117"/>
      <c r="C212" s="833">
        <v>16</v>
      </c>
      <c r="D212" s="74" t="s">
        <v>113</v>
      </c>
      <c r="E212" s="52" t="s">
        <v>228</v>
      </c>
      <c r="F212" s="137">
        <v>15.8</v>
      </c>
      <c r="G212" s="92"/>
      <c r="H212" s="81"/>
      <c r="I212" s="73"/>
      <c r="J212" s="651" t="s">
        <v>1505</v>
      </c>
      <c r="K212" s="7"/>
      <c r="L212" s="7"/>
      <c r="M212" s="7"/>
      <c r="N212" s="76" t="s">
        <v>229</v>
      </c>
    </row>
    <row r="213" spans="1:14" ht="26.25" customHeight="1" thickBot="1">
      <c r="A213" s="977"/>
      <c r="B213" s="1117"/>
      <c r="C213" s="842">
        <v>16</v>
      </c>
      <c r="D213" s="76" t="s">
        <v>19</v>
      </c>
      <c r="E213" s="37" t="s">
        <v>228</v>
      </c>
      <c r="F213" s="137">
        <v>281</v>
      </c>
      <c r="G213" s="92">
        <v>320</v>
      </c>
      <c r="H213" s="81">
        <v>350</v>
      </c>
      <c r="I213" s="73"/>
      <c r="J213" s="690" t="s">
        <v>250</v>
      </c>
      <c r="K213" s="7" t="s">
        <v>69</v>
      </c>
      <c r="L213" s="7" t="s">
        <v>70</v>
      </c>
      <c r="M213" s="7" t="s">
        <v>70</v>
      </c>
      <c r="N213" s="76" t="s">
        <v>229</v>
      </c>
    </row>
    <row r="214" spans="1:14" ht="18" customHeight="1" thickBot="1">
      <c r="A214" s="977"/>
      <c r="B214" s="1118"/>
      <c r="C214" s="36"/>
      <c r="D214" s="1100" t="s">
        <v>15</v>
      </c>
      <c r="E214" s="1101"/>
      <c r="F214" s="304">
        <f t="shared" ref="F214:H214" si="71">SUM(F210:F213)</f>
        <v>319.39999999999998</v>
      </c>
      <c r="G214" s="304">
        <f t="shared" si="71"/>
        <v>344</v>
      </c>
      <c r="H214" s="304">
        <f t="shared" si="71"/>
        <v>374.5</v>
      </c>
      <c r="I214" s="73"/>
      <c r="J214" s="250"/>
      <c r="K214" s="95"/>
      <c r="L214" s="95"/>
      <c r="M214" s="95"/>
      <c r="N214" s="56"/>
    </row>
    <row r="215" spans="1:14" ht="26.25" customHeight="1">
      <c r="A215" s="977" t="s">
        <v>736</v>
      </c>
      <c r="B215" s="1116" t="s">
        <v>297</v>
      </c>
      <c r="C215" s="833">
        <v>13</v>
      </c>
      <c r="D215" s="76" t="s">
        <v>19</v>
      </c>
      <c r="E215" s="52" t="s">
        <v>230</v>
      </c>
      <c r="F215" s="105">
        <v>1.5</v>
      </c>
      <c r="G215" s="105">
        <v>3</v>
      </c>
      <c r="H215" s="82">
        <v>3.5</v>
      </c>
      <c r="I215" s="73"/>
      <c r="J215" s="651" t="s">
        <v>298</v>
      </c>
      <c r="K215" s="7" t="s">
        <v>97</v>
      </c>
      <c r="L215" s="7" t="s">
        <v>97</v>
      </c>
      <c r="M215" s="7" t="s">
        <v>97</v>
      </c>
      <c r="N215" s="21" t="s">
        <v>150</v>
      </c>
    </row>
    <row r="216" spans="1:14" ht="26.25" customHeight="1">
      <c r="A216" s="977"/>
      <c r="B216" s="1117"/>
      <c r="C216" s="32">
        <v>14</v>
      </c>
      <c r="D216" s="76" t="s">
        <v>19</v>
      </c>
      <c r="E216" s="52" t="s">
        <v>237</v>
      </c>
      <c r="F216" s="138">
        <v>0.7</v>
      </c>
      <c r="G216" s="90">
        <v>1</v>
      </c>
      <c r="H216" s="82">
        <v>1.1000000000000001</v>
      </c>
      <c r="I216" s="73"/>
      <c r="J216" s="651" t="s">
        <v>298</v>
      </c>
      <c r="K216" s="648" t="s">
        <v>997</v>
      </c>
      <c r="L216" s="648" t="s">
        <v>1004</v>
      </c>
      <c r="M216" s="648" t="s">
        <v>1004</v>
      </c>
      <c r="N216" s="21" t="s">
        <v>151</v>
      </c>
    </row>
    <row r="217" spans="1:14" ht="26.25" customHeight="1">
      <c r="A217" s="977"/>
      <c r="B217" s="1117"/>
      <c r="C217" s="36">
        <v>15</v>
      </c>
      <c r="D217" s="76" t="s">
        <v>19</v>
      </c>
      <c r="E217" s="52" t="s">
        <v>228</v>
      </c>
      <c r="F217" s="728">
        <v>1.5</v>
      </c>
      <c r="G217" s="728">
        <v>2</v>
      </c>
      <c r="H217" s="721">
        <v>2.2000000000000002</v>
      </c>
      <c r="I217" s="648" t="s">
        <v>1168</v>
      </c>
      <c r="J217" s="250" t="s">
        <v>299</v>
      </c>
      <c r="K217" s="648" t="s">
        <v>948</v>
      </c>
      <c r="L217" s="648" t="s">
        <v>1169</v>
      </c>
      <c r="M217" s="648" t="s">
        <v>1170</v>
      </c>
      <c r="N217" s="250" t="s">
        <v>160</v>
      </c>
    </row>
    <row r="218" spans="1:14" ht="26.25" customHeight="1">
      <c r="A218" s="977"/>
      <c r="B218" s="1117"/>
      <c r="C218" s="32">
        <v>16</v>
      </c>
      <c r="D218" s="76" t="s">
        <v>19</v>
      </c>
      <c r="E218" s="52" t="s">
        <v>228</v>
      </c>
      <c r="F218" s="90">
        <v>0.6</v>
      </c>
      <c r="G218" s="90">
        <v>0.6</v>
      </c>
      <c r="H218" s="82">
        <v>0.6</v>
      </c>
      <c r="I218" s="58"/>
      <c r="J218" s="683" t="s">
        <v>299</v>
      </c>
      <c r="K218" s="740" t="s">
        <v>1171</v>
      </c>
      <c r="L218" s="740" t="s">
        <v>1171</v>
      </c>
      <c r="M218" s="740" t="s">
        <v>1171</v>
      </c>
      <c r="N218" s="111" t="s">
        <v>229</v>
      </c>
    </row>
    <row r="219" spans="1:14" ht="26.25" customHeight="1">
      <c r="A219" s="977"/>
      <c r="B219" s="1117"/>
      <c r="C219" s="32">
        <v>1</v>
      </c>
      <c r="D219" s="76" t="s">
        <v>19</v>
      </c>
      <c r="E219" s="52" t="s">
        <v>68</v>
      </c>
      <c r="F219" s="728">
        <v>7.1</v>
      </c>
      <c r="G219" s="730">
        <v>5.0999999999999996</v>
      </c>
      <c r="H219" s="667">
        <v>5.0999999999999996</v>
      </c>
      <c r="I219" s="648"/>
      <c r="J219" s="250" t="s">
        <v>1172</v>
      </c>
      <c r="K219" s="251">
        <v>5</v>
      </c>
      <c r="L219" s="251">
        <v>4</v>
      </c>
      <c r="M219" s="249">
        <v>4</v>
      </c>
      <c r="N219" s="649" t="s">
        <v>26</v>
      </c>
    </row>
    <row r="220" spans="1:14" ht="26.25" customHeight="1" thickBot="1">
      <c r="A220" s="977"/>
      <c r="B220" s="1117"/>
      <c r="C220" s="32">
        <v>1</v>
      </c>
      <c r="D220" s="76" t="s">
        <v>19</v>
      </c>
      <c r="E220" s="52" t="s">
        <v>68</v>
      </c>
      <c r="F220" s="728">
        <v>4.5999999999999996</v>
      </c>
      <c r="G220" s="730">
        <v>5</v>
      </c>
      <c r="H220" s="667">
        <v>5</v>
      </c>
      <c r="I220" s="648"/>
      <c r="J220" s="250" t="s">
        <v>1563</v>
      </c>
      <c r="K220" s="251">
        <v>2</v>
      </c>
      <c r="L220" s="251">
        <v>2</v>
      </c>
      <c r="M220" s="249">
        <v>2</v>
      </c>
      <c r="N220" s="250" t="s">
        <v>26</v>
      </c>
    </row>
    <row r="221" spans="1:14" ht="26.25" customHeight="1" thickBot="1">
      <c r="A221" s="977"/>
      <c r="B221" s="1118"/>
      <c r="C221" s="32"/>
      <c r="D221" s="1100" t="s">
        <v>15</v>
      </c>
      <c r="E221" s="1101"/>
      <c r="F221" s="304">
        <f t="shared" ref="F221" si="72">SUM(F215:F220)</f>
        <v>15.999999999999998</v>
      </c>
      <c r="G221" s="304">
        <f t="shared" ref="G221:H221" si="73">SUM(G215:G220)</f>
        <v>16.7</v>
      </c>
      <c r="H221" s="338">
        <f t="shared" si="73"/>
        <v>17.5</v>
      </c>
      <c r="I221" s="73"/>
      <c r="J221" s="250"/>
      <c r="K221" s="95"/>
      <c r="L221" s="95"/>
      <c r="M221" s="95"/>
      <c r="N221" s="56"/>
    </row>
    <row r="222" spans="1:14" ht="26.25" customHeight="1">
      <c r="A222" s="1031" t="s">
        <v>737</v>
      </c>
      <c r="B222" s="1117" t="s">
        <v>300</v>
      </c>
      <c r="C222" s="537">
        <v>14</v>
      </c>
      <c r="D222" s="205" t="s">
        <v>19</v>
      </c>
      <c r="E222" s="100" t="s">
        <v>237</v>
      </c>
      <c r="F222" s="137">
        <v>80.599999999999994</v>
      </c>
      <c r="G222" s="92">
        <v>101</v>
      </c>
      <c r="H222" s="81">
        <v>104</v>
      </c>
      <c r="I222" s="73"/>
      <c r="J222" s="690" t="s">
        <v>1562</v>
      </c>
      <c r="K222" s="778">
        <v>3622.94</v>
      </c>
      <c r="L222" s="778">
        <v>3622.94</v>
      </c>
      <c r="M222" s="778">
        <v>3622.94</v>
      </c>
      <c r="N222" s="21" t="s">
        <v>151</v>
      </c>
    </row>
    <row r="223" spans="1:14" ht="26.25" customHeight="1">
      <c r="A223" s="1031"/>
      <c r="B223" s="1117"/>
      <c r="C223" s="842">
        <v>14</v>
      </c>
      <c r="D223" s="117" t="s">
        <v>19</v>
      </c>
      <c r="E223" s="314" t="s">
        <v>237</v>
      </c>
      <c r="F223" s="137">
        <v>10.199999999999999</v>
      </c>
      <c r="G223" s="92">
        <v>15</v>
      </c>
      <c r="H223" s="81">
        <v>16</v>
      </c>
      <c r="I223" s="73"/>
      <c r="J223" s="690" t="s">
        <v>248</v>
      </c>
      <c r="K223" s="46">
        <v>16</v>
      </c>
      <c r="L223" s="46">
        <v>16</v>
      </c>
      <c r="M223" s="46">
        <v>16</v>
      </c>
      <c r="N223" s="21" t="s">
        <v>151</v>
      </c>
    </row>
    <row r="224" spans="1:14" ht="26.25" customHeight="1" thickBot="1">
      <c r="A224" s="1031"/>
      <c r="B224" s="1117"/>
      <c r="C224" s="842">
        <v>14</v>
      </c>
      <c r="D224" s="117" t="s">
        <v>19</v>
      </c>
      <c r="E224" s="314" t="s">
        <v>237</v>
      </c>
      <c r="F224" s="137">
        <v>755.9</v>
      </c>
      <c r="G224" s="92">
        <v>933</v>
      </c>
      <c r="H224" s="81">
        <v>979</v>
      </c>
      <c r="I224" s="73"/>
      <c r="J224" s="690" t="s">
        <v>1193</v>
      </c>
      <c r="K224" s="32" t="s">
        <v>1194</v>
      </c>
      <c r="L224" s="32" t="s">
        <v>1194</v>
      </c>
      <c r="M224" s="32" t="s">
        <v>1195</v>
      </c>
      <c r="N224" s="21" t="s">
        <v>151</v>
      </c>
    </row>
    <row r="225" spans="1:14" ht="26.25" customHeight="1" thickBot="1">
      <c r="A225" s="1032"/>
      <c r="B225" s="1118"/>
      <c r="C225" s="101"/>
      <c r="D225" s="1100" t="s">
        <v>15</v>
      </c>
      <c r="E225" s="1101"/>
      <c r="F225" s="304">
        <f t="shared" ref="F225" si="74">SUM(F222:F224)</f>
        <v>846.69999999999993</v>
      </c>
      <c r="G225" s="304">
        <f t="shared" ref="G225:H225" si="75">SUM(G222:G224)</f>
        <v>1049</v>
      </c>
      <c r="H225" s="304">
        <f t="shared" si="75"/>
        <v>1099</v>
      </c>
      <c r="I225" s="73"/>
      <c r="J225" s="250"/>
      <c r="K225" s="95"/>
      <c r="L225" s="95"/>
      <c r="M225" s="95"/>
      <c r="N225" s="56"/>
    </row>
    <row r="226" spans="1:14" ht="26.25" customHeight="1">
      <c r="A226" s="1030" t="s">
        <v>738</v>
      </c>
      <c r="B226" s="1033" t="s">
        <v>301</v>
      </c>
      <c r="C226" s="32">
        <v>13</v>
      </c>
      <c r="D226" s="74" t="s">
        <v>19</v>
      </c>
      <c r="E226" s="37" t="s">
        <v>230</v>
      </c>
      <c r="F226" s="137">
        <v>58.9</v>
      </c>
      <c r="G226" s="92">
        <v>74</v>
      </c>
      <c r="H226" s="81">
        <v>75</v>
      </c>
      <c r="I226" s="73"/>
      <c r="J226" s="690" t="s">
        <v>1095</v>
      </c>
      <c r="K226" s="95">
        <v>6</v>
      </c>
      <c r="L226" s="95">
        <v>6</v>
      </c>
      <c r="M226" s="95">
        <v>6</v>
      </c>
      <c r="N226" s="21" t="s">
        <v>150</v>
      </c>
    </row>
    <row r="227" spans="1:14" ht="26.25" customHeight="1">
      <c r="A227" s="1031"/>
      <c r="B227" s="1034"/>
      <c r="C227" s="32">
        <v>13</v>
      </c>
      <c r="D227" s="74" t="s">
        <v>19</v>
      </c>
      <c r="E227" s="37" t="s">
        <v>230</v>
      </c>
      <c r="F227" s="137">
        <v>1.8</v>
      </c>
      <c r="G227" s="92">
        <v>125</v>
      </c>
      <c r="H227" s="81">
        <v>11</v>
      </c>
      <c r="I227" s="73"/>
      <c r="J227" s="690" t="s">
        <v>598</v>
      </c>
      <c r="K227" s="95">
        <v>1</v>
      </c>
      <c r="L227" s="95">
        <v>2</v>
      </c>
      <c r="M227" s="95">
        <v>2</v>
      </c>
      <c r="N227" s="21" t="s">
        <v>150</v>
      </c>
    </row>
    <row r="228" spans="1:14" ht="26.25" customHeight="1">
      <c r="A228" s="1031"/>
      <c r="B228" s="1034"/>
      <c r="C228" s="32">
        <v>13</v>
      </c>
      <c r="D228" s="76" t="s">
        <v>19</v>
      </c>
      <c r="E228" s="52" t="s">
        <v>230</v>
      </c>
      <c r="F228" s="137">
        <v>615</v>
      </c>
      <c r="G228" s="92">
        <v>650</v>
      </c>
      <c r="H228" s="81">
        <v>700</v>
      </c>
      <c r="I228" s="73"/>
      <c r="J228" s="690" t="s">
        <v>1561</v>
      </c>
      <c r="K228" s="249" t="s">
        <v>1429</v>
      </c>
      <c r="L228" s="249" t="s">
        <v>1429</v>
      </c>
      <c r="M228" s="249" t="s">
        <v>1429</v>
      </c>
      <c r="N228" s="21" t="s">
        <v>150</v>
      </c>
    </row>
    <row r="229" spans="1:14" ht="26.25" customHeight="1">
      <c r="A229" s="1031"/>
      <c r="B229" s="1034"/>
      <c r="C229" s="32">
        <v>13</v>
      </c>
      <c r="D229" s="76" t="s">
        <v>19</v>
      </c>
      <c r="E229" s="52" t="s">
        <v>230</v>
      </c>
      <c r="F229" s="137">
        <v>30</v>
      </c>
      <c r="G229" s="92">
        <v>31</v>
      </c>
      <c r="H229" s="81">
        <v>31</v>
      </c>
      <c r="I229" s="73"/>
      <c r="J229" s="690" t="s">
        <v>1096</v>
      </c>
      <c r="K229" s="95"/>
      <c r="L229" s="95"/>
      <c r="M229" s="95"/>
      <c r="N229" s="21" t="s">
        <v>150</v>
      </c>
    </row>
    <row r="230" spans="1:14" ht="26.25" customHeight="1" thickBot="1">
      <c r="A230" s="1031"/>
      <c r="B230" s="1034"/>
      <c r="C230" s="32">
        <v>13</v>
      </c>
      <c r="D230" s="76" t="s">
        <v>113</v>
      </c>
      <c r="E230" s="52" t="s">
        <v>230</v>
      </c>
      <c r="F230" s="137">
        <v>29.9</v>
      </c>
      <c r="G230" s="92">
        <v>16</v>
      </c>
      <c r="H230" s="81">
        <v>16</v>
      </c>
      <c r="I230" s="73"/>
      <c r="J230" s="690"/>
      <c r="K230" s="95"/>
      <c r="L230" s="95"/>
      <c r="M230" s="95"/>
      <c r="N230" s="21" t="s">
        <v>150</v>
      </c>
    </row>
    <row r="231" spans="1:14" ht="15" customHeight="1" thickBot="1">
      <c r="A231" s="1032"/>
      <c r="B231" s="1035"/>
      <c r="C231" s="101"/>
      <c r="D231" s="1100" t="s">
        <v>15</v>
      </c>
      <c r="E231" s="1101"/>
      <c r="F231" s="304">
        <f t="shared" ref="F231:H231" si="76">SUM(F226:F230)</f>
        <v>735.6</v>
      </c>
      <c r="G231" s="304">
        <f t="shared" si="76"/>
        <v>896</v>
      </c>
      <c r="H231" s="304">
        <f t="shared" si="76"/>
        <v>833</v>
      </c>
      <c r="I231" s="73"/>
      <c r="J231" s="250"/>
      <c r="K231" s="95"/>
      <c r="L231" s="95"/>
      <c r="M231" s="95"/>
      <c r="N231" s="56"/>
    </row>
    <row r="232" spans="1:14" ht="45.75" customHeight="1">
      <c r="A232" s="977" t="s">
        <v>739</v>
      </c>
      <c r="B232" s="1033" t="s">
        <v>626</v>
      </c>
      <c r="C232" s="32">
        <v>1</v>
      </c>
      <c r="D232" s="76" t="s">
        <v>19</v>
      </c>
      <c r="E232" s="52" t="s">
        <v>68</v>
      </c>
      <c r="F232" s="137"/>
      <c r="G232" s="373">
        <v>2.5</v>
      </c>
      <c r="H232" s="352">
        <v>2.5</v>
      </c>
      <c r="I232" s="648" t="s">
        <v>1707</v>
      </c>
      <c r="J232" s="250" t="s">
        <v>627</v>
      </c>
      <c r="K232" s="249"/>
      <c r="L232" s="249">
        <v>1</v>
      </c>
      <c r="M232" s="249">
        <v>1</v>
      </c>
      <c r="N232" s="250" t="s">
        <v>26</v>
      </c>
    </row>
    <row r="233" spans="1:14" ht="26.25" customHeight="1" thickBot="1">
      <c r="A233" s="977"/>
      <c r="B233" s="1034"/>
      <c r="C233" s="36"/>
      <c r="D233" s="111"/>
      <c r="E233" s="37"/>
      <c r="F233" s="137"/>
      <c r="G233" s="92"/>
      <c r="H233" s="81"/>
      <c r="I233" s="73"/>
      <c r="J233" s="700"/>
      <c r="K233" s="164"/>
      <c r="L233" s="164"/>
      <c r="M233" s="164"/>
      <c r="N233" s="53"/>
    </row>
    <row r="234" spans="1:14" ht="14.25" customHeight="1" thickBot="1">
      <c r="A234" s="1030"/>
      <c r="B234" s="1035"/>
      <c r="C234" s="104"/>
      <c r="D234" s="1098" t="s">
        <v>15</v>
      </c>
      <c r="E234" s="1099"/>
      <c r="F234" s="304">
        <f t="shared" ref="F234" si="77">SUM(F232:F233)</f>
        <v>0</v>
      </c>
      <c r="G234" s="304">
        <f t="shared" ref="G234:H234" si="78">SUM(G232:G233)</f>
        <v>2.5</v>
      </c>
      <c r="H234" s="304">
        <f t="shared" si="78"/>
        <v>2.5</v>
      </c>
      <c r="I234" s="73"/>
      <c r="J234" s="700"/>
      <c r="K234" s="164"/>
      <c r="L234" s="164"/>
      <c r="M234" s="164"/>
      <c r="N234" s="53"/>
    </row>
    <row r="235" spans="1:14" ht="26.25" customHeight="1">
      <c r="A235" s="977" t="s">
        <v>740</v>
      </c>
      <c r="B235" s="1033" t="s">
        <v>784</v>
      </c>
      <c r="C235" s="32">
        <v>1</v>
      </c>
      <c r="D235" s="76" t="s">
        <v>19</v>
      </c>
      <c r="E235" s="52" t="s">
        <v>68</v>
      </c>
      <c r="F235" s="356">
        <v>1.5</v>
      </c>
      <c r="G235" s="373">
        <v>1.5</v>
      </c>
      <c r="H235" s="352">
        <v>2.5</v>
      </c>
      <c r="I235" s="648"/>
      <c r="J235" s="250" t="s">
        <v>1173</v>
      </c>
      <c r="K235" s="251">
        <v>1</v>
      </c>
      <c r="L235" s="251">
        <v>1</v>
      </c>
      <c r="M235" s="251">
        <v>1</v>
      </c>
      <c r="N235" s="250" t="s">
        <v>26</v>
      </c>
    </row>
    <row r="236" spans="1:14" ht="26.25" customHeight="1" thickBot="1">
      <c r="A236" s="977"/>
      <c r="B236" s="1034"/>
      <c r="C236" s="36"/>
      <c r="D236" s="111"/>
      <c r="E236" s="37"/>
      <c r="F236" s="137"/>
      <c r="G236" s="92"/>
      <c r="H236" s="81"/>
      <c r="I236" s="73"/>
      <c r="J236" s="250"/>
      <c r="K236" s="95"/>
      <c r="L236" s="95"/>
      <c r="M236" s="95"/>
      <c r="N236" s="21"/>
    </row>
    <row r="237" spans="1:14" ht="16.5" customHeight="1" thickBot="1">
      <c r="A237" s="1030"/>
      <c r="B237" s="1035"/>
      <c r="C237" s="104"/>
      <c r="D237" s="1098" t="s">
        <v>15</v>
      </c>
      <c r="E237" s="1099"/>
      <c r="F237" s="304">
        <f t="shared" ref="F237" si="79">SUM(F235:F236)</f>
        <v>1.5</v>
      </c>
      <c r="G237" s="304">
        <f t="shared" ref="G237:H237" si="80">SUM(G235:G236)</f>
        <v>1.5</v>
      </c>
      <c r="H237" s="304">
        <f t="shared" si="80"/>
        <v>2.5</v>
      </c>
      <c r="I237" s="73"/>
      <c r="J237" s="694"/>
      <c r="K237" s="95"/>
      <c r="L237" s="95"/>
      <c r="M237" s="95"/>
      <c r="N237" s="21"/>
    </row>
    <row r="238" spans="1:14" ht="26.25" customHeight="1" thickBot="1">
      <c r="A238" s="745" t="s">
        <v>732</v>
      </c>
      <c r="B238" s="1098" t="s">
        <v>14</v>
      </c>
      <c r="C238" s="1105"/>
      <c r="D238" s="1105"/>
      <c r="E238" s="1119"/>
      <c r="F238" s="338">
        <f t="shared" ref="F238:H238" si="81">SUM(F200+F209+F214+F221+F225+F231+F234+F237)</f>
        <v>2002</v>
      </c>
      <c r="G238" s="338">
        <f t="shared" si="81"/>
        <v>2364.6999999999998</v>
      </c>
      <c r="H238" s="338">
        <f t="shared" si="81"/>
        <v>2485.1999999999998</v>
      </c>
      <c r="I238" s="73"/>
      <c r="J238" s="250"/>
      <c r="K238" s="95"/>
      <c r="L238" s="95"/>
      <c r="M238" s="95"/>
      <c r="N238" s="76"/>
    </row>
    <row r="239" spans="1:14" ht="26.25" customHeight="1" thickBot="1">
      <c r="A239" s="21" t="s">
        <v>741</v>
      </c>
      <c r="B239" s="1108" t="s">
        <v>302</v>
      </c>
      <c r="C239" s="1109"/>
      <c r="D239" s="1109"/>
      <c r="E239" s="1109"/>
      <c r="F239" s="465"/>
      <c r="G239" s="465"/>
      <c r="H239" s="465"/>
      <c r="I239" s="32"/>
      <c r="J239" s="250"/>
      <c r="K239" s="95"/>
      <c r="L239" s="95"/>
      <c r="M239" s="95"/>
      <c r="N239" s="21"/>
    </row>
    <row r="240" spans="1:14" ht="26.25" customHeight="1">
      <c r="A240" s="1031" t="s">
        <v>742</v>
      </c>
      <c r="B240" s="1034" t="s">
        <v>303</v>
      </c>
      <c r="C240" s="32">
        <v>13</v>
      </c>
      <c r="D240" s="74" t="s">
        <v>19</v>
      </c>
      <c r="E240" s="52" t="s">
        <v>230</v>
      </c>
      <c r="F240" s="134">
        <v>1.5</v>
      </c>
      <c r="G240" s="105">
        <v>3</v>
      </c>
      <c r="H240" s="82">
        <v>3.2</v>
      </c>
      <c r="I240" s="73"/>
      <c r="J240" s="690" t="s">
        <v>304</v>
      </c>
      <c r="K240" s="73" t="s">
        <v>1430</v>
      </c>
      <c r="L240" s="73" t="s">
        <v>1097</v>
      </c>
      <c r="M240" s="73" t="s">
        <v>1098</v>
      </c>
      <c r="N240" s="21" t="s">
        <v>150</v>
      </c>
    </row>
    <row r="241" spans="1:14" ht="26.25" customHeight="1">
      <c r="A241" s="1031"/>
      <c r="B241" s="1034"/>
      <c r="C241" s="32">
        <v>13</v>
      </c>
      <c r="D241" s="76" t="s">
        <v>19</v>
      </c>
      <c r="E241" s="52" t="s">
        <v>230</v>
      </c>
      <c r="F241" s="137">
        <v>3.8</v>
      </c>
      <c r="G241" s="90">
        <v>9.8000000000000007</v>
      </c>
      <c r="H241" s="82">
        <v>11.7</v>
      </c>
      <c r="I241" s="73"/>
      <c r="J241" s="690" t="s">
        <v>662</v>
      </c>
      <c r="K241" s="32">
        <v>6</v>
      </c>
      <c r="L241" s="32">
        <v>7</v>
      </c>
      <c r="M241" s="32">
        <v>7</v>
      </c>
      <c r="N241" s="21" t="s">
        <v>150</v>
      </c>
    </row>
    <row r="242" spans="1:14" ht="26.25" customHeight="1">
      <c r="A242" s="1031"/>
      <c r="B242" s="1034"/>
      <c r="C242" s="32">
        <v>13</v>
      </c>
      <c r="D242" s="76" t="s">
        <v>19</v>
      </c>
      <c r="E242" s="52" t="s">
        <v>230</v>
      </c>
      <c r="F242" s="137">
        <v>1.7</v>
      </c>
      <c r="G242" s="90">
        <v>3.6</v>
      </c>
      <c r="H242" s="82">
        <v>4</v>
      </c>
      <c r="I242" s="73"/>
      <c r="J242" s="250" t="s">
        <v>305</v>
      </c>
      <c r="K242" s="32">
        <v>8</v>
      </c>
      <c r="L242" s="32">
        <v>8</v>
      </c>
      <c r="M242" s="95">
        <v>8</v>
      </c>
      <c r="N242" s="21" t="s">
        <v>150</v>
      </c>
    </row>
    <row r="243" spans="1:14" ht="26.25" customHeight="1" thickBot="1">
      <c r="A243" s="1031"/>
      <c r="B243" s="1034"/>
      <c r="C243" s="32">
        <v>15</v>
      </c>
      <c r="D243" s="74" t="s">
        <v>19</v>
      </c>
      <c r="E243" s="37" t="s">
        <v>228</v>
      </c>
      <c r="F243" s="356">
        <v>0.5</v>
      </c>
      <c r="G243" s="728">
        <v>1.5</v>
      </c>
      <c r="H243" s="721">
        <v>2</v>
      </c>
      <c r="I243" s="648"/>
      <c r="J243" s="690" t="s">
        <v>292</v>
      </c>
      <c r="K243" s="648" t="s">
        <v>1174</v>
      </c>
      <c r="L243" s="648" t="s">
        <v>1175</v>
      </c>
      <c r="M243" s="648" t="s">
        <v>1176</v>
      </c>
      <c r="N243" s="250" t="s">
        <v>160</v>
      </c>
    </row>
    <row r="244" spans="1:14" ht="26.25" customHeight="1" thickBot="1">
      <c r="A244" s="1032"/>
      <c r="B244" s="1035"/>
      <c r="C244" s="96"/>
      <c r="D244" s="1100" t="s">
        <v>15</v>
      </c>
      <c r="E244" s="1101"/>
      <c r="F244" s="304">
        <f t="shared" ref="F244:H244" si="82">SUM(F240:F243)</f>
        <v>7.5</v>
      </c>
      <c r="G244" s="304">
        <f t="shared" si="82"/>
        <v>17.900000000000002</v>
      </c>
      <c r="H244" s="304">
        <f t="shared" si="82"/>
        <v>20.9</v>
      </c>
      <c r="I244" s="73"/>
      <c r="J244" s="250"/>
      <c r="K244" s="95"/>
      <c r="L244" s="95"/>
      <c r="M244" s="95"/>
      <c r="N244" s="56"/>
    </row>
    <row r="245" spans="1:14" ht="88.5" customHeight="1">
      <c r="A245" s="1030" t="s">
        <v>743</v>
      </c>
      <c r="B245" s="1033" t="s">
        <v>306</v>
      </c>
      <c r="C245" s="36">
        <v>1</v>
      </c>
      <c r="D245" s="111" t="s">
        <v>19</v>
      </c>
      <c r="E245" s="37" t="s">
        <v>68</v>
      </c>
      <c r="F245" s="719">
        <v>2.5</v>
      </c>
      <c r="G245" s="373">
        <v>2</v>
      </c>
      <c r="H245" s="352">
        <v>2.5</v>
      </c>
      <c r="I245" s="648"/>
      <c r="J245" s="431" t="s">
        <v>1526</v>
      </c>
      <c r="K245" s="249">
        <v>2</v>
      </c>
      <c r="L245" s="249">
        <v>2</v>
      </c>
      <c r="M245" s="249">
        <v>2</v>
      </c>
      <c r="N245" s="250" t="s">
        <v>26</v>
      </c>
    </row>
    <row r="246" spans="1:14" ht="26.25" customHeight="1" thickBot="1">
      <c r="A246" s="1031"/>
      <c r="B246" s="1034"/>
      <c r="C246" s="36"/>
      <c r="D246" s="111"/>
      <c r="E246" s="37"/>
      <c r="F246" s="92"/>
      <c r="G246" s="92"/>
      <c r="H246" s="81"/>
      <c r="I246" s="73"/>
      <c r="J246" s="701"/>
      <c r="K246" s="164"/>
      <c r="L246" s="164"/>
      <c r="M246" s="164"/>
      <c r="N246" s="53"/>
    </row>
    <row r="247" spans="1:14" ht="15" customHeight="1" thickBot="1">
      <c r="A247" s="1032"/>
      <c r="B247" s="1035"/>
      <c r="C247" s="96"/>
      <c r="D247" s="1100" t="s">
        <v>15</v>
      </c>
      <c r="E247" s="1101"/>
      <c r="F247" s="304">
        <f t="shared" ref="F247" si="83">SUM(F245:F246)</f>
        <v>2.5</v>
      </c>
      <c r="G247" s="304">
        <f t="shared" ref="G247:H247" si="84">SUM(G245:G246)</f>
        <v>2</v>
      </c>
      <c r="H247" s="304">
        <f t="shared" si="84"/>
        <v>2.5</v>
      </c>
      <c r="I247" s="73"/>
      <c r="J247" s="250"/>
      <c r="K247" s="95"/>
      <c r="L247" s="95"/>
      <c r="M247" s="95"/>
      <c r="N247" s="56"/>
    </row>
    <row r="248" spans="1:14" ht="42.75" customHeight="1">
      <c r="A248" s="977" t="s">
        <v>744</v>
      </c>
      <c r="B248" s="1033" t="s">
        <v>628</v>
      </c>
      <c r="C248" s="32">
        <v>1</v>
      </c>
      <c r="D248" s="76" t="s">
        <v>19</v>
      </c>
      <c r="E248" s="52" t="s">
        <v>68</v>
      </c>
      <c r="F248" s="356">
        <v>5.5</v>
      </c>
      <c r="G248" s="373">
        <v>5.5</v>
      </c>
      <c r="H248" s="352">
        <v>5.5</v>
      </c>
      <c r="I248" s="648" t="s">
        <v>1706</v>
      </c>
      <c r="J248" s="250" t="s">
        <v>1177</v>
      </c>
      <c r="K248" s="249">
        <v>1</v>
      </c>
      <c r="L248" s="249">
        <v>1</v>
      </c>
      <c r="M248" s="249">
        <v>1</v>
      </c>
      <c r="N248" s="250" t="s">
        <v>26</v>
      </c>
    </row>
    <row r="249" spans="1:14" ht="26.25" customHeight="1" thickBot="1">
      <c r="A249" s="977"/>
      <c r="B249" s="1034"/>
      <c r="C249" s="36">
        <v>1</v>
      </c>
      <c r="D249" s="111" t="s">
        <v>19</v>
      </c>
      <c r="E249" s="37" t="s">
        <v>68</v>
      </c>
      <c r="F249" s="356">
        <v>3.5</v>
      </c>
      <c r="G249" s="373">
        <v>4</v>
      </c>
      <c r="H249" s="352">
        <v>4.5</v>
      </c>
      <c r="I249" s="648"/>
      <c r="J249" s="250" t="s">
        <v>1178</v>
      </c>
      <c r="K249" s="249">
        <v>1</v>
      </c>
      <c r="L249" s="249">
        <v>1</v>
      </c>
      <c r="M249" s="249">
        <v>1</v>
      </c>
      <c r="N249" s="250" t="s">
        <v>26</v>
      </c>
    </row>
    <row r="250" spans="1:14" ht="14.25" customHeight="1" thickBot="1">
      <c r="A250" s="1030"/>
      <c r="B250" s="1035"/>
      <c r="C250" s="104"/>
      <c r="D250" s="1098" t="s">
        <v>15</v>
      </c>
      <c r="E250" s="1099"/>
      <c r="F250" s="304">
        <f t="shared" ref="F250" si="85">SUM(F248:F249)</f>
        <v>9</v>
      </c>
      <c r="G250" s="304">
        <f t="shared" ref="G250:H250" si="86">SUM(G248:G249)</f>
        <v>9.5</v>
      </c>
      <c r="H250" s="304">
        <f t="shared" si="86"/>
        <v>10</v>
      </c>
      <c r="I250" s="73"/>
      <c r="J250" s="700"/>
      <c r="K250" s="164"/>
      <c r="L250" s="164"/>
      <c r="M250" s="164"/>
      <c r="N250" s="53"/>
    </row>
    <row r="251" spans="1:14" ht="14.25" customHeight="1" thickBot="1">
      <c r="A251" s="506" t="s">
        <v>741</v>
      </c>
      <c r="B251" s="1120" t="s">
        <v>14</v>
      </c>
      <c r="C251" s="1121"/>
      <c r="D251" s="1121"/>
      <c r="E251" s="1122"/>
      <c r="F251" s="304">
        <f>SUM(F244+F247+F250)</f>
        <v>19</v>
      </c>
      <c r="G251" s="304">
        <f t="shared" ref="G251:H251" si="87">SUM(G244+G247+G250)</f>
        <v>29.400000000000002</v>
      </c>
      <c r="H251" s="304">
        <f t="shared" si="87"/>
        <v>33.4</v>
      </c>
      <c r="I251" s="73"/>
      <c r="J251" s="250"/>
      <c r="K251" s="95"/>
      <c r="L251" s="95"/>
      <c r="M251" s="95"/>
      <c r="N251" s="76"/>
    </row>
    <row r="252" spans="1:14" ht="18" customHeight="1" thickBot="1">
      <c r="A252" s="504" t="s">
        <v>6</v>
      </c>
      <c r="B252" s="1120" t="s">
        <v>16</v>
      </c>
      <c r="C252" s="1121"/>
      <c r="D252" s="1121"/>
      <c r="E252" s="1122"/>
      <c r="F252" s="304">
        <f t="shared" ref="F252:H252" si="88">(F195+F238+F251)</f>
        <v>2139</v>
      </c>
      <c r="G252" s="304">
        <f t="shared" si="88"/>
        <v>2734.1</v>
      </c>
      <c r="H252" s="304">
        <f t="shared" si="88"/>
        <v>2560.6</v>
      </c>
      <c r="I252" s="73"/>
      <c r="J252" s="250"/>
      <c r="K252" s="95"/>
      <c r="L252" s="95"/>
      <c r="M252" s="95"/>
      <c r="N252" s="76"/>
    </row>
    <row r="253" spans="1:14" ht="15" customHeight="1" thickBot="1">
      <c r="A253" s="1110" t="s">
        <v>224</v>
      </c>
      <c r="B253" s="1110"/>
      <c r="C253" s="1110"/>
      <c r="D253" s="1110"/>
      <c r="E253" s="1111"/>
      <c r="F253" s="304">
        <f t="shared" ref="F253:H253" si="89">(F252+F108+F181)</f>
        <v>3539.4719999999998</v>
      </c>
      <c r="G253" s="304">
        <f t="shared" si="89"/>
        <v>4365.7999999999993</v>
      </c>
      <c r="H253" s="304">
        <f t="shared" si="89"/>
        <v>4140.2</v>
      </c>
      <c r="I253" s="73"/>
      <c r="J253" s="250"/>
      <c r="K253" s="95"/>
      <c r="L253" s="95"/>
      <c r="M253" s="95"/>
      <c r="N253" s="76"/>
    </row>
    <row r="254" spans="1:14" ht="26.25" customHeight="1" thickBot="1">
      <c r="A254" s="206"/>
      <c r="B254" s="206"/>
      <c r="C254" s="51"/>
      <c r="D254" s="206"/>
      <c r="E254" s="206"/>
      <c r="F254" s="438"/>
      <c r="G254" s="438"/>
      <c r="H254" s="438"/>
      <c r="I254" s="438"/>
      <c r="N254" s="206"/>
    </row>
    <row r="255" spans="1:14" ht="44.25" customHeight="1" thickBot="1">
      <c r="A255" s="1123" t="s">
        <v>697</v>
      </c>
      <c r="B255" s="1124"/>
      <c r="C255" s="1124"/>
      <c r="D255" s="1124"/>
      <c r="E255" s="1125"/>
      <c r="F255" s="510" t="s">
        <v>1295</v>
      </c>
      <c r="G255" s="50" t="s">
        <v>82</v>
      </c>
      <c r="H255" s="50" t="s">
        <v>920</v>
      </c>
      <c r="I255" s="124"/>
      <c r="K255" s="51"/>
      <c r="L255" s="51"/>
      <c r="M255" s="51"/>
    </row>
    <row r="256" spans="1:14" ht="26.25" customHeight="1" thickBot="1">
      <c r="A256" s="986" t="s">
        <v>89</v>
      </c>
      <c r="B256" s="987"/>
      <c r="C256" s="987"/>
      <c r="D256" s="987"/>
      <c r="E256" s="988"/>
      <c r="F256" s="122">
        <f>SUM(F257:F262)</f>
        <v>3259.3719999999998</v>
      </c>
      <c r="G256" s="122">
        <f>SUM(G257:G262)</f>
        <v>4133.7999999999993</v>
      </c>
      <c r="H256" s="91">
        <f>SUM(H257:H262)</f>
        <v>3990.2</v>
      </c>
      <c r="I256" s="87"/>
      <c r="J256" s="702"/>
      <c r="N256" s="41"/>
    </row>
    <row r="257" spans="1:14" ht="26.25" customHeight="1">
      <c r="A257" s="1011" t="s">
        <v>83</v>
      </c>
      <c r="B257" s="1012"/>
      <c r="C257" s="1012"/>
      <c r="D257" s="1012"/>
      <c r="E257" s="1013"/>
      <c r="F257" s="123">
        <f>SUMIF(D8:D254,"SB",F8:F254)</f>
        <v>3105.7</v>
      </c>
      <c r="G257" s="123">
        <f>SUMIF(D8:D254,"SB",G8:G254)</f>
        <v>3927.7999999999997</v>
      </c>
      <c r="H257" s="138">
        <f>SUMIF(D8:D254,"SB",H8:H254)</f>
        <v>3858.7</v>
      </c>
      <c r="I257" s="87"/>
      <c r="N257" s="256"/>
    </row>
    <row r="258" spans="1:14" ht="16.5" customHeight="1">
      <c r="A258" s="980" t="s">
        <v>84</v>
      </c>
      <c r="B258" s="981"/>
      <c r="C258" s="981"/>
      <c r="D258" s="981"/>
      <c r="E258" s="982"/>
      <c r="F258" s="123">
        <f>SUMIF(D8:D255,"VD",F8:F255)</f>
        <v>26.571999999999999</v>
      </c>
      <c r="G258" s="123">
        <f>SUMIF(D8:D255,"VD",G8:G255)</f>
        <v>28</v>
      </c>
      <c r="H258" s="138">
        <f>SUMIF(D8:D255,"VD",H8:H255)</f>
        <v>28.5</v>
      </c>
      <c r="I258" s="87"/>
      <c r="N258" s="41"/>
    </row>
    <row r="259" spans="1:14" ht="14.25" customHeight="1">
      <c r="A259" s="980" t="s">
        <v>85</v>
      </c>
      <c r="B259" s="981"/>
      <c r="C259" s="981"/>
      <c r="D259" s="981"/>
      <c r="E259" s="982"/>
      <c r="F259" s="123">
        <f>SUMIF(D8:D254,"SP",F8:F254)</f>
        <v>127.1</v>
      </c>
      <c r="G259" s="123">
        <f>SUMIF(D8:D254,"SP",G8:G254)</f>
        <v>178</v>
      </c>
      <c r="H259" s="138">
        <f>SUMIF(D8:D254,"SP",H8:H254)</f>
        <v>103</v>
      </c>
      <c r="I259" s="87"/>
      <c r="N259" s="41"/>
    </row>
    <row r="260" spans="1:14" ht="26.25" customHeight="1">
      <c r="A260" s="980" t="s">
        <v>86</v>
      </c>
      <c r="B260" s="981"/>
      <c r="C260" s="981"/>
      <c r="D260" s="981"/>
      <c r="E260" s="982"/>
      <c r="F260" s="123">
        <f>SUMIF(D8:D254,"ESB",F8:F254)</f>
        <v>0</v>
      </c>
      <c r="G260" s="123">
        <f>SUMIF(D8:D254,"ESB",G8:G254)</f>
        <v>0</v>
      </c>
      <c r="H260" s="138">
        <f>SUMIF(D8:D254,"ESB",H8:H254)</f>
        <v>0</v>
      </c>
      <c r="I260" s="87"/>
      <c r="N260" s="41"/>
    </row>
    <row r="261" spans="1:14" ht="18" customHeight="1">
      <c r="A261" s="980" t="s">
        <v>87</v>
      </c>
      <c r="B261" s="981"/>
      <c r="C261" s="981"/>
      <c r="D261" s="981"/>
      <c r="E261" s="982"/>
      <c r="F261" s="123">
        <f>SUMIF(D8:D253,"SL",F8:F253)</f>
        <v>0</v>
      </c>
      <c r="G261" s="123">
        <f>SUMIF(D8:D255,"SL",G8:G255)</f>
        <v>0</v>
      </c>
      <c r="H261" s="138">
        <f>SUMIF(D8:D253,"SL",H8:H253)</f>
        <v>0</v>
      </c>
      <c r="I261" s="87"/>
      <c r="N261" s="41"/>
    </row>
    <row r="262" spans="1:14" ht="15" customHeight="1" thickBot="1">
      <c r="A262" s="983" t="s">
        <v>88</v>
      </c>
      <c r="B262" s="984"/>
      <c r="C262" s="984"/>
      <c r="D262" s="984"/>
      <c r="E262" s="985"/>
      <c r="F262" s="123">
        <f>SUMIF(D8:D252,"AML",F8:F252)</f>
        <v>0</v>
      </c>
      <c r="G262" s="123">
        <f>SUMIF(D8:D256,"AML",G8:G256)</f>
        <v>0</v>
      </c>
      <c r="H262" s="138">
        <f>SUMIF(D8:D252,"AML",H8:H252)</f>
        <v>0</v>
      </c>
      <c r="I262" s="87"/>
      <c r="N262" s="41"/>
    </row>
    <row r="263" spans="1:14" ht="15.75" customHeight="1" thickBot="1">
      <c r="A263" s="986" t="s">
        <v>90</v>
      </c>
      <c r="B263" s="987"/>
      <c r="C263" s="987"/>
      <c r="D263" s="987"/>
      <c r="E263" s="988"/>
      <c r="F263" s="337">
        <f>SUM(F264:F266)</f>
        <v>280.10000000000002</v>
      </c>
      <c r="G263" s="337">
        <f>SUM(G264:G266)</f>
        <v>232</v>
      </c>
      <c r="H263" s="152">
        <f>SUM(H264:H266)</f>
        <v>150</v>
      </c>
      <c r="I263" s="87"/>
      <c r="N263" s="41"/>
    </row>
    <row r="264" spans="1:14" ht="18" customHeight="1">
      <c r="A264" s="974" t="s">
        <v>28</v>
      </c>
      <c r="B264" s="975"/>
      <c r="C264" s="975"/>
      <c r="D264" s="975"/>
      <c r="E264" s="976"/>
      <c r="F264" s="123">
        <f>SUMIF(D10:D253,"ES",F10:F253)</f>
        <v>154</v>
      </c>
      <c r="G264" s="123">
        <f>SUMIF(D10:D253,"ES",G10:G253)</f>
        <v>232</v>
      </c>
      <c r="H264" s="138">
        <f>SUMIF(D10:D253,"ES",H10:H253)</f>
        <v>150</v>
      </c>
      <c r="I264" s="87"/>
      <c r="N264" s="41"/>
    </row>
    <row r="265" spans="1:14" ht="18.75" customHeight="1">
      <c r="A265" s="991" t="s">
        <v>651</v>
      </c>
      <c r="B265" s="992"/>
      <c r="C265" s="992"/>
      <c r="D265" s="992"/>
      <c r="E265" s="993"/>
      <c r="F265" s="123">
        <f>SUMIF(D10:D253,"VB",F10:F253)</f>
        <v>126.10000000000001</v>
      </c>
      <c r="G265" s="123">
        <f>SUMIF(D10:D253,"VB",G10:G253)</f>
        <v>0</v>
      </c>
      <c r="H265" s="138">
        <f>SUMIF(D10:D253,"VB",H10:H253)</f>
        <v>0</v>
      </c>
      <c r="I265" s="87"/>
      <c r="N265" s="41"/>
    </row>
    <row r="266" spans="1:14" ht="14.25" customHeight="1" thickBot="1">
      <c r="A266" s="994" t="s">
        <v>29</v>
      </c>
      <c r="B266" s="995"/>
      <c r="C266" s="995"/>
      <c r="D266" s="995"/>
      <c r="E266" s="996"/>
      <c r="F266" s="390">
        <f>SUMIF(D10:D253,"Kt.",F10:F253)</f>
        <v>0</v>
      </c>
      <c r="G266" s="390">
        <f>SUMIF(D10:D253,"Kt.",G10:G253)</f>
        <v>0</v>
      </c>
      <c r="H266" s="417">
        <f>SUMIF(D10:D253,"Kt.",H10:H253)</f>
        <v>0</v>
      </c>
      <c r="I266" s="87"/>
      <c r="N266" s="41"/>
    </row>
    <row r="267" spans="1:14" ht="26.25" customHeight="1" thickBot="1">
      <c r="A267" s="1004" t="s">
        <v>91</v>
      </c>
      <c r="B267" s="1005"/>
      <c r="C267" s="1005"/>
      <c r="D267" s="1005"/>
      <c r="E267" s="1006"/>
      <c r="F267" s="511">
        <f>SUM(F256+F263)</f>
        <v>3539.4719999999998</v>
      </c>
      <c r="G267" s="551">
        <f>SUM(G256+G263)</f>
        <v>4365.7999999999993</v>
      </c>
      <c r="H267" s="551">
        <f>SUM(H256+H263)</f>
        <v>4140.2</v>
      </c>
      <c r="N267" s="41"/>
    </row>
    <row r="268" spans="1:14" ht="12.75" customHeight="1">
      <c r="A268" s="974" t="s">
        <v>80</v>
      </c>
      <c r="B268" s="975"/>
      <c r="C268" s="975"/>
      <c r="D268" s="975"/>
      <c r="E268" s="976"/>
      <c r="F268" s="92">
        <f>SUMIF(C12:C255,"1R",F12:F255)</f>
        <v>30</v>
      </c>
      <c r="G268" s="90">
        <f>SUMIF(C12:C255,"1R",G12:G255)</f>
        <v>235</v>
      </c>
      <c r="H268" s="90">
        <f>SUMIF(C12:C255,"1R",H12:H255)</f>
        <v>158</v>
      </c>
    </row>
    <row r="269" spans="1:14" ht="26.25" customHeight="1" thickBot="1">
      <c r="A269" s="998" t="s">
        <v>81</v>
      </c>
      <c r="B269" s="999"/>
      <c r="C269" s="999"/>
      <c r="D269" s="999"/>
      <c r="E269" s="1000"/>
      <c r="F269" s="552">
        <v>679.8</v>
      </c>
      <c r="G269" s="417">
        <f>SUM(G267-F267)</f>
        <v>826.32799999999952</v>
      </c>
      <c r="H269" s="417">
        <f>SUM(H267-G267)</f>
        <v>-225.59999999999945</v>
      </c>
    </row>
    <row r="270" spans="1:14" ht="26.25" customHeight="1">
      <c r="I270" s="524"/>
    </row>
  </sheetData>
  <sheetProtection formatCells="0" formatColumns="0" formatRows="0" deleteColumns="0" deleteRows="0" sort="0"/>
  <autoFilter ref="A11:N269" xr:uid="{170007AF-4D57-4723-93D3-242B30F00AC0}"/>
  <mergeCells count="231">
    <mergeCell ref="K40:K41"/>
    <mergeCell ref="L40:L41"/>
    <mergeCell ref="M40:M41"/>
    <mergeCell ref="K206:K207"/>
    <mergeCell ref="K141:K142"/>
    <mergeCell ref="K139:K140"/>
    <mergeCell ref="K137:K138"/>
    <mergeCell ref="K135:K136"/>
    <mergeCell ref="K133:K134"/>
    <mergeCell ref="K131:K132"/>
    <mergeCell ref="K129:K130"/>
    <mergeCell ref="K202:K203"/>
    <mergeCell ref="K204:K205"/>
    <mergeCell ref="A268:E268"/>
    <mergeCell ref="A269:E269"/>
    <mergeCell ref="A5:N5"/>
    <mergeCell ref="A259:E259"/>
    <mergeCell ref="A260:E260"/>
    <mergeCell ref="A261:E261"/>
    <mergeCell ref="A262:E262"/>
    <mergeCell ref="A263:E263"/>
    <mergeCell ref="A264:E264"/>
    <mergeCell ref="A265:E265"/>
    <mergeCell ref="A266:E266"/>
    <mergeCell ref="A267:E267"/>
    <mergeCell ref="D48:E48"/>
    <mergeCell ref="B238:E238"/>
    <mergeCell ref="B239:E239"/>
    <mergeCell ref="D214:E214"/>
    <mergeCell ref="B114:B127"/>
    <mergeCell ref="B251:E251"/>
    <mergeCell ref="B252:E252"/>
    <mergeCell ref="A255:E255"/>
    <mergeCell ref="A256:E256"/>
    <mergeCell ref="A257:E257"/>
    <mergeCell ref="A258:E258"/>
    <mergeCell ref="A245:A247"/>
    <mergeCell ref="A156:A159"/>
    <mergeCell ref="D163:E163"/>
    <mergeCell ref="B156:B159"/>
    <mergeCell ref="B160:B163"/>
    <mergeCell ref="D159:E159"/>
    <mergeCell ref="B222:B225"/>
    <mergeCell ref="D225:E225"/>
    <mergeCell ref="A215:A221"/>
    <mergeCell ref="B215:B221"/>
    <mergeCell ref="D221:E221"/>
    <mergeCell ref="A187:A194"/>
    <mergeCell ref="B187:B194"/>
    <mergeCell ref="D194:E194"/>
    <mergeCell ref="B210:B214"/>
    <mergeCell ref="B195:E195"/>
    <mergeCell ref="A160:A163"/>
    <mergeCell ref="A164:A167"/>
    <mergeCell ref="B164:B167"/>
    <mergeCell ref="A168:A171"/>
    <mergeCell ref="B168:B171"/>
    <mergeCell ref="D171:E171"/>
    <mergeCell ref="B184:B186"/>
    <mergeCell ref="D186:E186"/>
    <mergeCell ref="A172:A174"/>
    <mergeCell ref="B17:B19"/>
    <mergeCell ref="D19:E19"/>
    <mergeCell ref="A25:A27"/>
    <mergeCell ref="A28:A30"/>
    <mergeCell ref="A20:A24"/>
    <mergeCell ref="B82:B85"/>
    <mergeCell ref="D85:E85"/>
    <mergeCell ref="A46:A48"/>
    <mergeCell ref="B46:B48"/>
    <mergeCell ref="A58:A65"/>
    <mergeCell ref="B58:B65"/>
    <mergeCell ref="D65:E65"/>
    <mergeCell ref="A82:A85"/>
    <mergeCell ref="A75:A81"/>
    <mergeCell ref="B75:B81"/>
    <mergeCell ref="D81:E81"/>
    <mergeCell ref="A34:A45"/>
    <mergeCell ref="B20:B24"/>
    <mergeCell ref="D24:E24"/>
    <mergeCell ref="B25:B27"/>
    <mergeCell ref="D27:E27"/>
    <mergeCell ref="D30:E30"/>
    <mergeCell ref="F1:H1"/>
    <mergeCell ref="B6:G6"/>
    <mergeCell ref="N7:N10"/>
    <mergeCell ref="A7:A10"/>
    <mergeCell ref="B7:B10"/>
    <mergeCell ref="C7:C10"/>
    <mergeCell ref="D7:D10"/>
    <mergeCell ref="M9:M10"/>
    <mergeCell ref="L9:L10"/>
    <mergeCell ref="G7:G10"/>
    <mergeCell ref="H7:H10"/>
    <mergeCell ref="K1:N1"/>
    <mergeCell ref="M4:N4"/>
    <mergeCell ref="J7:M8"/>
    <mergeCell ref="K9:K10"/>
    <mergeCell ref="J9:J10"/>
    <mergeCell ref="K2:N2"/>
    <mergeCell ref="F7:F10"/>
    <mergeCell ref="B13:E13"/>
    <mergeCell ref="E7:E10"/>
    <mergeCell ref="I7:I10"/>
    <mergeCell ref="B12:E12"/>
    <mergeCell ref="A51:A54"/>
    <mergeCell ref="B51:B54"/>
    <mergeCell ref="D54:E54"/>
    <mergeCell ref="A69:A74"/>
    <mergeCell ref="B69:B74"/>
    <mergeCell ref="D74:E74"/>
    <mergeCell ref="A66:A68"/>
    <mergeCell ref="B66:B68"/>
    <mergeCell ref="D68:E68"/>
    <mergeCell ref="B55:B57"/>
    <mergeCell ref="A14:A16"/>
    <mergeCell ref="B14:B16"/>
    <mergeCell ref="D16:E16"/>
    <mergeCell ref="B34:B45"/>
    <mergeCell ref="D45:E45"/>
    <mergeCell ref="D57:E57"/>
    <mergeCell ref="B49:E49"/>
    <mergeCell ref="B50:E50"/>
    <mergeCell ref="B28:B30"/>
    <mergeCell ref="A17:A19"/>
    <mergeCell ref="B109:E109"/>
    <mergeCell ref="B107:E107"/>
    <mergeCell ref="D88:E88"/>
    <mergeCell ref="B95:E95"/>
    <mergeCell ref="B96:E96"/>
    <mergeCell ref="A31:A33"/>
    <mergeCell ref="A55:A57"/>
    <mergeCell ref="A86:A88"/>
    <mergeCell ref="B86:B88"/>
    <mergeCell ref="A89:A91"/>
    <mergeCell ref="A92:A94"/>
    <mergeCell ref="B31:B33"/>
    <mergeCell ref="D33:E33"/>
    <mergeCell ref="B89:B91"/>
    <mergeCell ref="D91:E91"/>
    <mergeCell ref="B92:B94"/>
    <mergeCell ref="D94:E94"/>
    <mergeCell ref="B104:B106"/>
    <mergeCell ref="A97:A100"/>
    <mergeCell ref="A253:E253"/>
    <mergeCell ref="A197:A200"/>
    <mergeCell ref="B197:B200"/>
    <mergeCell ref="B196:E196"/>
    <mergeCell ref="A201:A209"/>
    <mergeCell ref="B201:B209"/>
    <mergeCell ref="A232:A234"/>
    <mergeCell ref="B232:B234"/>
    <mergeCell ref="D234:E234"/>
    <mergeCell ref="D209:E209"/>
    <mergeCell ref="D200:E200"/>
    <mergeCell ref="B245:B247"/>
    <mergeCell ref="D247:E247"/>
    <mergeCell ref="A248:A250"/>
    <mergeCell ref="B248:B250"/>
    <mergeCell ref="A240:A244"/>
    <mergeCell ref="B240:B244"/>
    <mergeCell ref="D244:E244"/>
    <mergeCell ref="D250:E250"/>
    <mergeCell ref="A222:A225"/>
    <mergeCell ref="A210:A214"/>
    <mergeCell ref="A226:A231"/>
    <mergeCell ref="B226:B231"/>
    <mergeCell ref="D231:E231"/>
    <mergeCell ref="A235:A237"/>
    <mergeCell ref="B235:B237"/>
    <mergeCell ref="D237:E237"/>
    <mergeCell ref="D167:E167"/>
    <mergeCell ref="B175:E175"/>
    <mergeCell ref="B176:E176"/>
    <mergeCell ref="B180:E180"/>
    <mergeCell ref="B181:E181"/>
    <mergeCell ref="B182:E182"/>
    <mergeCell ref="A184:A186"/>
    <mergeCell ref="B172:B174"/>
    <mergeCell ref="D174:E174"/>
    <mergeCell ref="A177:A179"/>
    <mergeCell ref="B177:B179"/>
    <mergeCell ref="D179:E179"/>
    <mergeCell ref="B183:E183"/>
    <mergeCell ref="J40:J41"/>
    <mergeCell ref="B152:B155"/>
    <mergeCell ref="D155:E155"/>
    <mergeCell ref="A144:A151"/>
    <mergeCell ref="B144:B151"/>
    <mergeCell ref="D151:E151"/>
    <mergeCell ref="A128:A143"/>
    <mergeCell ref="A114:A127"/>
    <mergeCell ref="A152:A155"/>
    <mergeCell ref="B97:B100"/>
    <mergeCell ref="D100:E100"/>
    <mergeCell ref="D103:E103"/>
    <mergeCell ref="D106:E106"/>
    <mergeCell ref="B128:B143"/>
    <mergeCell ref="D143:E143"/>
    <mergeCell ref="B111:B113"/>
    <mergeCell ref="D113:E113"/>
    <mergeCell ref="A104:A106"/>
    <mergeCell ref="B110:E110"/>
    <mergeCell ref="B101:B103"/>
    <mergeCell ref="D127:E127"/>
    <mergeCell ref="A101:A103"/>
    <mergeCell ref="A111:A113"/>
    <mergeCell ref="B108:E108"/>
    <mergeCell ref="J38:J39"/>
    <mergeCell ref="K3:N3"/>
    <mergeCell ref="J34:J35"/>
    <mergeCell ref="J36:J37"/>
    <mergeCell ref="K36:K37"/>
    <mergeCell ref="L36:L37"/>
    <mergeCell ref="M36:M37"/>
    <mergeCell ref="K34:K35"/>
    <mergeCell ref="L34:L35"/>
    <mergeCell ref="M34:M35"/>
    <mergeCell ref="K38:K39"/>
    <mergeCell ref="L38:L39"/>
    <mergeCell ref="M38:M39"/>
    <mergeCell ref="J202:J203"/>
    <mergeCell ref="J204:J205"/>
    <mergeCell ref="J206:J207"/>
    <mergeCell ref="J129:J130"/>
    <mergeCell ref="J131:J132"/>
    <mergeCell ref="J133:J134"/>
    <mergeCell ref="J135:J136"/>
    <mergeCell ref="J137:J138"/>
    <mergeCell ref="J139:J140"/>
    <mergeCell ref="J141:J142"/>
  </mergeCells>
  <phoneticPr fontId="28" type="noConversion"/>
  <pageMargins left="0.51181102362204722" right="0.31496062992125984" top="0.74803149606299213" bottom="0.74803149606299213" header="0.31496062992125984" footer="0.31496062992125984"/>
  <pageSetup paperSize="9" scale="70" orientation="landscape" r:id="rId1"/>
  <headerFooter>
    <oddHeader>&amp;C&amp;P</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668D-527C-4233-A917-C5BB0D6455A0}">
  <sheetPr codeName="Lapas7">
    <tabColor theme="7" tint="0.59999389629810485"/>
  </sheetPr>
  <dimension ref="A1:P214"/>
  <sheetViews>
    <sheetView zoomScale="81" zoomScaleNormal="81" workbookViewId="0">
      <pane ySplit="11" topLeftCell="A171" activePane="bottomLeft" state="frozen"/>
      <selection activeCell="R132" sqref="R132"/>
      <selection pane="bottomLeft" activeCell="Q7" sqref="Q7"/>
    </sheetView>
  </sheetViews>
  <sheetFormatPr defaultColWidth="9.140625" defaultRowHeight="15"/>
  <cols>
    <col min="1" max="1" width="9.85546875" style="189" customWidth="1"/>
    <col min="2" max="2" width="24" style="189" customWidth="1"/>
    <col min="3" max="3" width="5.85546875" style="187" customWidth="1"/>
    <col min="4" max="4" width="6.140625" style="189" customWidth="1"/>
    <col min="5" max="5" width="9.85546875" style="187" customWidth="1"/>
    <col min="6" max="6" width="13.140625" style="609" bestFit="1" customWidth="1"/>
    <col min="7" max="7" width="13.42578125" style="673" customWidth="1"/>
    <col min="8" max="8" width="13" style="673" customWidth="1"/>
    <col min="9" max="9" width="11.5703125" style="553" customWidth="1"/>
    <col min="10" max="10" width="31.28515625" style="384" customWidth="1"/>
    <col min="11" max="13" width="7.42578125" style="604" customWidth="1"/>
    <col min="14" max="14" width="7.85546875" style="384" customWidth="1"/>
    <col min="15" max="16384" width="9.140625" style="1"/>
  </cols>
  <sheetData>
    <row r="1" spans="1:14" ht="40.9" customHeight="1">
      <c r="E1" s="1"/>
      <c r="F1" s="1"/>
      <c r="G1" s="1"/>
      <c r="H1" s="1"/>
      <c r="K1" s="971" t="s">
        <v>919</v>
      </c>
      <c r="L1" s="971"/>
      <c r="M1" s="971"/>
      <c r="N1" s="971"/>
    </row>
    <row r="2" spans="1:14">
      <c r="E2" s="1"/>
      <c r="F2" s="1"/>
      <c r="G2" s="669"/>
      <c r="H2" s="669"/>
      <c r="K2" s="971"/>
      <c r="L2" s="971"/>
      <c r="M2" s="971"/>
      <c r="N2" s="971"/>
    </row>
    <row r="3" spans="1:14">
      <c r="A3" s="66" t="s">
        <v>821</v>
      </c>
      <c r="E3" s="67"/>
      <c r="F3" s="67"/>
      <c r="G3" s="670"/>
      <c r="H3" s="670"/>
      <c r="I3" s="187"/>
      <c r="K3" s="174"/>
      <c r="L3" s="174"/>
      <c r="M3" s="1153" t="s">
        <v>816</v>
      </c>
      <c r="N3" s="1153"/>
    </row>
    <row r="4" spans="1:14" s="26" customFormat="1">
      <c r="A4" s="242" t="s">
        <v>813</v>
      </c>
      <c r="B4" s="613"/>
      <c r="C4" s="613"/>
      <c r="D4" s="613"/>
      <c r="E4" s="613"/>
      <c r="F4" s="522"/>
      <c r="G4" s="671"/>
      <c r="H4" s="671"/>
      <c r="I4" s="522"/>
      <c r="J4" s="613"/>
    </row>
    <row r="5" spans="1:14" ht="33" customHeight="1">
      <c r="A5" s="1137" t="s">
        <v>1623</v>
      </c>
      <c r="B5" s="1137"/>
      <c r="C5" s="1137"/>
      <c r="D5" s="1137"/>
      <c r="E5" s="1137"/>
      <c r="F5" s="1137"/>
      <c r="G5" s="1137"/>
      <c r="H5" s="1137"/>
      <c r="I5" s="1137"/>
      <c r="J5" s="1137"/>
      <c r="K5" s="1137"/>
      <c r="L5" s="1137"/>
      <c r="M5" s="1137"/>
      <c r="N5" s="1137"/>
    </row>
    <row r="6" spans="1:14" ht="15.75" thickBot="1">
      <c r="A6" s="1152"/>
      <c r="B6" s="1152"/>
      <c r="C6" s="1152"/>
      <c r="D6" s="1152"/>
      <c r="E6" s="1152"/>
      <c r="F6" s="554"/>
      <c r="G6" s="672"/>
      <c r="I6" s="555"/>
      <c r="J6" s="556"/>
      <c r="K6" s="1154"/>
      <c r="L6" s="1154"/>
      <c r="M6" s="1154"/>
      <c r="N6" s="558"/>
    </row>
    <row r="7" spans="1:14" s="43" customFormat="1" ht="21" customHeight="1">
      <c r="A7" s="930" t="s">
        <v>0</v>
      </c>
      <c r="B7" s="952" t="s">
        <v>1</v>
      </c>
      <c r="C7" s="930" t="s">
        <v>844</v>
      </c>
      <c r="D7" s="930" t="s">
        <v>3</v>
      </c>
      <c r="E7" s="934" t="s">
        <v>2</v>
      </c>
      <c r="F7" s="941" t="s">
        <v>1604</v>
      </c>
      <c r="G7" s="941" t="s">
        <v>1605</v>
      </c>
      <c r="H7" s="941" t="s">
        <v>1606</v>
      </c>
      <c r="I7" s="937" t="s">
        <v>92</v>
      </c>
      <c r="J7" s="1014" t="s">
        <v>1607</v>
      </c>
      <c r="K7" s="1015"/>
      <c r="L7" s="1015"/>
      <c r="M7" s="1016"/>
      <c r="N7" s="919" t="s">
        <v>21</v>
      </c>
    </row>
    <row r="8" spans="1:14" s="43" customFormat="1" ht="13.5" thickBot="1">
      <c r="A8" s="931"/>
      <c r="B8" s="953"/>
      <c r="C8" s="931"/>
      <c r="D8" s="931"/>
      <c r="E8" s="935"/>
      <c r="F8" s="942"/>
      <c r="G8" s="942"/>
      <c r="H8" s="942"/>
      <c r="I8" s="938"/>
      <c r="J8" s="1017"/>
      <c r="K8" s="1018"/>
      <c r="L8" s="1018"/>
      <c r="M8" s="1019"/>
      <c r="N8" s="920"/>
    </row>
    <row r="9" spans="1:14" s="43" customFormat="1" ht="12.75">
      <c r="A9" s="932"/>
      <c r="B9" s="953"/>
      <c r="C9" s="932"/>
      <c r="D9" s="932"/>
      <c r="E9" s="935"/>
      <c r="F9" s="942"/>
      <c r="G9" s="942"/>
      <c r="H9" s="942"/>
      <c r="I9" s="939"/>
      <c r="J9" s="1022" t="s">
        <v>18</v>
      </c>
      <c r="K9" s="1020" t="s">
        <v>59</v>
      </c>
      <c r="L9" s="1020" t="s">
        <v>564</v>
      </c>
      <c r="M9" s="1020" t="s">
        <v>918</v>
      </c>
      <c r="N9" s="920"/>
    </row>
    <row r="10" spans="1:14" s="43" customFormat="1" ht="47.25" customHeight="1" thickBot="1">
      <c r="A10" s="933"/>
      <c r="B10" s="954"/>
      <c r="C10" s="933"/>
      <c r="D10" s="933"/>
      <c r="E10" s="936"/>
      <c r="F10" s="943"/>
      <c r="G10" s="943"/>
      <c r="H10" s="943"/>
      <c r="I10" s="940"/>
      <c r="J10" s="1023"/>
      <c r="K10" s="1021"/>
      <c r="L10" s="1021"/>
      <c r="M10" s="1021"/>
      <c r="N10" s="921"/>
    </row>
    <row r="11" spans="1:14" s="44" customFormat="1" ht="13.5" thickBot="1">
      <c r="A11" s="527" t="s">
        <v>8</v>
      </c>
      <c r="B11" s="527" t="s">
        <v>9</v>
      </c>
      <c r="C11" s="527" t="s">
        <v>10</v>
      </c>
      <c r="D11" s="527" t="s">
        <v>11</v>
      </c>
      <c r="E11" s="527" t="s">
        <v>17</v>
      </c>
      <c r="F11" s="528">
        <v>6</v>
      </c>
      <c r="G11" s="528">
        <v>7</v>
      </c>
      <c r="H11" s="528">
        <v>8</v>
      </c>
      <c r="I11" s="527" t="s">
        <v>1319</v>
      </c>
      <c r="J11" s="529" t="s">
        <v>7</v>
      </c>
      <c r="K11" s="526" t="s">
        <v>1386</v>
      </c>
      <c r="L11" s="526" t="s">
        <v>74</v>
      </c>
      <c r="M11" s="526" t="s">
        <v>61</v>
      </c>
      <c r="N11" s="530" t="s">
        <v>1341</v>
      </c>
    </row>
    <row r="12" spans="1:14" s="17" customFormat="1" ht="33" customHeight="1" thickBot="1">
      <c r="A12" s="490" t="s">
        <v>4</v>
      </c>
      <c r="B12" s="1059" t="s">
        <v>307</v>
      </c>
      <c r="C12" s="1060"/>
      <c r="D12" s="1060"/>
      <c r="E12" s="1060"/>
      <c r="F12" s="623"/>
      <c r="G12" s="623"/>
      <c r="H12" s="623"/>
      <c r="I12" s="559"/>
      <c r="J12" s="560"/>
      <c r="K12" s="561"/>
      <c r="L12" s="561"/>
      <c r="M12" s="561"/>
      <c r="N12" s="560"/>
    </row>
    <row r="13" spans="1:14" s="17" customFormat="1" ht="33.75" customHeight="1" thickBot="1">
      <c r="A13" s="493" t="s">
        <v>675</v>
      </c>
      <c r="B13" s="1141" t="s">
        <v>308</v>
      </c>
      <c r="C13" s="1142"/>
      <c r="D13" s="1142"/>
      <c r="E13" s="1142"/>
      <c r="F13" s="905"/>
      <c r="G13" s="905"/>
      <c r="H13" s="905"/>
      <c r="I13" s="559"/>
      <c r="J13" s="562"/>
      <c r="K13" s="561"/>
      <c r="L13" s="561"/>
      <c r="M13" s="561"/>
      <c r="N13" s="560"/>
    </row>
    <row r="14" spans="1:14" ht="76.5">
      <c r="A14" s="1030" t="s">
        <v>1612</v>
      </c>
      <c r="B14" s="1042" t="s">
        <v>1654</v>
      </c>
      <c r="C14" s="58" t="s">
        <v>747</v>
      </c>
      <c r="D14" s="74" t="s">
        <v>19</v>
      </c>
      <c r="E14" s="622"/>
      <c r="F14" s="656"/>
      <c r="G14" s="92"/>
      <c r="H14" s="81"/>
      <c r="I14" s="1135" t="s">
        <v>314</v>
      </c>
      <c r="J14" s="393" t="s">
        <v>597</v>
      </c>
      <c r="K14" s="32"/>
      <c r="L14" s="32">
        <v>77602</v>
      </c>
      <c r="M14" s="32"/>
      <c r="N14" s="21" t="s">
        <v>26</v>
      </c>
    </row>
    <row r="15" spans="1:14" ht="13.5" thickBot="1">
      <c r="A15" s="1031"/>
      <c r="B15" s="1031"/>
      <c r="C15" s="73" t="s">
        <v>747</v>
      </c>
      <c r="D15" s="75" t="s">
        <v>57</v>
      </c>
      <c r="E15" s="564" t="s">
        <v>309</v>
      </c>
      <c r="F15" s="792">
        <v>1220.9000000000001</v>
      </c>
      <c r="G15" s="92"/>
      <c r="H15" s="81"/>
      <c r="I15" s="1135"/>
      <c r="J15" s="21"/>
      <c r="K15" s="32"/>
      <c r="L15" s="32"/>
      <c r="M15" s="32"/>
      <c r="N15" s="21" t="s">
        <v>26</v>
      </c>
    </row>
    <row r="16" spans="1:14" ht="13.5" thickBot="1">
      <c r="A16" s="1032"/>
      <c r="B16" s="1032"/>
      <c r="C16" s="73"/>
      <c r="D16" s="958" t="s">
        <v>15</v>
      </c>
      <c r="E16" s="1036"/>
      <c r="F16" s="793">
        <f t="shared" ref="F16" si="0">SUM(F14+F15)</f>
        <v>1220.9000000000001</v>
      </c>
      <c r="G16" s="122">
        <f>SUM(G14+G15)</f>
        <v>0</v>
      </c>
      <c r="H16" s="122">
        <f>SUM(H14+H15)</f>
        <v>0</v>
      </c>
      <c r="I16" s="1135"/>
      <c r="J16" s="21"/>
      <c r="K16" s="32"/>
      <c r="L16" s="32"/>
      <c r="M16" s="32"/>
      <c r="N16" s="21"/>
    </row>
    <row r="17" spans="1:14" ht="41.25" customHeight="1">
      <c r="A17" s="1030" t="s">
        <v>1624</v>
      </c>
      <c r="B17" s="1030" t="s">
        <v>1652</v>
      </c>
      <c r="C17" s="58" t="s">
        <v>642</v>
      </c>
      <c r="D17" s="74" t="s">
        <v>19</v>
      </c>
      <c r="E17" s="622" t="s">
        <v>309</v>
      </c>
      <c r="F17" s="658">
        <v>27.4</v>
      </c>
      <c r="G17" s="92">
        <v>20</v>
      </c>
      <c r="H17" s="81">
        <v>10</v>
      </c>
      <c r="I17" s="1135" t="s">
        <v>314</v>
      </c>
      <c r="J17" s="59" t="s">
        <v>985</v>
      </c>
      <c r="K17" s="32">
        <v>12</v>
      </c>
      <c r="L17" s="32">
        <v>12</v>
      </c>
      <c r="M17" s="32">
        <v>24</v>
      </c>
      <c r="N17" s="21" t="s">
        <v>26</v>
      </c>
    </row>
    <row r="18" spans="1:14" ht="26.25" thickBot="1">
      <c r="A18" s="1031"/>
      <c r="B18" s="1031"/>
      <c r="C18" s="73" t="s">
        <v>642</v>
      </c>
      <c r="D18" s="75" t="s">
        <v>57</v>
      </c>
      <c r="E18" s="617" t="s">
        <v>309</v>
      </c>
      <c r="F18" s="654">
        <v>97.5</v>
      </c>
      <c r="G18" s="92">
        <v>114.6</v>
      </c>
      <c r="H18" s="81">
        <v>113</v>
      </c>
      <c r="I18" s="1135"/>
      <c r="J18" s="59" t="s">
        <v>986</v>
      </c>
      <c r="K18" s="32">
        <v>2</v>
      </c>
      <c r="L18" s="32">
        <v>2</v>
      </c>
      <c r="M18" s="32">
        <v>4</v>
      </c>
      <c r="N18" s="21" t="s">
        <v>26</v>
      </c>
    </row>
    <row r="19" spans="1:14" ht="13.5" thickBot="1">
      <c r="A19" s="1032"/>
      <c r="B19" s="1032"/>
      <c r="C19" s="73"/>
      <c r="D19" s="958" t="s">
        <v>15</v>
      </c>
      <c r="E19" s="1036"/>
      <c r="F19" s="793">
        <f t="shared" ref="F19:H19" si="1">SUM(F17:F18)</f>
        <v>124.9</v>
      </c>
      <c r="G19" s="122">
        <f t="shared" si="1"/>
        <v>134.6</v>
      </c>
      <c r="H19" s="122">
        <f t="shared" si="1"/>
        <v>123</v>
      </c>
      <c r="I19" s="1135"/>
      <c r="J19" s="21"/>
      <c r="K19" s="32"/>
      <c r="L19" s="32"/>
      <c r="M19" s="32"/>
      <c r="N19" s="21"/>
    </row>
    <row r="20" spans="1:14" ht="25.5">
      <c r="A20" s="1030" t="s">
        <v>699</v>
      </c>
      <c r="B20" s="1031" t="s">
        <v>1395</v>
      </c>
      <c r="C20" s="58" t="s">
        <v>747</v>
      </c>
      <c r="D20" s="74" t="s">
        <v>19</v>
      </c>
      <c r="E20" s="622" t="s">
        <v>309</v>
      </c>
      <c r="F20" s="658">
        <v>10</v>
      </c>
      <c r="G20" s="92"/>
      <c r="H20" s="81"/>
      <c r="I20" s="1135" t="s">
        <v>314</v>
      </c>
      <c r="J20" s="59" t="s">
        <v>1554</v>
      </c>
      <c r="K20" s="32">
        <v>83</v>
      </c>
      <c r="L20" s="32"/>
      <c r="M20" s="32"/>
      <c r="N20" s="21" t="s">
        <v>26</v>
      </c>
    </row>
    <row r="21" spans="1:14" ht="13.5" thickBot="1">
      <c r="A21" s="1031"/>
      <c r="B21" s="1031"/>
      <c r="C21" s="73"/>
      <c r="D21" s="75"/>
      <c r="E21" s="617"/>
      <c r="F21" s="654"/>
      <c r="G21" s="92"/>
      <c r="H21" s="81"/>
      <c r="I21" s="1135"/>
      <c r="J21" s="59"/>
      <c r="K21" s="32"/>
      <c r="L21" s="32"/>
      <c r="M21" s="32"/>
      <c r="N21" s="21"/>
    </row>
    <row r="22" spans="1:14" ht="13.5" thickBot="1">
      <c r="A22" s="1032"/>
      <c r="B22" s="1134"/>
      <c r="C22" s="73"/>
      <c r="D22" s="958" t="s">
        <v>15</v>
      </c>
      <c r="E22" s="1036"/>
      <c r="F22" s="793">
        <f t="shared" ref="F22:H22" si="2">SUM(F20:F21)</f>
        <v>10</v>
      </c>
      <c r="G22" s="122">
        <f t="shared" si="2"/>
        <v>0</v>
      </c>
      <c r="H22" s="122">
        <f t="shared" si="2"/>
        <v>0</v>
      </c>
      <c r="I22" s="1135"/>
      <c r="J22" s="21"/>
      <c r="K22" s="32"/>
      <c r="L22" s="32"/>
      <c r="M22" s="32"/>
      <c r="N22" s="21"/>
    </row>
    <row r="23" spans="1:14" ht="13.5" thickBot="1">
      <c r="A23" s="494"/>
      <c r="B23" s="1138" t="s">
        <v>14</v>
      </c>
      <c r="C23" s="1139"/>
      <c r="D23" s="1139"/>
      <c r="E23" s="1140"/>
      <c r="F23" s="794">
        <f>F16+F19+F22</f>
        <v>1355.8000000000002</v>
      </c>
      <c r="G23" s="284">
        <f t="shared" ref="G23:H23" si="3">G16+G19+G22</f>
        <v>134.6</v>
      </c>
      <c r="H23" s="284">
        <f t="shared" si="3"/>
        <v>123</v>
      </c>
      <c r="I23" s="430"/>
      <c r="J23" s="560"/>
      <c r="K23" s="561"/>
      <c r="L23" s="561"/>
      <c r="M23" s="561"/>
      <c r="N23" s="560"/>
    </row>
    <row r="24" spans="1:14" s="17" customFormat="1" ht="45" customHeight="1" thickBot="1">
      <c r="A24" s="493" t="s">
        <v>678</v>
      </c>
      <c r="B24" s="1061" t="s">
        <v>1251</v>
      </c>
      <c r="C24" s="956"/>
      <c r="D24" s="956"/>
      <c r="E24" s="956"/>
      <c r="F24" s="795"/>
      <c r="G24" s="272"/>
      <c r="H24" s="272"/>
      <c r="I24" s="559"/>
      <c r="J24" s="562"/>
      <c r="K24" s="561"/>
      <c r="L24" s="561"/>
      <c r="M24" s="561"/>
      <c r="N24" s="560"/>
    </row>
    <row r="25" spans="1:14" ht="38.25">
      <c r="A25" s="1057" t="s">
        <v>679</v>
      </c>
      <c r="B25" s="1031" t="s">
        <v>634</v>
      </c>
      <c r="C25" s="16" t="s">
        <v>8</v>
      </c>
      <c r="D25" s="228" t="s">
        <v>19</v>
      </c>
      <c r="E25" s="565" t="s">
        <v>309</v>
      </c>
      <c r="F25" s="658">
        <v>24.4</v>
      </c>
      <c r="G25" s="92">
        <v>20</v>
      </c>
      <c r="H25" s="81">
        <v>20</v>
      </c>
      <c r="I25" s="1071" t="s">
        <v>311</v>
      </c>
      <c r="J25" s="589" t="s">
        <v>1553</v>
      </c>
      <c r="K25" s="327" t="s">
        <v>97</v>
      </c>
      <c r="L25" s="326" t="s">
        <v>97</v>
      </c>
      <c r="M25" s="348">
        <v>21</v>
      </c>
      <c r="N25" s="132" t="s">
        <v>26</v>
      </c>
    </row>
    <row r="26" spans="1:14" ht="51.75" thickBot="1">
      <c r="A26" s="1058"/>
      <c r="B26" s="1031"/>
      <c r="C26" s="58" t="s">
        <v>1304</v>
      </c>
      <c r="D26" s="74" t="s">
        <v>19</v>
      </c>
      <c r="E26" s="70" t="s">
        <v>309</v>
      </c>
      <c r="F26" s="654">
        <v>3</v>
      </c>
      <c r="G26" s="92"/>
      <c r="H26" s="81"/>
      <c r="I26" s="1071"/>
      <c r="J26" s="21" t="s">
        <v>313</v>
      </c>
      <c r="K26" s="73" t="s">
        <v>1047</v>
      </c>
      <c r="L26" s="73" t="s">
        <v>1047</v>
      </c>
      <c r="M26" s="73" t="s">
        <v>1047</v>
      </c>
      <c r="N26" s="21" t="s">
        <v>26</v>
      </c>
    </row>
    <row r="27" spans="1:14" ht="13.5" thickBot="1">
      <c r="A27" s="1056"/>
      <c r="B27" s="1032"/>
      <c r="C27" s="9"/>
      <c r="D27" s="948" t="s">
        <v>15</v>
      </c>
      <c r="E27" s="949"/>
      <c r="F27" s="657">
        <f t="shared" ref="F27:H27" si="4">SUM(F25:F26)</f>
        <v>27.4</v>
      </c>
      <c r="G27" s="91">
        <f t="shared" si="4"/>
        <v>20</v>
      </c>
      <c r="H27" s="122">
        <f t="shared" si="4"/>
        <v>20</v>
      </c>
      <c r="I27" s="1071"/>
      <c r="J27" s="354"/>
      <c r="K27" s="11"/>
      <c r="L27" s="11"/>
      <c r="M27" s="11"/>
      <c r="N27" s="130"/>
    </row>
    <row r="28" spans="1:14" ht="59.45" customHeight="1">
      <c r="A28" s="1057" t="s">
        <v>680</v>
      </c>
      <c r="B28" s="1031" t="s">
        <v>1653</v>
      </c>
      <c r="C28" s="16" t="s">
        <v>642</v>
      </c>
      <c r="D28" s="228" t="s">
        <v>19</v>
      </c>
      <c r="E28" s="565" t="s">
        <v>1457</v>
      </c>
      <c r="F28" s="658">
        <v>10</v>
      </c>
      <c r="G28" s="92">
        <v>10</v>
      </c>
      <c r="H28" s="81">
        <v>10</v>
      </c>
      <c r="I28" s="1071" t="s">
        <v>311</v>
      </c>
      <c r="J28" s="589" t="s">
        <v>1529</v>
      </c>
      <c r="K28" s="327" t="s">
        <v>1530</v>
      </c>
      <c r="L28" s="326" t="s">
        <v>1531</v>
      </c>
      <c r="M28" s="644" t="s">
        <v>1532</v>
      </c>
      <c r="N28" s="132" t="s">
        <v>310</v>
      </c>
    </row>
    <row r="29" spans="1:14" ht="13.5" thickBot="1">
      <c r="A29" s="1058"/>
      <c r="B29" s="1160"/>
      <c r="C29" s="58" t="s">
        <v>642</v>
      </c>
      <c r="D29" s="74" t="s">
        <v>57</v>
      </c>
      <c r="E29" s="70" t="s">
        <v>309</v>
      </c>
      <c r="F29" s="654">
        <v>60</v>
      </c>
      <c r="G29" s="92">
        <v>70</v>
      </c>
      <c r="H29" s="81">
        <v>70</v>
      </c>
      <c r="I29" s="1071"/>
      <c r="J29" s="434"/>
      <c r="K29" s="73"/>
      <c r="L29" s="73"/>
      <c r="M29" s="73"/>
      <c r="N29" s="21" t="s">
        <v>310</v>
      </c>
    </row>
    <row r="30" spans="1:14" ht="13.5" thickBot="1">
      <c r="A30" s="1056"/>
      <c r="B30" s="1161"/>
      <c r="C30" s="781"/>
      <c r="D30" s="948" t="s">
        <v>15</v>
      </c>
      <c r="E30" s="949"/>
      <c r="F30" s="657">
        <f t="shared" ref="F30:H30" si="5">SUM(F28:F29)</f>
        <v>70</v>
      </c>
      <c r="G30" s="91">
        <f t="shared" si="5"/>
        <v>80</v>
      </c>
      <c r="H30" s="122">
        <f t="shared" si="5"/>
        <v>80</v>
      </c>
      <c r="I30" s="1071"/>
      <c r="J30" s="354"/>
      <c r="K30" s="11"/>
      <c r="L30" s="11"/>
      <c r="M30" s="11"/>
      <c r="N30" s="130"/>
    </row>
    <row r="31" spans="1:14" ht="25.5">
      <c r="A31" s="1030" t="s">
        <v>683</v>
      </c>
      <c r="B31" s="1030" t="s">
        <v>316</v>
      </c>
      <c r="C31" s="73" t="s">
        <v>8</v>
      </c>
      <c r="D31" s="74" t="s">
        <v>24</v>
      </c>
      <c r="E31" s="566" t="s">
        <v>309</v>
      </c>
      <c r="F31" s="654">
        <v>156.12</v>
      </c>
      <c r="G31" s="92">
        <v>170</v>
      </c>
      <c r="H31" s="81">
        <v>180</v>
      </c>
      <c r="I31" s="1135" t="s">
        <v>315</v>
      </c>
      <c r="J31" s="21" t="s">
        <v>317</v>
      </c>
      <c r="K31" s="32">
        <v>50</v>
      </c>
      <c r="L31" s="32">
        <v>50</v>
      </c>
      <c r="M31" s="32">
        <v>50</v>
      </c>
      <c r="N31" s="21" t="s">
        <v>310</v>
      </c>
    </row>
    <row r="32" spans="1:14" ht="25.5">
      <c r="A32" s="1031"/>
      <c r="B32" s="1031"/>
      <c r="C32" s="73" t="s">
        <v>8</v>
      </c>
      <c r="D32" s="75" t="s">
        <v>19</v>
      </c>
      <c r="E32" s="567" t="s">
        <v>309</v>
      </c>
      <c r="F32" s="654"/>
      <c r="G32" s="92"/>
      <c r="H32" s="81"/>
      <c r="I32" s="1135"/>
      <c r="J32" s="21" t="s">
        <v>318</v>
      </c>
      <c r="K32" s="32">
        <v>1110</v>
      </c>
      <c r="L32" s="32">
        <v>1110</v>
      </c>
      <c r="M32" s="32">
        <v>1110</v>
      </c>
      <c r="N32" s="21" t="s">
        <v>310</v>
      </c>
    </row>
    <row r="33" spans="1:14" ht="63.75">
      <c r="A33" s="1031"/>
      <c r="B33" s="1031"/>
      <c r="C33" s="58" t="s">
        <v>8</v>
      </c>
      <c r="D33" s="75" t="s">
        <v>24</v>
      </c>
      <c r="E33" s="567" t="s">
        <v>309</v>
      </c>
      <c r="F33" s="654"/>
      <c r="G33" s="92"/>
      <c r="H33" s="81"/>
      <c r="I33" s="1135"/>
      <c r="J33" s="21" t="s">
        <v>319</v>
      </c>
      <c r="K33" s="32">
        <v>4</v>
      </c>
      <c r="L33" s="32">
        <v>4</v>
      </c>
      <c r="M33" s="32">
        <v>4</v>
      </c>
      <c r="N33" s="21" t="s">
        <v>310</v>
      </c>
    </row>
    <row r="34" spans="1:14" ht="38.25">
      <c r="A34" s="1031"/>
      <c r="B34" s="1031"/>
      <c r="C34" s="73" t="s">
        <v>8</v>
      </c>
      <c r="D34" s="75" t="s">
        <v>24</v>
      </c>
      <c r="E34" s="567" t="s">
        <v>309</v>
      </c>
      <c r="F34" s="654"/>
      <c r="G34" s="92"/>
      <c r="H34" s="81"/>
      <c r="I34" s="1135"/>
      <c r="J34" s="21" t="s">
        <v>320</v>
      </c>
      <c r="K34" s="32">
        <v>1</v>
      </c>
      <c r="L34" s="32">
        <v>1</v>
      </c>
      <c r="M34" s="32">
        <v>1</v>
      </c>
      <c r="N34" s="21" t="s">
        <v>310</v>
      </c>
    </row>
    <row r="35" spans="1:14" ht="39" thickBot="1">
      <c r="A35" s="1031"/>
      <c r="B35" s="1031"/>
      <c r="C35" s="73" t="s">
        <v>8</v>
      </c>
      <c r="D35" s="75" t="s">
        <v>24</v>
      </c>
      <c r="E35" s="567" t="s">
        <v>309</v>
      </c>
      <c r="F35" s="654"/>
      <c r="G35" s="92"/>
      <c r="H35" s="81"/>
      <c r="I35" s="1135"/>
      <c r="J35" s="21" t="s">
        <v>321</v>
      </c>
      <c r="K35" s="32">
        <v>3</v>
      </c>
      <c r="L35" s="32">
        <v>3</v>
      </c>
      <c r="M35" s="32">
        <v>3</v>
      </c>
      <c r="N35" s="21" t="s">
        <v>310</v>
      </c>
    </row>
    <row r="36" spans="1:14" s="17" customFormat="1" ht="13.5" thickBot="1">
      <c r="A36" s="1032"/>
      <c r="B36" s="1032"/>
      <c r="C36" s="212"/>
      <c r="D36" s="978" t="s">
        <v>15</v>
      </c>
      <c r="E36" s="1036"/>
      <c r="F36" s="793">
        <f t="shared" ref="F36" si="6">SUM(F31:F35)</f>
        <v>156.12</v>
      </c>
      <c r="G36" s="122">
        <f t="shared" ref="G36:H36" si="7">SUM(G31:G35)</f>
        <v>170</v>
      </c>
      <c r="H36" s="122">
        <f t="shared" si="7"/>
        <v>180</v>
      </c>
      <c r="I36" s="1135"/>
      <c r="J36" s="21"/>
      <c r="K36" s="32"/>
      <c r="L36" s="32"/>
      <c r="M36" s="32"/>
      <c r="N36" s="21"/>
    </row>
    <row r="37" spans="1:14" ht="25.5">
      <c r="A37" s="1030" t="s">
        <v>684</v>
      </c>
      <c r="B37" s="1030" t="s">
        <v>322</v>
      </c>
      <c r="C37" s="73" t="s">
        <v>8</v>
      </c>
      <c r="D37" s="74" t="s">
        <v>19</v>
      </c>
      <c r="E37" s="563" t="s">
        <v>309</v>
      </c>
      <c r="F37" s="654">
        <v>10</v>
      </c>
      <c r="G37" s="92">
        <v>10</v>
      </c>
      <c r="H37" s="81">
        <v>11</v>
      </c>
      <c r="I37" s="910" t="s">
        <v>314</v>
      </c>
      <c r="J37" s="21" t="s">
        <v>1048</v>
      </c>
      <c r="K37" s="32">
        <v>25</v>
      </c>
      <c r="L37" s="32">
        <v>25</v>
      </c>
      <c r="M37" s="32">
        <v>25</v>
      </c>
      <c r="N37" s="21" t="s">
        <v>26</v>
      </c>
    </row>
    <row r="38" spans="1:14" ht="13.5" thickBot="1">
      <c r="A38" s="1031"/>
      <c r="B38" s="1031"/>
      <c r="C38" s="73"/>
      <c r="D38" s="75"/>
      <c r="E38" s="564"/>
      <c r="F38" s="654"/>
      <c r="G38" s="92"/>
      <c r="H38" s="81"/>
      <c r="I38" s="910"/>
      <c r="J38" s="21"/>
      <c r="K38" s="32"/>
      <c r="L38" s="32"/>
      <c r="M38" s="32"/>
      <c r="N38" s="21"/>
    </row>
    <row r="39" spans="1:14" ht="13.5" thickBot="1">
      <c r="A39" s="1032"/>
      <c r="B39" s="1032"/>
      <c r="C39" s="73"/>
      <c r="D39" s="958" t="s">
        <v>15</v>
      </c>
      <c r="E39" s="1036"/>
      <c r="F39" s="793">
        <f t="shared" ref="F39" si="8">SUM(F37+F38)</f>
        <v>10</v>
      </c>
      <c r="G39" s="122">
        <f t="shared" ref="G39:H39" si="9">SUM(G37+G38)</f>
        <v>10</v>
      </c>
      <c r="H39" s="122">
        <f t="shared" si="9"/>
        <v>11</v>
      </c>
      <c r="I39" s="910"/>
      <c r="J39" s="21"/>
      <c r="K39" s="32"/>
      <c r="L39" s="32"/>
      <c r="M39" s="32"/>
      <c r="N39" s="21"/>
    </row>
    <row r="40" spans="1:14" ht="27" customHeight="1">
      <c r="A40" s="1057" t="s">
        <v>685</v>
      </c>
      <c r="B40" s="1030" t="s">
        <v>324</v>
      </c>
      <c r="C40" s="58" t="s">
        <v>8</v>
      </c>
      <c r="D40" s="68" t="s">
        <v>19</v>
      </c>
      <c r="E40" s="568" t="s">
        <v>309</v>
      </c>
      <c r="F40" s="654">
        <v>33.5</v>
      </c>
      <c r="G40" s="92">
        <v>40</v>
      </c>
      <c r="H40" s="81">
        <v>50</v>
      </c>
      <c r="I40" s="1071" t="s">
        <v>323</v>
      </c>
      <c r="J40" s="343" t="s">
        <v>325</v>
      </c>
      <c r="K40" s="7" t="s">
        <v>11</v>
      </c>
      <c r="L40" s="7" t="s">
        <v>11</v>
      </c>
      <c r="M40" s="7" t="s">
        <v>17</v>
      </c>
      <c r="N40" s="132" t="s">
        <v>26</v>
      </c>
    </row>
    <row r="41" spans="1:14" ht="13.5" thickBot="1">
      <c r="A41" s="1058"/>
      <c r="B41" s="1031"/>
      <c r="C41" s="58"/>
      <c r="D41" s="97"/>
      <c r="E41" s="37"/>
      <c r="F41" s="654"/>
      <c r="G41" s="92"/>
      <c r="H41" s="81"/>
      <c r="I41" s="1071"/>
      <c r="J41" s="343"/>
      <c r="K41" s="7"/>
      <c r="L41" s="7"/>
      <c r="M41" s="7"/>
      <c r="N41" s="132"/>
    </row>
    <row r="42" spans="1:14" ht="13.5" thickBot="1">
      <c r="A42" s="1056"/>
      <c r="B42" s="1032"/>
      <c r="C42" s="140"/>
      <c r="D42" s="978" t="s">
        <v>15</v>
      </c>
      <c r="E42" s="1036"/>
      <c r="F42" s="655">
        <f t="shared" ref="F42" si="10">SUM(F40:F41)</f>
        <v>33.5</v>
      </c>
      <c r="G42" s="88">
        <f t="shared" ref="G42:H42" si="11">SUM(G40:G41)</f>
        <v>40</v>
      </c>
      <c r="H42" s="122">
        <f t="shared" si="11"/>
        <v>50</v>
      </c>
      <c r="I42" s="1071"/>
      <c r="J42" s="354"/>
      <c r="K42" s="11"/>
      <c r="L42" s="11"/>
      <c r="M42" s="11"/>
      <c r="N42" s="130"/>
    </row>
    <row r="43" spans="1:14" ht="36.75" customHeight="1">
      <c r="A43" s="1057" t="s">
        <v>1625</v>
      </c>
      <c r="B43" s="1030" t="s">
        <v>1533</v>
      </c>
      <c r="C43" s="58"/>
      <c r="D43" s="68"/>
      <c r="E43" s="568"/>
      <c r="F43" s="654"/>
      <c r="G43" s="92"/>
      <c r="H43" s="81"/>
      <c r="I43" s="1071" t="s">
        <v>326</v>
      </c>
      <c r="J43" s="21"/>
      <c r="K43" s="32"/>
      <c r="L43" s="7"/>
      <c r="M43" s="7"/>
      <c r="N43" s="132"/>
    </row>
    <row r="44" spans="1:14" ht="13.5" thickBot="1">
      <c r="A44" s="1058"/>
      <c r="B44" s="1031"/>
      <c r="C44" s="73" t="s">
        <v>432</v>
      </c>
      <c r="D44" s="75" t="s">
        <v>57</v>
      </c>
      <c r="E44" s="564" t="s">
        <v>309</v>
      </c>
      <c r="F44" s="661">
        <v>48.4</v>
      </c>
      <c r="G44" s="92"/>
      <c r="H44" s="81"/>
      <c r="I44" s="1071"/>
      <c r="J44" s="21" t="s">
        <v>591</v>
      </c>
      <c r="K44" s="32">
        <v>1</v>
      </c>
      <c r="L44" s="7"/>
      <c r="M44" s="7"/>
      <c r="N44" s="132" t="s">
        <v>26</v>
      </c>
    </row>
    <row r="45" spans="1:14" ht="13.5" thickBot="1">
      <c r="A45" s="1056"/>
      <c r="B45" s="1032"/>
      <c r="C45" s="140"/>
      <c r="D45" s="978" t="s">
        <v>15</v>
      </c>
      <c r="E45" s="1036"/>
      <c r="F45" s="655">
        <f t="shared" ref="F45" si="12">SUM(F43:F44)</f>
        <v>48.4</v>
      </c>
      <c r="G45" s="88">
        <f t="shared" ref="G45:H45" si="13">SUM(G43:G44)</f>
        <v>0</v>
      </c>
      <c r="H45" s="122">
        <f t="shared" si="13"/>
        <v>0</v>
      </c>
      <c r="I45" s="1071"/>
      <c r="J45" s="354"/>
      <c r="K45" s="11"/>
      <c r="L45" s="11"/>
      <c r="M45" s="11"/>
      <c r="N45" s="130"/>
    </row>
    <row r="46" spans="1:14" ht="25.5">
      <c r="A46" s="1057" t="s">
        <v>687</v>
      </c>
      <c r="B46" s="1030" t="s">
        <v>327</v>
      </c>
      <c r="C46" s="58" t="s">
        <v>8</v>
      </c>
      <c r="D46" s="8" t="s">
        <v>19</v>
      </c>
      <c r="E46" s="78" t="s">
        <v>309</v>
      </c>
      <c r="F46" s="654">
        <v>5.3</v>
      </c>
      <c r="G46" s="92">
        <v>5.5</v>
      </c>
      <c r="H46" s="81">
        <v>5.7</v>
      </c>
      <c r="I46" s="1071"/>
      <c r="J46" s="343" t="s">
        <v>1552</v>
      </c>
      <c r="K46" s="73" t="s">
        <v>312</v>
      </c>
      <c r="L46" s="73" t="s">
        <v>114</v>
      </c>
      <c r="M46" s="73" t="s">
        <v>111</v>
      </c>
      <c r="N46" s="132" t="s">
        <v>26</v>
      </c>
    </row>
    <row r="47" spans="1:14" ht="13.5" thickBot="1">
      <c r="A47" s="1058"/>
      <c r="B47" s="1031"/>
      <c r="C47" s="58"/>
      <c r="D47" s="20"/>
      <c r="E47" s="71"/>
      <c r="F47" s="654"/>
      <c r="G47" s="92"/>
      <c r="H47" s="81"/>
      <c r="I47" s="1071"/>
      <c r="J47" s="343"/>
      <c r="K47" s="73"/>
      <c r="L47" s="73"/>
      <c r="M47" s="73"/>
      <c r="N47" s="132"/>
    </row>
    <row r="48" spans="1:14" ht="13.5" thickBot="1">
      <c r="A48" s="1056"/>
      <c r="B48" s="1032"/>
      <c r="C48" s="140"/>
      <c r="D48" s="978" t="s">
        <v>15</v>
      </c>
      <c r="E48" s="1036"/>
      <c r="F48" s="655">
        <f t="shared" ref="F48" si="14">SUM(F46:F47)</f>
        <v>5.3</v>
      </c>
      <c r="G48" s="88">
        <f t="shared" ref="G48:H48" si="15">SUM(G46:G47)</f>
        <v>5.5</v>
      </c>
      <c r="H48" s="122">
        <f t="shared" si="15"/>
        <v>5.7</v>
      </c>
      <c r="I48" s="1071"/>
      <c r="J48" s="354"/>
      <c r="K48" s="11"/>
      <c r="L48" s="11"/>
      <c r="M48" s="11"/>
      <c r="N48" s="130"/>
    </row>
    <row r="49" spans="1:14" s="17" customFormat="1" ht="12.75">
      <c r="A49" s="1057" t="s">
        <v>688</v>
      </c>
      <c r="B49" s="1033" t="s">
        <v>769</v>
      </c>
      <c r="C49" s="32">
        <v>1</v>
      </c>
      <c r="D49" s="74" t="s">
        <v>19</v>
      </c>
      <c r="E49" s="101" t="s">
        <v>309</v>
      </c>
      <c r="F49" s="654">
        <v>30</v>
      </c>
      <c r="G49" s="92">
        <v>32</v>
      </c>
      <c r="H49" s="81">
        <v>34</v>
      </c>
      <c r="I49" s="1136"/>
      <c r="J49" s="21" t="s">
        <v>328</v>
      </c>
      <c r="K49" s="32">
        <v>30</v>
      </c>
      <c r="L49" s="32">
        <v>34</v>
      </c>
      <c r="M49" s="32">
        <v>36</v>
      </c>
      <c r="N49" s="21" t="s">
        <v>26</v>
      </c>
    </row>
    <row r="50" spans="1:14" ht="13.5" thickBot="1">
      <c r="A50" s="1058"/>
      <c r="B50" s="1034"/>
      <c r="C50" s="32"/>
      <c r="D50" s="74"/>
      <c r="E50" s="101"/>
      <c r="F50" s="654"/>
      <c r="G50" s="92"/>
      <c r="H50" s="81"/>
      <c r="I50" s="1136"/>
      <c r="J50" s="53"/>
      <c r="K50" s="162"/>
      <c r="L50" s="162"/>
      <c r="M50" s="162"/>
      <c r="N50" s="53"/>
    </row>
    <row r="51" spans="1:14" ht="13.5" thickBot="1">
      <c r="A51" s="1056"/>
      <c r="B51" s="1035"/>
      <c r="C51" s="32"/>
      <c r="D51" s="958" t="s">
        <v>15</v>
      </c>
      <c r="E51" s="1036"/>
      <c r="F51" s="657">
        <f t="shared" ref="F51" si="16">SUM(F49:F50)</f>
        <v>30</v>
      </c>
      <c r="G51" s="91">
        <f t="shared" ref="G51:H51" si="17">SUM(G49:G50)</f>
        <v>32</v>
      </c>
      <c r="H51" s="122">
        <f t="shared" si="17"/>
        <v>34</v>
      </c>
      <c r="I51" s="1136"/>
      <c r="J51" s="560"/>
      <c r="K51" s="561"/>
      <c r="L51" s="561"/>
      <c r="M51" s="561"/>
      <c r="N51" s="560"/>
    </row>
    <row r="52" spans="1:14" s="17" customFormat="1" ht="12.75">
      <c r="A52" s="1057" t="s">
        <v>689</v>
      </c>
      <c r="B52" s="1033" t="s">
        <v>860</v>
      </c>
      <c r="C52" s="32">
        <v>1</v>
      </c>
      <c r="D52" s="74" t="s">
        <v>19</v>
      </c>
      <c r="E52" s="569" t="s">
        <v>900</v>
      </c>
      <c r="F52" s="654">
        <v>70</v>
      </c>
      <c r="G52" s="92">
        <v>90</v>
      </c>
      <c r="H52" s="81">
        <v>90</v>
      </c>
      <c r="I52" s="1136" t="s">
        <v>1708</v>
      </c>
      <c r="J52" s="21" t="s">
        <v>861</v>
      </c>
      <c r="K52" s="73" t="s">
        <v>17</v>
      </c>
      <c r="L52" s="32">
        <v>6</v>
      </c>
      <c r="M52" s="32">
        <v>6</v>
      </c>
      <c r="N52" s="21" t="s">
        <v>26</v>
      </c>
    </row>
    <row r="53" spans="1:14" ht="13.5" thickBot="1">
      <c r="A53" s="1058"/>
      <c r="B53" s="1034"/>
      <c r="C53" s="32">
        <v>1</v>
      </c>
      <c r="D53" s="74" t="s">
        <v>19</v>
      </c>
      <c r="E53" s="101" t="s">
        <v>900</v>
      </c>
      <c r="F53" s="654"/>
      <c r="G53" s="92"/>
      <c r="H53" s="81"/>
      <c r="I53" s="1136"/>
      <c r="J53" s="53"/>
      <c r="K53" s="162"/>
      <c r="L53" s="162"/>
      <c r="M53" s="162"/>
      <c r="N53" s="53" t="s">
        <v>26</v>
      </c>
    </row>
    <row r="54" spans="1:14" ht="13.5" thickBot="1">
      <c r="A54" s="1056"/>
      <c r="B54" s="1035"/>
      <c r="C54" s="32"/>
      <c r="D54" s="958" t="s">
        <v>15</v>
      </c>
      <c r="E54" s="1036"/>
      <c r="F54" s="657">
        <f t="shared" ref="F54" si="18">SUM(F52:F53)</f>
        <v>70</v>
      </c>
      <c r="G54" s="91">
        <f t="shared" ref="G54:H54" si="19">SUM(G52:G53)</f>
        <v>90</v>
      </c>
      <c r="H54" s="122">
        <f t="shared" si="19"/>
        <v>90</v>
      </c>
      <c r="I54" s="1136"/>
      <c r="J54" s="560"/>
      <c r="K54" s="561"/>
      <c r="L54" s="561"/>
      <c r="M54" s="561"/>
      <c r="N54" s="560"/>
    </row>
    <row r="55" spans="1:14" ht="13.5" thickBot="1">
      <c r="A55" s="494" t="s">
        <v>678</v>
      </c>
      <c r="B55" s="1157" t="s">
        <v>14</v>
      </c>
      <c r="C55" s="1158"/>
      <c r="D55" s="1158"/>
      <c r="E55" s="1159"/>
      <c r="F55" s="794">
        <f>F27+F30+F36+F39+F42+F45+F48+F51+F54</f>
        <v>450.71999999999997</v>
      </c>
      <c r="G55" s="284">
        <f t="shared" ref="G55:H55" si="20">G27+G30+G36+G39+G42+G45+G48+G51+G54</f>
        <v>447.5</v>
      </c>
      <c r="H55" s="284">
        <f t="shared" si="20"/>
        <v>470.7</v>
      </c>
      <c r="I55" s="430"/>
      <c r="J55" s="560"/>
      <c r="K55" s="561"/>
      <c r="L55" s="561"/>
      <c r="M55" s="561"/>
      <c r="N55" s="560"/>
    </row>
    <row r="56" spans="1:14" s="17" customFormat="1" ht="13.5" thickBot="1">
      <c r="A56" s="494" t="s">
        <v>4</v>
      </c>
      <c r="B56" s="978" t="s">
        <v>16</v>
      </c>
      <c r="C56" s="979"/>
      <c r="D56" s="979"/>
      <c r="E56" s="1036"/>
      <c r="F56" s="794">
        <f t="shared" ref="F56:H56" si="21">F23+F55</f>
        <v>1806.5200000000002</v>
      </c>
      <c r="G56" s="284">
        <f t="shared" si="21"/>
        <v>582.1</v>
      </c>
      <c r="H56" s="284">
        <f t="shared" si="21"/>
        <v>593.70000000000005</v>
      </c>
      <c r="I56" s="430"/>
      <c r="J56" s="560"/>
      <c r="K56" s="561"/>
      <c r="L56" s="561"/>
      <c r="M56" s="561"/>
      <c r="N56" s="560"/>
    </row>
    <row r="57" spans="1:14" ht="28.5" customHeight="1" thickBot="1">
      <c r="A57" s="570" t="s">
        <v>5</v>
      </c>
      <c r="B57" s="1046" t="s">
        <v>329</v>
      </c>
      <c r="C57" s="1047"/>
      <c r="D57" s="1047"/>
      <c r="E57" s="1047"/>
      <c r="F57" s="659"/>
      <c r="G57" s="129"/>
      <c r="H57" s="129"/>
      <c r="I57" s="559"/>
      <c r="J57" s="560"/>
      <c r="K57" s="561"/>
      <c r="L57" s="561"/>
      <c r="M57" s="561"/>
      <c r="N57" s="560"/>
    </row>
    <row r="58" spans="1:14" ht="30" customHeight="1" thickBot="1">
      <c r="A58" s="493" t="s">
        <v>708</v>
      </c>
      <c r="B58" s="1155" t="s">
        <v>330</v>
      </c>
      <c r="C58" s="1156"/>
      <c r="D58" s="1156"/>
      <c r="E58" s="1156"/>
      <c r="F58" s="796"/>
      <c r="G58" s="571"/>
      <c r="H58" s="571"/>
      <c r="I58" s="572"/>
      <c r="J58" s="562"/>
      <c r="K58" s="561"/>
      <c r="L58" s="561"/>
      <c r="M58" s="561"/>
      <c r="N58" s="560"/>
    </row>
    <row r="59" spans="1:14" ht="25.5">
      <c r="A59" s="1030" t="s">
        <v>1626</v>
      </c>
      <c r="B59" s="1031" t="s">
        <v>1245</v>
      </c>
      <c r="C59" s="58" t="s">
        <v>642</v>
      </c>
      <c r="D59" s="30" t="s">
        <v>19</v>
      </c>
      <c r="E59" s="78" t="s">
        <v>1457</v>
      </c>
      <c r="F59" s="658">
        <v>80</v>
      </c>
      <c r="G59" s="92">
        <v>241.1</v>
      </c>
      <c r="H59" s="81"/>
      <c r="I59" s="1135" t="s">
        <v>1709</v>
      </c>
      <c r="J59" s="343" t="s">
        <v>895</v>
      </c>
      <c r="K59" s="573"/>
      <c r="L59" s="72" t="s">
        <v>7</v>
      </c>
      <c r="M59" s="72"/>
      <c r="N59" s="21" t="s">
        <v>26</v>
      </c>
    </row>
    <row r="60" spans="1:14" ht="12.75">
      <c r="A60" s="1031"/>
      <c r="B60" s="1031"/>
      <c r="C60" s="55" t="s">
        <v>642</v>
      </c>
      <c r="D60" s="323" t="s">
        <v>501</v>
      </c>
      <c r="E60" s="141" t="s">
        <v>309</v>
      </c>
      <c r="F60" s="654">
        <v>100</v>
      </c>
      <c r="G60" s="92"/>
      <c r="H60" s="81"/>
      <c r="I60" s="1135"/>
      <c r="J60" s="343"/>
      <c r="K60" s="573"/>
      <c r="L60" s="72"/>
      <c r="M60" s="72"/>
      <c r="N60" s="21" t="s">
        <v>26</v>
      </c>
    </row>
    <row r="61" spans="1:14" s="17" customFormat="1" ht="39" thickBot="1">
      <c r="A61" s="1031"/>
      <c r="B61" s="1031"/>
      <c r="C61" s="55" t="s">
        <v>642</v>
      </c>
      <c r="D61" s="323" t="s">
        <v>57</v>
      </c>
      <c r="E61" s="201" t="s">
        <v>309</v>
      </c>
      <c r="F61" s="654">
        <v>1125</v>
      </c>
      <c r="G61" s="92">
        <v>1125.2</v>
      </c>
      <c r="H61" s="81"/>
      <c r="I61" s="1135"/>
      <c r="J61" s="343" t="s">
        <v>1551</v>
      </c>
      <c r="K61" s="343"/>
      <c r="L61" s="46">
        <v>15</v>
      </c>
      <c r="M61" s="72"/>
      <c r="N61" s="21" t="s">
        <v>26</v>
      </c>
    </row>
    <row r="62" spans="1:14" s="17" customFormat="1" ht="26.25" thickBot="1">
      <c r="A62" s="1032"/>
      <c r="B62" s="1032"/>
      <c r="C62" s="212"/>
      <c r="D62" s="978" t="s">
        <v>15</v>
      </c>
      <c r="E62" s="1036"/>
      <c r="F62" s="657">
        <f>SUM(F59:F61)</f>
        <v>1305</v>
      </c>
      <c r="G62" s="292">
        <f t="shared" ref="G62:H62" si="22">SUM(G59:G61)</f>
        <v>1366.3</v>
      </c>
      <c r="H62" s="443">
        <f t="shared" si="22"/>
        <v>0</v>
      </c>
      <c r="I62" s="1135"/>
      <c r="J62" s="343" t="s">
        <v>1241</v>
      </c>
      <c r="K62" s="73" t="s">
        <v>1242</v>
      </c>
      <c r="L62" s="32"/>
      <c r="M62" s="32"/>
      <c r="N62" s="21"/>
    </row>
    <row r="63" spans="1:14" ht="63.75">
      <c r="A63" s="1030" t="s">
        <v>1627</v>
      </c>
      <c r="B63" s="1030" t="s">
        <v>1246</v>
      </c>
      <c r="C63" s="73" t="s">
        <v>642</v>
      </c>
      <c r="D63" s="34" t="s">
        <v>19</v>
      </c>
      <c r="E63" s="568" t="s">
        <v>1457</v>
      </c>
      <c r="F63" s="654">
        <v>35</v>
      </c>
      <c r="G63" s="92">
        <v>6.4</v>
      </c>
      <c r="H63" s="81"/>
      <c r="I63" s="1135" t="s">
        <v>1709</v>
      </c>
      <c r="J63" s="343" t="s">
        <v>1247</v>
      </c>
      <c r="K63" s="573"/>
      <c r="L63" s="72" t="s">
        <v>65</v>
      </c>
      <c r="M63" s="72"/>
      <c r="N63" s="21" t="s">
        <v>26</v>
      </c>
    </row>
    <row r="64" spans="1:14" s="17" customFormat="1" ht="13.5" thickBot="1">
      <c r="A64" s="1031"/>
      <c r="B64" s="1031"/>
      <c r="C64" s="55" t="s">
        <v>642</v>
      </c>
      <c r="D64" s="323" t="s">
        <v>57</v>
      </c>
      <c r="E64" s="201" t="s">
        <v>309</v>
      </c>
      <c r="F64" s="654">
        <v>106</v>
      </c>
      <c r="G64" s="92">
        <v>100.2</v>
      </c>
      <c r="H64" s="81"/>
      <c r="I64" s="1135"/>
      <c r="J64" s="343"/>
      <c r="K64" s="343"/>
      <c r="L64" s="573"/>
      <c r="M64" s="72"/>
      <c r="N64" s="21" t="s">
        <v>26</v>
      </c>
    </row>
    <row r="65" spans="1:14" s="17" customFormat="1" ht="13.5" thickBot="1">
      <c r="A65" s="1032"/>
      <c r="B65" s="1032"/>
      <c r="C65" s="212"/>
      <c r="D65" s="978" t="s">
        <v>15</v>
      </c>
      <c r="E65" s="1036"/>
      <c r="F65" s="657">
        <f t="shared" ref="F65" si="23">SUM(F63+F64)</f>
        <v>141</v>
      </c>
      <c r="G65" s="292">
        <f t="shared" ref="G65:H65" si="24">SUM(G63+G64)</f>
        <v>106.60000000000001</v>
      </c>
      <c r="H65" s="443">
        <f t="shared" si="24"/>
        <v>0</v>
      </c>
      <c r="I65" s="1135"/>
      <c r="J65" s="343"/>
      <c r="K65" s="73"/>
      <c r="L65" s="32"/>
      <c r="M65" s="32"/>
      <c r="N65" s="21"/>
    </row>
    <row r="66" spans="1:14" ht="38.25">
      <c r="A66" s="1030" t="s">
        <v>1628</v>
      </c>
      <c r="B66" s="1031" t="s">
        <v>1248</v>
      </c>
      <c r="C66" s="73" t="s">
        <v>642</v>
      </c>
      <c r="D66" s="34" t="s">
        <v>19</v>
      </c>
      <c r="E66" s="568" t="s">
        <v>1457</v>
      </c>
      <c r="F66" s="654">
        <v>80</v>
      </c>
      <c r="G66" s="92">
        <v>61.2</v>
      </c>
      <c r="H66" s="81">
        <v>61</v>
      </c>
      <c r="I66" s="1135" t="s">
        <v>1709</v>
      </c>
      <c r="J66" s="343" t="s">
        <v>1249</v>
      </c>
      <c r="K66" s="573"/>
      <c r="L66" s="72"/>
      <c r="M66" s="72" t="s">
        <v>1250</v>
      </c>
      <c r="N66" s="21" t="s">
        <v>26</v>
      </c>
    </row>
    <row r="67" spans="1:14" ht="12.75">
      <c r="A67" s="1031"/>
      <c r="B67" s="1031"/>
      <c r="C67" s="55" t="s">
        <v>642</v>
      </c>
      <c r="D67" s="323" t="s">
        <v>57</v>
      </c>
      <c r="E67" s="39" t="s">
        <v>309</v>
      </c>
      <c r="F67" s="654">
        <v>50</v>
      </c>
      <c r="G67" s="92">
        <v>581</v>
      </c>
      <c r="H67" s="81">
        <v>580</v>
      </c>
      <c r="I67" s="1135"/>
      <c r="J67" s="343"/>
      <c r="K67" s="573"/>
      <c r="L67" s="72"/>
      <c r="M67" s="72"/>
      <c r="N67" s="21" t="s">
        <v>26</v>
      </c>
    </row>
    <row r="68" spans="1:14" s="17" customFormat="1" ht="64.5" thickBot="1">
      <c r="A68" s="1031"/>
      <c r="B68" s="1031"/>
      <c r="C68" s="55" t="s">
        <v>642</v>
      </c>
      <c r="D68" s="323" t="s">
        <v>19</v>
      </c>
      <c r="E68" s="201" t="s">
        <v>309</v>
      </c>
      <c r="F68" s="654"/>
      <c r="G68" s="92">
        <v>45</v>
      </c>
      <c r="H68" s="81">
        <v>100</v>
      </c>
      <c r="I68" s="1135"/>
      <c r="J68" s="343" t="s">
        <v>1550</v>
      </c>
      <c r="K68" s="343"/>
      <c r="L68" s="46">
        <v>1</v>
      </c>
      <c r="M68" s="72" t="s">
        <v>70</v>
      </c>
      <c r="N68" s="21" t="s">
        <v>375</v>
      </c>
    </row>
    <row r="69" spans="1:14" s="17" customFormat="1" ht="13.5" thickBot="1">
      <c r="A69" s="1032"/>
      <c r="B69" s="1134"/>
      <c r="C69" s="212"/>
      <c r="D69" s="978" t="s">
        <v>15</v>
      </c>
      <c r="E69" s="1036"/>
      <c r="F69" s="657">
        <f t="shared" ref="F69:H69" si="25">SUM(F66:F68)</f>
        <v>130</v>
      </c>
      <c r="G69" s="292">
        <f>SUM(G66:G68)</f>
        <v>687.2</v>
      </c>
      <c r="H69" s="443">
        <f t="shared" si="25"/>
        <v>741</v>
      </c>
      <c r="I69" s="1135"/>
      <c r="J69" s="343"/>
      <c r="K69" s="73"/>
      <c r="L69" s="32"/>
      <c r="M69" s="32"/>
      <c r="N69" s="21"/>
    </row>
    <row r="70" spans="1:14" ht="13.5" thickBot="1">
      <c r="A70" s="494" t="s">
        <v>708</v>
      </c>
      <c r="B70" s="1138" t="s">
        <v>14</v>
      </c>
      <c r="C70" s="1139"/>
      <c r="D70" s="1139"/>
      <c r="E70" s="1140"/>
      <c r="F70" s="794">
        <f>F62+F65+F69</f>
        <v>1576</v>
      </c>
      <c r="G70" s="284">
        <f t="shared" ref="G70:H70" si="26">G62+G65+G69</f>
        <v>2160.1</v>
      </c>
      <c r="H70" s="284">
        <f t="shared" si="26"/>
        <v>741</v>
      </c>
      <c r="I70" s="430"/>
      <c r="J70" s="560"/>
      <c r="K70" s="561"/>
      <c r="L70" s="561"/>
      <c r="M70" s="561"/>
      <c r="N70" s="560"/>
    </row>
    <row r="71" spans="1:14" ht="32.25" customHeight="1" thickBot="1">
      <c r="A71" s="493" t="s">
        <v>716</v>
      </c>
      <c r="B71" s="1061" t="s">
        <v>332</v>
      </c>
      <c r="C71" s="956"/>
      <c r="D71" s="956"/>
      <c r="E71" s="956"/>
      <c r="F71" s="795"/>
      <c r="G71" s="272"/>
      <c r="H71" s="621"/>
      <c r="I71" s="574"/>
      <c r="J71" s="560"/>
      <c r="K71" s="561"/>
      <c r="L71" s="561"/>
      <c r="M71" s="561"/>
      <c r="N71" s="560"/>
    </row>
    <row r="72" spans="1:14" ht="25.5">
      <c r="A72" s="1057" t="s">
        <v>746</v>
      </c>
      <c r="B72" s="1037" t="s">
        <v>333</v>
      </c>
      <c r="C72" s="32">
        <v>1</v>
      </c>
      <c r="D72" s="75" t="s">
        <v>19</v>
      </c>
      <c r="E72" s="575" t="s">
        <v>175</v>
      </c>
      <c r="F72" s="654">
        <v>107.36</v>
      </c>
      <c r="G72" s="92">
        <v>115.1</v>
      </c>
      <c r="H72" s="107">
        <v>120.9</v>
      </c>
      <c r="I72" s="1136"/>
      <c r="J72" s="21" t="s">
        <v>334</v>
      </c>
      <c r="K72" s="32">
        <v>300</v>
      </c>
      <c r="L72" s="32">
        <v>350</v>
      </c>
      <c r="M72" s="32">
        <v>370</v>
      </c>
      <c r="N72" s="53" t="s">
        <v>26</v>
      </c>
    </row>
    <row r="73" spans="1:14" ht="13.5" thickBot="1">
      <c r="A73" s="1058"/>
      <c r="B73" s="1034"/>
      <c r="C73" s="162"/>
      <c r="D73" s="294"/>
      <c r="E73" s="576"/>
      <c r="F73" s="654"/>
      <c r="G73" s="92"/>
      <c r="H73" s="81"/>
      <c r="I73" s="1136"/>
      <c r="J73" s="53"/>
      <c r="K73" s="162"/>
      <c r="L73" s="162"/>
      <c r="M73" s="162"/>
      <c r="N73" s="53"/>
    </row>
    <row r="74" spans="1:14" ht="13.5" thickBot="1">
      <c r="A74" s="1056"/>
      <c r="B74" s="1035"/>
      <c r="C74" s="162"/>
      <c r="D74" s="1143" t="s">
        <v>15</v>
      </c>
      <c r="E74" s="1147"/>
      <c r="F74" s="657">
        <f t="shared" ref="F74" si="27">SUM(F72:F73)</f>
        <v>107.36</v>
      </c>
      <c r="G74" s="91">
        <f t="shared" ref="G74:H74" si="28">SUM(G72:G73)</f>
        <v>115.1</v>
      </c>
      <c r="H74" s="122">
        <f t="shared" si="28"/>
        <v>120.9</v>
      </c>
      <c r="I74" s="1136"/>
      <c r="J74" s="53"/>
      <c r="K74" s="162"/>
      <c r="L74" s="162"/>
      <c r="M74" s="162"/>
      <c r="N74" s="53"/>
    </row>
    <row r="75" spans="1:14" ht="51">
      <c r="A75" s="1030" t="s">
        <v>717</v>
      </c>
      <c r="B75" s="1055" t="s">
        <v>335</v>
      </c>
      <c r="C75" s="227" t="s">
        <v>8</v>
      </c>
      <c r="D75" s="276" t="s">
        <v>19</v>
      </c>
      <c r="E75" s="569" t="s">
        <v>336</v>
      </c>
      <c r="F75" s="654">
        <v>553</v>
      </c>
      <c r="G75" s="92">
        <v>700</v>
      </c>
      <c r="H75" s="81">
        <v>750</v>
      </c>
      <c r="I75" s="1135"/>
      <c r="J75" s="21" t="s">
        <v>1470</v>
      </c>
      <c r="K75" s="32" t="s">
        <v>1471</v>
      </c>
      <c r="L75" s="32" t="s">
        <v>1472</v>
      </c>
      <c r="M75" s="32" t="s">
        <v>1473</v>
      </c>
      <c r="N75" s="53" t="s">
        <v>26</v>
      </c>
    </row>
    <row r="76" spans="1:14" ht="39" thickBot="1">
      <c r="A76" s="1031"/>
      <c r="B76" s="1145"/>
      <c r="C76" s="58" t="s">
        <v>8</v>
      </c>
      <c r="D76" s="74" t="s">
        <v>24</v>
      </c>
      <c r="E76" s="101" t="s">
        <v>337</v>
      </c>
      <c r="F76" s="654">
        <v>352</v>
      </c>
      <c r="G76" s="92">
        <v>360</v>
      </c>
      <c r="H76" s="81">
        <v>360</v>
      </c>
      <c r="I76" s="1135"/>
      <c r="J76" s="21" t="s">
        <v>338</v>
      </c>
      <c r="K76" s="32">
        <v>33</v>
      </c>
      <c r="L76" s="32">
        <v>30</v>
      </c>
      <c r="M76" s="32">
        <v>30</v>
      </c>
      <c r="N76" s="21" t="s">
        <v>26</v>
      </c>
    </row>
    <row r="77" spans="1:14" ht="13.5" thickBot="1">
      <c r="A77" s="1032"/>
      <c r="B77" s="1146"/>
      <c r="C77" s="234"/>
      <c r="D77" s="1143" t="s">
        <v>15</v>
      </c>
      <c r="E77" s="1147"/>
      <c r="F77" s="657">
        <f t="shared" ref="F77" si="29">SUM(F75:F76)</f>
        <v>905</v>
      </c>
      <c r="G77" s="91">
        <f t="shared" ref="G77:H77" si="30">SUM(G75:G76)</f>
        <v>1060</v>
      </c>
      <c r="H77" s="122">
        <f t="shared" si="30"/>
        <v>1110</v>
      </c>
      <c r="I77" s="1135"/>
      <c r="J77" s="21"/>
      <c r="K77" s="32"/>
      <c r="L77" s="32"/>
      <c r="M77" s="32"/>
      <c r="N77" s="21"/>
    </row>
    <row r="78" spans="1:14" ht="12.75">
      <c r="A78" s="1057" t="s">
        <v>718</v>
      </c>
      <c r="B78" s="1033" t="s">
        <v>339</v>
      </c>
      <c r="C78" s="162">
        <v>1</v>
      </c>
      <c r="D78" s="577" t="s">
        <v>19</v>
      </c>
      <c r="E78" s="569" t="s">
        <v>340</v>
      </c>
      <c r="F78" s="654">
        <v>1490</v>
      </c>
      <c r="G78" s="134">
        <v>1741.25</v>
      </c>
      <c r="H78" s="107">
        <v>1741.25</v>
      </c>
      <c r="I78" s="1136"/>
      <c r="J78" s="21" t="s">
        <v>341</v>
      </c>
      <c r="K78" s="32">
        <v>1300</v>
      </c>
      <c r="L78" s="32">
        <v>1320</v>
      </c>
      <c r="M78" s="32">
        <v>1330</v>
      </c>
      <c r="N78" s="21" t="s">
        <v>26</v>
      </c>
    </row>
    <row r="79" spans="1:14" ht="12.75">
      <c r="A79" s="1058"/>
      <c r="B79" s="1034"/>
      <c r="C79" s="162">
        <v>1</v>
      </c>
      <c r="D79" s="294" t="s">
        <v>24</v>
      </c>
      <c r="E79" s="576" t="s">
        <v>673</v>
      </c>
      <c r="F79" s="654">
        <v>170.8</v>
      </c>
      <c r="G79" s="92">
        <v>170</v>
      </c>
      <c r="H79" s="81">
        <v>170</v>
      </c>
      <c r="I79" s="1136"/>
      <c r="J79" s="21" t="s">
        <v>342</v>
      </c>
      <c r="K79" s="162">
        <v>300</v>
      </c>
      <c r="L79" s="162">
        <v>300</v>
      </c>
      <c r="M79" s="162">
        <v>300</v>
      </c>
      <c r="N79" s="53" t="s">
        <v>26</v>
      </c>
    </row>
    <row r="80" spans="1:14" ht="26.25" thickBot="1">
      <c r="A80" s="1058"/>
      <c r="B80" s="1034"/>
      <c r="C80" s="162">
        <v>1</v>
      </c>
      <c r="D80" s="285" t="s">
        <v>19</v>
      </c>
      <c r="E80" s="279" t="s">
        <v>343</v>
      </c>
      <c r="F80" s="654">
        <v>600</v>
      </c>
      <c r="G80" s="92">
        <v>890</v>
      </c>
      <c r="H80" s="81">
        <v>890</v>
      </c>
      <c r="I80" s="1136"/>
      <c r="J80" s="59" t="s">
        <v>635</v>
      </c>
      <c r="K80" s="162">
        <v>1740</v>
      </c>
      <c r="L80" s="162">
        <v>1750</v>
      </c>
      <c r="M80" s="162">
        <v>1760</v>
      </c>
      <c r="N80" s="53" t="s">
        <v>26</v>
      </c>
    </row>
    <row r="81" spans="1:14" ht="13.5" thickBot="1">
      <c r="A81" s="1056"/>
      <c r="B81" s="1035"/>
      <c r="C81" s="162"/>
      <c r="D81" s="1143" t="s">
        <v>15</v>
      </c>
      <c r="E81" s="1147"/>
      <c r="F81" s="657">
        <f t="shared" ref="F81:H81" si="31">SUM(F78:F80)</f>
        <v>2260.8000000000002</v>
      </c>
      <c r="G81" s="91">
        <f t="shared" si="31"/>
        <v>2801.25</v>
      </c>
      <c r="H81" s="122">
        <f t="shared" si="31"/>
        <v>2801.25</v>
      </c>
      <c r="I81" s="1136"/>
      <c r="J81" s="21"/>
      <c r="K81" s="32"/>
      <c r="L81" s="32"/>
      <c r="M81" s="32"/>
      <c r="N81" s="21"/>
    </row>
    <row r="82" spans="1:14" s="17" customFormat="1" ht="25.5">
      <c r="A82" s="1057" t="s">
        <v>719</v>
      </c>
      <c r="B82" s="964" t="s">
        <v>345</v>
      </c>
      <c r="C82" s="163">
        <v>1</v>
      </c>
      <c r="D82" s="68" t="s">
        <v>47</v>
      </c>
      <c r="E82" s="101" t="s">
        <v>346</v>
      </c>
      <c r="F82" s="654">
        <v>1716.9</v>
      </c>
      <c r="G82" s="137">
        <v>1720</v>
      </c>
      <c r="H82" s="123">
        <v>1720</v>
      </c>
      <c r="I82" s="1136"/>
      <c r="J82" s="53" t="s">
        <v>347</v>
      </c>
      <c r="K82" s="162">
        <v>600</v>
      </c>
      <c r="L82" s="162">
        <v>600</v>
      </c>
      <c r="M82" s="162">
        <v>600</v>
      </c>
      <c r="N82" s="53" t="s">
        <v>26</v>
      </c>
    </row>
    <row r="83" spans="1:14" ht="26.25" thickBot="1">
      <c r="A83" s="1058"/>
      <c r="B83" s="965"/>
      <c r="C83" s="163">
        <v>1</v>
      </c>
      <c r="D83" s="111" t="s">
        <v>47</v>
      </c>
      <c r="E83" s="782" t="s">
        <v>348</v>
      </c>
      <c r="F83" s="654">
        <v>70.400000000000006</v>
      </c>
      <c r="G83" s="137">
        <v>7</v>
      </c>
      <c r="H83" s="123">
        <v>71</v>
      </c>
      <c r="I83" s="1136"/>
      <c r="J83" s="53"/>
      <c r="K83" s="162"/>
      <c r="L83" s="162"/>
      <c r="M83" s="162"/>
      <c r="N83" s="53" t="s">
        <v>26</v>
      </c>
    </row>
    <row r="84" spans="1:14" ht="13.5" thickBot="1">
      <c r="A84" s="1056"/>
      <c r="B84" s="966"/>
      <c r="C84" s="217"/>
      <c r="D84" s="948" t="s">
        <v>15</v>
      </c>
      <c r="E84" s="967"/>
      <c r="F84" s="657">
        <f t="shared" ref="F84" si="32">SUM(F82:F83)</f>
        <v>1787.3000000000002</v>
      </c>
      <c r="G84" s="91">
        <f t="shared" ref="G84:H84" si="33">SUM(G82:G83)</f>
        <v>1727</v>
      </c>
      <c r="H84" s="122">
        <f t="shared" si="33"/>
        <v>1791</v>
      </c>
      <c r="I84" s="1136"/>
      <c r="J84" s="560"/>
      <c r="K84" s="561"/>
      <c r="L84" s="561"/>
      <c r="M84" s="561"/>
      <c r="N84" s="560"/>
    </row>
    <row r="85" spans="1:14" s="17" customFormat="1" ht="46.5" customHeight="1">
      <c r="A85" s="1057" t="s">
        <v>1629</v>
      </c>
      <c r="B85" s="1033" t="s">
        <v>1536</v>
      </c>
      <c r="C85" s="163" t="s">
        <v>747</v>
      </c>
      <c r="D85" s="577" t="s">
        <v>19</v>
      </c>
      <c r="E85" s="471" t="s">
        <v>1455</v>
      </c>
      <c r="F85" s="654">
        <v>52.5</v>
      </c>
      <c r="G85" s="137">
        <v>40</v>
      </c>
      <c r="H85" s="123">
        <v>40</v>
      </c>
      <c r="I85" s="1136" t="s">
        <v>1709</v>
      </c>
      <c r="J85" s="1029" t="s">
        <v>632</v>
      </c>
      <c r="K85" s="1029">
        <v>12</v>
      </c>
      <c r="L85" s="1029">
        <v>12</v>
      </c>
      <c r="M85" s="1029">
        <v>12</v>
      </c>
      <c r="N85" s="53" t="s">
        <v>26</v>
      </c>
    </row>
    <row r="86" spans="1:14" s="17" customFormat="1" ht="12.75">
      <c r="A86" s="1058"/>
      <c r="B86" s="1034"/>
      <c r="C86" s="163" t="s">
        <v>747</v>
      </c>
      <c r="D86" s="267" t="s">
        <v>57</v>
      </c>
      <c r="E86" s="471" t="s">
        <v>175</v>
      </c>
      <c r="F86" s="654">
        <v>46.2</v>
      </c>
      <c r="G86" s="137">
        <v>47</v>
      </c>
      <c r="H86" s="123">
        <v>46</v>
      </c>
      <c r="I86" s="1136"/>
      <c r="J86" s="1029"/>
      <c r="K86" s="1029"/>
      <c r="L86" s="1029"/>
      <c r="M86" s="1029"/>
      <c r="N86" s="53" t="s">
        <v>26</v>
      </c>
    </row>
    <row r="87" spans="1:14" ht="13.5" thickBot="1">
      <c r="A87" s="1058"/>
      <c r="B87" s="1034"/>
      <c r="C87" s="163" t="s">
        <v>747</v>
      </c>
      <c r="D87" s="579" t="s">
        <v>57</v>
      </c>
      <c r="E87" s="578"/>
      <c r="F87" s="654">
        <v>30</v>
      </c>
      <c r="G87" s="137">
        <v>30</v>
      </c>
      <c r="H87" s="123">
        <v>30</v>
      </c>
      <c r="I87" s="1136"/>
      <c r="J87" s="53" t="s">
        <v>663</v>
      </c>
      <c r="K87" s="162">
        <v>1</v>
      </c>
      <c r="L87" s="162">
        <v>1</v>
      </c>
      <c r="M87" s="162">
        <v>1</v>
      </c>
      <c r="N87" s="53" t="s">
        <v>26</v>
      </c>
    </row>
    <row r="88" spans="1:14" ht="13.5" thickBot="1">
      <c r="A88" s="1056"/>
      <c r="B88" s="1035"/>
      <c r="C88" s="217"/>
      <c r="D88" s="948" t="s">
        <v>15</v>
      </c>
      <c r="E88" s="967"/>
      <c r="F88" s="657">
        <f t="shared" ref="F88:H88" si="34">SUM(F85:F87)</f>
        <v>128.69999999999999</v>
      </c>
      <c r="G88" s="91">
        <f t="shared" si="34"/>
        <v>117</v>
      </c>
      <c r="H88" s="122">
        <f t="shared" si="34"/>
        <v>116</v>
      </c>
      <c r="I88" s="1136"/>
      <c r="J88" s="560"/>
      <c r="K88" s="561"/>
      <c r="L88" s="561"/>
      <c r="M88" s="561"/>
      <c r="N88" s="560"/>
    </row>
    <row r="89" spans="1:14" ht="25.5">
      <c r="A89" s="1057" t="s">
        <v>720</v>
      </c>
      <c r="B89" s="964" t="s">
        <v>349</v>
      </c>
      <c r="C89" s="162">
        <v>31</v>
      </c>
      <c r="D89" s="121" t="s">
        <v>19</v>
      </c>
      <c r="E89" s="580" t="s">
        <v>350</v>
      </c>
      <c r="F89" s="797">
        <v>218.1</v>
      </c>
      <c r="G89" s="643">
        <v>248.7</v>
      </c>
      <c r="H89" s="611">
        <v>253.7</v>
      </c>
      <c r="I89" s="1136" t="s">
        <v>1710</v>
      </c>
      <c r="J89" s="547" t="s">
        <v>351</v>
      </c>
      <c r="K89" s="644">
        <v>30</v>
      </c>
      <c r="L89" s="644">
        <v>30</v>
      </c>
      <c r="M89" s="644">
        <v>30</v>
      </c>
      <c r="N89" s="393" t="s">
        <v>331</v>
      </c>
    </row>
    <row r="90" spans="1:14" ht="25.5">
      <c r="A90" s="1058"/>
      <c r="B90" s="965"/>
      <c r="C90" s="162">
        <v>31</v>
      </c>
      <c r="D90" s="581" t="s">
        <v>113</v>
      </c>
      <c r="E90" s="320" t="s">
        <v>350</v>
      </c>
      <c r="F90" s="797">
        <v>200</v>
      </c>
      <c r="G90" s="639">
        <v>214</v>
      </c>
      <c r="H90" s="638">
        <v>230</v>
      </c>
      <c r="I90" s="1136"/>
      <c r="J90" s="547" t="s">
        <v>352</v>
      </c>
      <c r="K90" s="645">
        <v>1380.3</v>
      </c>
      <c r="L90" s="645">
        <v>1493.61</v>
      </c>
      <c r="M90" s="645">
        <v>1565.83</v>
      </c>
      <c r="N90" s="393" t="s">
        <v>331</v>
      </c>
    </row>
    <row r="91" spans="1:14" ht="25.5">
      <c r="A91" s="1058"/>
      <c r="B91" s="965"/>
      <c r="C91" s="162">
        <v>31</v>
      </c>
      <c r="D91" s="581" t="s">
        <v>24</v>
      </c>
      <c r="E91" s="320" t="s">
        <v>1358</v>
      </c>
      <c r="F91" s="797">
        <v>75</v>
      </c>
      <c r="G91" s="643">
        <v>75</v>
      </c>
      <c r="H91" s="611">
        <v>80</v>
      </c>
      <c r="I91" s="1136"/>
      <c r="J91" s="547" t="s">
        <v>353</v>
      </c>
      <c r="K91" s="644">
        <v>54.3</v>
      </c>
      <c r="L91" s="644">
        <v>53.7</v>
      </c>
      <c r="M91" s="644">
        <v>55</v>
      </c>
      <c r="N91" s="393" t="s">
        <v>331</v>
      </c>
    </row>
    <row r="92" spans="1:14" ht="12.75">
      <c r="A92" s="1058"/>
      <c r="B92" s="965"/>
      <c r="C92" s="162">
        <v>31</v>
      </c>
      <c r="D92" s="581" t="s">
        <v>24</v>
      </c>
      <c r="E92" s="320" t="s">
        <v>354</v>
      </c>
      <c r="F92" s="797"/>
      <c r="G92" s="92"/>
      <c r="H92" s="81"/>
      <c r="I92" s="1136"/>
      <c r="J92" s="21" t="s">
        <v>355</v>
      </c>
      <c r="K92" s="644" t="s">
        <v>1061</v>
      </c>
      <c r="L92" s="644" t="s">
        <v>1062</v>
      </c>
      <c r="M92" s="644" t="s">
        <v>1063</v>
      </c>
      <c r="N92" s="393" t="s">
        <v>331</v>
      </c>
    </row>
    <row r="93" spans="1:14" ht="39" thickBot="1">
      <c r="A93" s="1058"/>
      <c r="B93" s="965"/>
      <c r="C93" s="162">
        <v>31</v>
      </c>
      <c r="D93" s="328" t="s">
        <v>24</v>
      </c>
      <c r="E93" s="764" t="s">
        <v>356</v>
      </c>
      <c r="F93" s="797">
        <v>8.8000000000000007</v>
      </c>
      <c r="G93" s="92"/>
      <c r="H93" s="86"/>
      <c r="I93" s="1136"/>
      <c r="J93" s="404" t="s">
        <v>357</v>
      </c>
      <c r="K93" s="644">
        <v>50</v>
      </c>
      <c r="L93" s="644">
        <v>50</v>
      </c>
      <c r="M93" s="644">
        <v>50</v>
      </c>
      <c r="N93" s="393" t="s">
        <v>331</v>
      </c>
    </row>
    <row r="94" spans="1:14" ht="13.5" thickBot="1">
      <c r="A94" s="1056"/>
      <c r="B94" s="966"/>
      <c r="C94" s="163"/>
      <c r="D94" s="948" t="s">
        <v>15</v>
      </c>
      <c r="E94" s="967"/>
      <c r="F94" s="793">
        <f>SUM(F89:F93)</f>
        <v>501.90000000000003</v>
      </c>
      <c r="G94" s="122">
        <f t="shared" ref="G94:H94" si="35">SUM(G89:G93)</f>
        <v>537.70000000000005</v>
      </c>
      <c r="H94" s="122">
        <f t="shared" si="35"/>
        <v>563.70000000000005</v>
      </c>
      <c r="I94" s="1136"/>
      <c r="J94" s="53"/>
      <c r="K94" s="162"/>
      <c r="L94" s="162"/>
      <c r="M94" s="162"/>
      <c r="N94" s="53"/>
    </row>
    <row r="95" spans="1:14" s="17" customFormat="1" ht="12.75">
      <c r="A95" s="1057" t="s">
        <v>751</v>
      </c>
      <c r="B95" s="964" t="s">
        <v>358</v>
      </c>
      <c r="C95" s="162">
        <v>1</v>
      </c>
      <c r="D95" s="285" t="s">
        <v>24</v>
      </c>
      <c r="E95" s="471" t="s">
        <v>1458</v>
      </c>
      <c r="F95" s="656">
        <v>2.2000000000000002</v>
      </c>
      <c r="G95" s="92">
        <v>2.2000000000000002</v>
      </c>
      <c r="H95" s="81">
        <v>2.2000000000000002</v>
      </c>
      <c r="I95" s="1136" t="s">
        <v>1710</v>
      </c>
      <c r="J95" s="53" t="s">
        <v>1049</v>
      </c>
      <c r="K95" s="162">
        <v>82</v>
      </c>
      <c r="L95" s="162">
        <v>82</v>
      </c>
      <c r="M95" s="162">
        <v>82</v>
      </c>
      <c r="N95" s="53" t="s">
        <v>26</v>
      </c>
    </row>
    <row r="96" spans="1:14" ht="13.5" thickBot="1">
      <c r="A96" s="1058"/>
      <c r="B96" s="965"/>
      <c r="C96" s="162"/>
      <c r="D96" s="285"/>
      <c r="E96" s="471"/>
      <c r="F96" s="798"/>
      <c r="G96" s="92"/>
      <c r="H96" s="81"/>
      <c r="I96" s="1136"/>
      <c r="J96" s="53"/>
      <c r="K96" s="162"/>
      <c r="L96" s="162"/>
      <c r="M96" s="162"/>
      <c r="N96" s="53"/>
    </row>
    <row r="97" spans="1:14" ht="13.5" thickBot="1">
      <c r="A97" s="1056"/>
      <c r="B97" s="966"/>
      <c r="C97" s="162"/>
      <c r="D97" s="1143" t="s">
        <v>15</v>
      </c>
      <c r="E97" s="1144"/>
      <c r="F97" s="657">
        <f>SUM(F95:F95)</f>
        <v>2.2000000000000002</v>
      </c>
      <c r="G97" s="91">
        <f t="shared" ref="G97:H97" si="36">SUM(G95:G96)</f>
        <v>2.2000000000000002</v>
      </c>
      <c r="H97" s="122">
        <f t="shared" si="36"/>
        <v>2.2000000000000002</v>
      </c>
      <c r="I97" s="1136"/>
      <c r="J97" s="560"/>
      <c r="K97" s="436"/>
      <c r="L97" s="436"/>
      <c r="M97" s="561"/>
      <c r="N97" s="560"/>
    </row>
    <row r="98" spans="1:14" ht="38.25">
      <c r="A98" s="1057" t="s">
        <v>748</v>
      </c>
      <c r="B98" s="1030" t="s">
        <v>359</v>
      </c>
      <c r="C98" s="16" t="s">
        <v>8</v>
      </c>
      <c r="D98" s="235" t="s">
        <v>19</v>
      </c>
      <c r="E98" s="565" t="s">
        <v>360</v>
      </c>
      <c r="F98" s="654">
        <v>2</v>
      </c>
      <c r="G98" s="92">
        <v>2</v>
      </c>
      <c r="H98" s="81">
        <v>2</v>
      </c>
      <c r="I98" s="1071" t="s">
        <v>1710</v>
      </c>
      <c r="J98" s="343" t="s">
        <v>610</v>
      </c>
      <c r="K98" s="73" t="s">
        <v>8</v>
      </c>
      <c r="L98" s="73" t="s">
        <v>8</v>
      </c>
      <c r="M98" s="73" t="s">
        <v>8</v>
      </c>
      <c r="N98" s="132" t="s">
        <v>26</v>
      </c>
    </row>
    <row r="99" spans="1:14" ht="26.25" thickBot="1">
      <c r="A99" s="1058"/>
      <c r="B99" s="1031"/>
      <c r="C99" s="16" t="s">
        <v>8</v>
      </c>
      <c r="D99" s="135" t="s">
        <v>19</v>
      </c>
      <c r="E99" s="214" t="s">
        <v>360</v>
      </c>
      <c r="F99" s="654">
        <v>10</v>
      </c>
      <c r="G99" s="92">
        <v>15</v>
      </c>
      <c r="H99" s="81">
        <v>16</v>
      </c>
      <c r="I99" s="1071"/>
      <c r="J99" s="343" t="s">
        <v>664</v>
      </c>
      <c r="K99" s="7" t="s">
        <v>312</v>
      </c>
      <c r="L99" s="7" t="s">
        <v>1050</v>
      </c>
      <c r="M99" s="7" t="s">
        <v>1042</v>
      </c>
      <c r="N99" s="132" t="s">
        <v>26</v>
      </c>
    </row>
    <row r="100" spans="1:14" ht="13.5" thickBot="1">
      <c r="A100" s="1056"/>
      <c r="B100" s="1032"/>
      <c r="C100" s="9"/>
      <c r="D100" s="948" t="s">
        <v>15</v>
      </c>
      <c r="E100" s="967"/>
      <c r="F100" s="655">
        <f t="shared" ref="F100" si="37">SUM(F98:F99)</f>
        <v>12</v>
      </c>
      <c r="G100" s="88">
        <f t="shared" ref="G100:H100" si="38">SUM(G98:G99)</f>
        <v>17</v>
      </c>
      <c r="H100" s="122">
        <f t="shared" si="38"/>
        <v>18</v>
      </c>
      <c r="I100" s="1071"/>
      <c r="J100" s="354"/>
      <c r="K100" s="11"/>
      <c r="L100" s="11"/>
      <c r="M100" s="11"/>
      <c r="N100" s="130"/>
    </row>
    <row r="101" spans="1:14" s="17" customFormat="1" ht="12.75">
      <c r="A101" s="1030" t="s">
        <v>749</v>
      </c>
      <c r="B101" s="1033" t="s">
        <v>361</v>
      </c>
      <c r="C101" s="32">
        <v>1</v>
      </c>
      <c r="D101" s="74" t="s">
        <v>19</v>
      </c>
      <c r="E101" s="71" t="s">
        <v>23</v>
      </c>
      <c r="F101" s="654">
        <v>13</v>
      </c>
      <c r="G101" s="92">
        <v>13</v>
      </c>
      <c r="H101" s="81">
        <v>13</v>
      </c>
      <c r="I101" s="1135"/>
      <c r="J101" s="211" t="s">
        <v>665</v>
      </c>
      <c r="K101" s="210" t="s">
        <v>60</v>
      </c>
      <c r="L101" s="210" t="s">
        <v>60</v>
      </c>
      <c r="M101" s="210" t="s">
        <v>60</v>
      </c>
      <c r="N101" s="21" t="s">
        <v>26</v>
      </c>
    </row>
    <row r="102" spans="1:14" ht="13.5" thickBot="1">
      <c r="A102" s="1031"/>
      <c r="B102" s="1034"/>
      <c r="C102" s="32"/>
      <c r="D102" s="74"/>
      <c r="E102" s="71"/>
      <c r="F102" s="654"/>
      <c r="G102" s="92"/>
      <c r="H102" s="81"/>
      <c r="I102" s="1135"/>
      <c r="J102" s="211"/>
      <c r="K102" s="210"/>
      <c r="L102" s="210"/>
      <c r="M102" s="210"/>
      <c r="N102" s="21"/>
    </row>
    <row r="103" spans="1:14" ht="13.5" thickBot="1">
      <c r="A103" s="1032"/>
      <c r="B103" s="1035"/>
      <c r="C103" s="32"/>
      <c r="D103" s="958" t="s">
        <v>15</v>
      </c>
      <c r="E103" s="1036"/>
      <c r="F103" s="657">
        <f t="shared" ref="F103" si="39">SUM(F101:F102)</f>
        <v>13</v>
      </c>
      <c r="G103" s="91">
        <f t="shared" ref="G103:H103" si="40">SUM(G101:G102)</f>
        <v>13</v>
      </c>
      <c r="H103" s="122">
        <f t="shared" si="40"/>
        <v>13</v>
      </c>
      <c r="I103" s="1135"/>
      <c r="J103" s="200"/>
      <c r="K103" s="436"/>
      <c r="L103" s="436"/>
      <c r="M103" s="436"/>
      <c r="N103" s="200"/>
    </row>
    <row r="104" spans="1:14" s="17" customFormat="1">
      <c r="A104" s="1030" t="s">
        <v>750</v>
      </c>
      <c r="B104" s="1030" t="s">
        <v>362</v>
      </c>
      <c r="C104" s="227" t="s">
        <v>9</v>
      </c>
      <c r="D104" s="285" t="s">
        <v>19</v>
      </c>
      <c r="E104" s="471" t="s">
        <v>175</v>
      </c>
      <c r="F104" s="654">
        <v>706.2</v>
      </c>
      <c r="G104" s="674">
        <v>839.96</v>
      </c>
      <c r="H104" s="675">
        <v>923.96</v>
      </c>
      <c r="I104" s="1136" t="s">
        <v>1710</v>
      </c>
      <c r="J104" s="53" t="s">
        <v>656</v>
      </c>
      <c r="K104" s="32">
        <v>14</v>
      </c>
      <c r="L104" s="32">
        <v>14</v>
      </c>
      <c r="M104" s="32">
        <v>14</v>
      </c>
      <c r="N104" s="53" t="s">
        <v>46</v>
      </c>
    </row>
    <row r="105" spans="1:14" s="17" customFormat="1" ht="25.5">
      <c r="A105" s="1031"/>
      <c r="B105" s="1031"/>
      <c r="C105" s="227" t="s">
        <v>9</v>
      </c>
      <c r="D105" s="285" t="s">
        <v>24</v>
      </c>
      <c r="E105" s="471" t="s">
        <v>363</v>
      </c>
      <c r="F105" s="654">
        <v>66.8</v>
      </c>
      <c r="G105" s="676">
        <v>67</v>
      </c>
      <c r="H105" s="677">
        <v>70</v>
      </c>
      <c r="I105" s="1136"/>
      <c r="J105" s="21" t="s">
        <v>364</v>
      </c>
      <c r="K105" s="32">
        <v>28</v>
      </c>
      <c r="L105" s="32">
        <v>28</v>
      </c>
      <c r="M105" s="32">
        <v>28</v>
      </c>
      <c r="N105" s="53" t="s">
        <v>46</v>
      </c>
    </row>
    <row r="106" spans="1:14" s="17" customFormat="1" ht="25.5">
      <c r="A106" s="1031"/>
      <c r="B106" s="1031"/>
      <c r="C106" s="227" t="s">
        <v>9</v>
      </c>
      <c r="D106" s="285" t="s">
        <v>24</v>
      </c>
      <c r="E106" s="471" t="s">
        <v>356</v>
      </c>
      <c r="F106" s="654">
        <v>15</v>
      </c>
      <c r="G106" s="676">
        <v>15</v>
      </c>
      <c r="H106" s="677">
        <v>15</v>
      </c>
      <c r="I106" s="1136"/>
      <c r="J106" s="582" t="s">
        <v>365</v>
      </c>
      <c r="K106" s="32">
        <v>128</v>
      </c>
      <c r="L106" s="32">
        <v>136</v>
      </c>
      <c r="M106" s="32">
        <v>142</v>
      </c>
      <c r="N106" s="53" t="s">
        <v>46</v>
      </c>
    </row>
    <row r="107" spans="1:14" s="17" customFormat="1" ht="25.5">
      <c r="A107" s="1031"/>
      <c r="B107" s="1031"/>
      <c r="C107" s="227" t="s">
        <v>9</v>
      </c>
      <c r="D107" s="285" t="s">
        <v>19</v>
      </c>
      <c r="E107" s="471" t="s">
        <v>366</v>
      </c>
      <c r="F107" s="654">
        <v>114.9</v>
      </c>
      <c r="G107" s="674">
        <v>123.2</v>
      </c>
      <c r="H107" s="675">
        <v>135.52000000000001</v>
      </c>
      <c r="I107" s="1136"/>
      <c r="J107" s="21" t="s">
        <v>367</v>
      </c>
      <c r="K107" s="73" t="s">
        <v>922</v>
      </c>
      <c r="L107" s="73" t="s">
        <v>923</v>
      </c>
      <c r="M107" s="73" t="s">
        <v>924</v>
      </c>
      <c r="N107" s="53" t="s">
        <v>46</v>
      </c>
    </row>
    <row r="108" spans="1:14" s="17" customFormat="1" ht="38.25">
      <c r="A108" s="1031"/>
      <c r="B108" s="1031"/>
      <c r="C108" s="227" t="s">
        <v>9</v>
      </c>
      <c r="D108" s="285" t="s">
        <v>113</v>
      </c>
      <c r="E108" s="471" t="s">
        <v>175</v>
      </c>
      <c r="F108" s="654">
        <v>37</v>
      </c>
      <c r="G108" s="674">
        <v>40.700000000000003</v>
      </c>
      <c r="H108" s="675">
        <v>44.77</v>
      </c>
      <c r="I108" s="1136"/>
      <c r="J108" s="21" t="s">
        <v>368</v>
      </c>
      <c r="K108" s="32" t="s">
        <v>925</v>
      </c>
      <c r="L108" s="32" t="s">
        <v>926</v>
      </c>
      <c r="M108" s="32" t="s">
        <v>926</v>
      </c>
      <c r="N108" s="53" t="s">
        <v>46</v>
      </c>
    </row>
    <row r="109" spans="1:14" s="17" customFormat="1" ht="25.5">
      <c r="A109" s="1031"/>
      <c r="B109" s="1031"/>
      <c r="C109" s="227" t="s">
        <v>9</v>
      </c>
      <c r="D109" s="285" t="s">
        <v>24</v>
      </c>
      <c r="E109" s="471" t="s">
        <v>369</v>
      </c>
      <c r="F109" s="799">
        <v>28</v>
      </c>
      <c r="G109" s="676">
        <v>28</v>
      </c>
      <c r="H109" s="677">
        <v>28</v>
      </c>
      <c r="I109" s="1136"/>
      <c r="J109" s="21" t="s">
        <v>370</v>
      </c>
      <c r="K109" s="32">
        <v>24</v>
      </c>
      <c r="L109" s="32">
        <v>24</v>
      </c>
      <c r="M109" s="32">
        <v>24</v>
      </c>
      <c r="N109" s="53" t="s">
        <v>46</v>
      </c>
    </row>
    <row r="110" spans="1:14" s="17" customFormat="1" ht="25.5">
      <c r="A110" s="1031"/>
      <c r="B110" s="1031"/>
      <c r="C110" s="227" t="s">
        <v>9</v>
      </c>
      <c r="D110" s="285" t="s">
        <v>24</v>
      </c>
      <c r="E110" s="471" t="s">
        <v>371</v>
      </c>
      <c r="F110" s="799">
        <v>13.9</v>
      </c>
      <c r="G110" s="676">
        <v>14</v>
      </c>
      <c r="H110" s="677">
        <v>14</v>
      </c>
      <c r="I110" s="1136"/>
      <c r="J110" s="21" t="s">
        <v>372</v>
      </c>
      <c r="K110" s="32">
        <v>150</v>
      </c>
      <c r="L110" s="32">
        <v>150</v>
      </c>
      <c r="M110" s="32">
        <v>150</v>
      </c>
      <c r="N110" s="21" t="s">
        <v>46</v>
      </c>
    </row>
    <row r="111" spans="1:14" s="17" customFormat="1" ht="39" thickBot="1">
      <c r="A111" s="1031"/>
      <c r="B111" s="1031"/>
      <c r="C111" s="227" t="s">
        <v>9</v>
      </c>
      <c r="D111" s="285" t="s">
        <v>24</v>
      </c>
      <c r="E111" s="471" t="s">
        <v>1358</v>
      </c>
      <c r="F111" s="799">
        <v>436.1</v>
      </c>
      <c r="G111" s="676">
        <v>440</v>
      </c>
      <c r="H111" s="677">
        <v>460</v>
      </c>
      <c r="I111" s="1136"/>
      <c r="J111" s="21" t="s">
        <v>373</v>
      </c>
      <c r="K111" s="73" t="s">
        <v>1445</v>
      </c>
      <c r="L111" s="73" t="s">
        <v>1445</v>
      </c>
      <c r="M111" s="73" t="s">
        <v>1445</v>
      </c>
      <c r="N111" s="21" t="s">
        <v>46</v>
      </c>
    </row>
    <row r="112" spans="1:14" ht="13.5" thickBot="1">
      <c r="A112" s="1032"/>
      <c r="B112" s="1032"/>
      <c r="C112" s="583"/>
      <c r="D112" s="1148" t="s">
        <v>15</v>
      </c>
      <c r="E112" s="1147"/>
      <c r="F112" s="793">
        <f>SUM(F104:F111)</f>
        <v>1417.9</v>
      </c>
      <c r="G112" s="122">
        <f t="shared" ref="G112:H112" si="41">SUM(G104:G111)</f>
        <v>1567.8600000000001</v>
      </c>
      <c r="H112" s="122">
        <f t="shared" si="41"/>
        <v>1691.25</v>
      </c>
      <c r="I112" s="1136"/>
      <c r="J112" s="582"/>
      <c r="K112" s="162"/>
      <c r="L112" s="162"/>
      <c r="M112" s="162"/>
      <c r="N112" s="53"/>
    </row>
    <row r="113" spans="1:14" s="17" customFormat="1" ht="25.5">
      <c r="A113" s="1030" t="s">
        <v>1534</v>
      </c>
      <c r="B113" s="1033" t="s">
        <v>376</v>
      </c>
      <c r="C113" s="163">
        <v>1</v>
      </c>
      <c r="D113" s="577" t="s">
        <v>19</v>
      </c>
      <c r="E113" s="585" t="s">
        <v>377</v>
      </c>
      <c r="F113" s="654">
        <v>15</v>
      </c>
      <c r="G113" s="92">
        <v>30</v>
      </c>
      <c r="H113" s="81">
        <v>35</v>
      </c>
      <c r="I113" s="1135"/>
      <c r="J113" s="53" t="s">
        <v>378</v>
      </c>
      <c r="K113" s="162">
        <v>3</v>
      </c>
      <c r="L113" s="162">
        <v>3</v>
      </c>
      <c r="M113" s="162">
        <v>3</v>
      </c>
      <c r="N113" s="53" t="s">
        <v>26</v>
      </c>
    </row>
    <row r="114" spans="1:14" ht="26.25" thickBot="1">
      <c r="A114" s="1031"/>
      <c r="B114" s="1034"/>
      <c r="C114" s="96">
        <v>1</v>
      </c>
      <c r="D114" s="586" t="s">
        <v>24</v>
      </c>
      <c r="E114" s="587" t="s">
        <v>377</v>
      </c>
      <c r="F114" s="654">
        <v>19.893000000000001</v>
      </c>
      <c r="G114" s="92">
        <v>20</v>
      </c>
      <c r="H114" s="81">
        <v>20</v>
      </c>
      <c r="I114" s="1135"/>
      <c r="J114" s="343" t="s">
        <v>379</v>
      </c>
      <c r="K114" s="73" t="s">
        <v>8</v>
      </c>
      <c r="L114" s="73" t="s">
        <v>8</v>
      </c>
      <c r="M114" s="73" t="s">
        <v>8</v>
      </c>
      <c r="N114" s="53" t="s">
        <v>26</v>
      </c>
    </row>
    <row r="115" spans="1:14" ht="13.5" thickBot="1">
      <c r="A115" s="1032"/>
      <c r="B115" s="1035"/>
      <c r="C115" s="217"/>
      <c r="D115" s="1148" t="s">
        <v>15</v>
      </c>
      <c r="E115" s="1147"/>
      <c r="F115" s="657">
        <f t="shared" ref="F115" si="42">SUM(F113:F114)</f>
        <v>34.893000000000001</v>
      </c>
      <c r="G115" s="91">
        <f t="shared" ref="G115:H115" si="43">SUM(G113:G114)</f>
        <v>50</v>
      </c>
      <c r="H115" s="122">
        <f t="shared" si="43"/>
        <v>55</v>
      </c>
      <c r="I115" s="1135"/>
      <c r="J115" s="560"/>
      <c r="K115" s="561"/>
      <c r="L115" s="561"/>
      <c r="M115" s="561"/>
      <c r="N115" s="560"/>
    </row>
    <row r="116" spans="1:14" s="17" customFormat="1" ht="12.75">
      <c r="A116" s="1057" t="s">
        <v>1380</v>
      </c>
      <c r="B116" s="1030" t="s">
        <v>857</v>
      </c>
      <c r="C116" s="72" t="s">
        <v>8</v>
      </c>
      <c r="D116" s="636" t="s">
        <v>19</v>
      </c>
      <c r="E116" s="588" t="s">
        <v>377</v>
      </c>
      <c r="F116" s="654">
        <v>48</v>
      </c>
      <c r="G116" s="92">
        <v>50</v>
      </c>
      <c r="H116" s="81">
        <v>55</v>
      </c>
      <c r="I116" s="1136" t="s">
        <v>1710</v>
      </c>
      <c r="J116" s="589" t="s">
        <v>1051</v>
      </c>
      <c r="K116" s="590">
        <v>20</v>
      </c>
      <c r="L116" s="590">
        <v>22</v>
      </c>
      <c r="M116" s="590">
        <v>23</v>
      </c>
      <c r="N116" s="53" t="s">
        <v>26</v>
      </c>
    </row>
    <row r="117" spans="1:14" ht="12.75">
      <c r="A117" s="1058"/>
      <c r="B117" s="1031"/>
      <c r="C117" s="72" t="s">
        <v>8</v>
      </c>
      <c r="D117" s="167" t="s">
        <v>19</v>
      </c>
      <c r="E117" s="637" t="s">
        <v>377</v>
      </c>
      <c r="F117" s="654">
        <v>25</v>
      </c>
      <c r="G117" s="92">
        <v>40</v>
      </c>
      <c r="H117" s="81">
        <v>40</v>
      </c>
      <c r="I117" s="1136"/>
      <c r="J117" s="589" t="s">
        <v>1052</v>
      </c>
      <c r="K117" s="162">
        <v>18</v>
      </c>
      <c r="L117" s="162">
        <v>20</v>
      </c>
      <c r="M117" s="162">
        <v>23</v>
      </c>
      <c r="N117" s="53" t="s">
        <v>26</v>
      </c>
    </row>
    <row r="118" spans="1:14" ht="26.25" thickBot="1">
      <c r="A118" s="1058"/>
      <c r="B118" s="1031"/>
      <c r="C118" s="72" t="s">
        <v>8</v>
      </c>
      <c r="D118" s="167" t="s">
        <v>19</v>
      </c>
      <c r="E118" s="637" t="s">
        <v>1054</v>
      </c>
      <c r="F118" s="654">
        <v>10</v>
      </c>
      <c r="G118" s="86">
        <v>25</v>
      </c>
      <c r="H118" s="86">
        <v>30</v>
      </c>
      <c r="I118" s="1136"/>
      <c r="J118" s="589" t="s">
        <v>1290</v>
      </c>
      <c r="K118" s="162">
        <v>9</v>
      </c>
      <c r="L118" s="162">
        <v>12</v>
      </c>
      <c r="M118" s="162">
        <v>18</v>
      </c>
      <c r="N118" s="53" t="s">
        <v>26</v>
      </c>
    </row>
    <row r="119" spans="1:14" ht="13.5" thickBot="1">
      <c r="A119" s="1056"/>
      <c r="B119" s="1032"/>
      <c r="C119" s="72"/>
      <c r="D119" s="1143" t="s">
        <v>15</v>
      </c>
      <c r="E119" s="1147"/>
      <c r="F119" s="657">
        <f>SUM(F116:F118)</f>
        <v>83</v>
      </c>
      <c r="G119" s="91">
        <f t="shared" ref="G119:H119" si="44">SUM(G116:G118)</f>
        <v>115</v>
      </c>
      <c r="H119" s="122">
        <f t="shared" si="44"/>
        <v>125</v>
      </c>
      <c r="I119" s="1136"/>
      <c r="J119" s="53"/>
      <c r="K119" s="162"/>
      <c r="L119" s="162"/>
      <c r="M119" s="162"/>
      <c r="N119" s="53"/>
    </row>
    <row r="120" spans="1:14" s="17" customFormat="1" ht="25.5">
      <c r="A120" s="1057" t="s">
        <v>752</v>
      </c>
      <c r="B120" s="1033" t="s">
        <v>381</v>
      </c>
      <c r="C120" s="32">
        <v>1</v>
      </c>
      <c r="D120" s="8" t="s">
        <v>19</v>
      </c>
      <c r="E120" s="71" t="s">
        <v>377</v>
      </c>
      <c r="F120" s="654">
        <v>42.3</v>
      </c>
      <c r="G120" s="92">
        <v>42.3</v>
      </c>
      <c r="H120" s="81">
        <v>42.3</v>
      </c>
      <c r="I120" s="1136" t="s">
        <v>1710</v>
      </c>
      <c r="J120" s="589" t="s">
        <v>382</v>
      </c>
      <c r="K120" s="590">
        <v>140</v>
      </c>
      <c r="L120" s="590">
        <v>140</v>
      </c>
      <c r="M120" s="590">
        <v>140</v>
      </c>
      <c r="N120" s="21" t="s">
        <v>26</v>
      </c>
    </row>
    <row r="121" spans="1:14" ht="39" thickBot="1">
      <c r="A121" s="1058"/>
      <c r="B121" s="1034"/>
      <c r="C121" s="32">
        <v>1</v>
      </c>
      <c r="D121" s="74" t="s">
        <v>24</v>
      </c>
      <c r="E121" s="584" t="s">
        <v>380</v>
      </c>
      <c r="F121" s="654">
        <v>63.384</v>
      </c>
      <c r="G121" s="92">
        <v>64</v>
      </c>
      <c r="H121" s="81">
        <v>64</v>
      </c>
      <c r="I121" s="1136"/>
      <c r="J121" s="53" t="s">
        <v>383</v>
      </c>
      <c r="K121" s="162" t="s">
        <v>1053</v>
      </c>
      <c r="L121" s="162" t="s">
        <v>1053</v>
      </c>
      <c r="M121" s="162" t="s">
        <v>1053</v>
      </c>
      <c r="N121" s="53" t="s">
        <v>26</v>
      </c>
    </row>
    <row r="122" spans="1:14" ht="13.5" thickBot="1">
      <c r="A122" s="1056"/>
      <c r="B122" s="1035"/>
      <c r="C122" s="32"/>
      <c r="D122" s="958" t="s">
        <v>15</v>
      </c>
      <c r="E122" s="1036"/>
      <c r="F122" s="657">
        <f t="shared" ref="F122" si="45">SUM(F120:F121)</f>
        <v>105.684</v>
      </c>
      <c r="G122" s="91">
        <f t="shared" ref="G122:H122" si="46">SUM(G120:G121)</f>
        <v>106.3</v>
      </c>
      <c r="H122" s="122">
        <f t="shared" si="46"/>
        <v>106.3</v>
      </c>
      <c r="I122" s="1136"/>
      <c r="J122" s="560"/>
      <c r="K122" s="561"/>
      <c r="L122" s="561"/>
      <c r="M122" s="561"/>
      <c r="N122" s="560"/>
    </row>
    <row r="123" spans="1:14" s="17" customFormat="1">
      <c r="A123" s="1057" t="s">
        <v>753</v>
      </c>
      <c r="B123" s="1033" t="s">
        <v>384</v>
      </c>
      <c r="C123" s="73" t="s">
        <v>9</v>
      </c>
      <c r="D123" s="61" t="s">
        <v>24</v>
      </c>
      <c r="E123" s="591" t="s">
        <v>385</v>
      </c>
      <c r="F123" s="654">
        <v>78.822000000000003</v>
      </c>
      <c r="G123" s="676">
        <v>80</v>
      </c>
      <c r="H123" s="677">
        <v>86</v>
      </c>
      <c r="I123" s="911"/>
      <c r="J123" s="589" t="s">
        <v>386</v>
      </c>
      <c r="K123" s="590">
        <v>15</v>
      </c>
      <c r="L123" s="590">
        <v>17</v>
      </c>
      <c r="M123" s="590">
        <v>20</v>
      </c>
      <c r="N123" s="21" t="s">
        <v>46</v>
      </c>
    </row>
    <row r="124" spans="1:14" ht="13.5" thickBot="1">
      <c r="A124" s="1058"/>
      <c r="B124" s="1034"/>
      <c r="C124" s="32">
        <v>1</v>
      </c>
      <c r="D124" s="74" t="s">
        <v>24</v>
      </c>
      <c r="E124" s="584" t="s">
        <v>385</v>
      </c>
      <c r="F124" s="654">
        <v>1.5760000000000001</v>
      </c>
      <c r="G124" s="92"/>
      <c r="H124" s="81"/>
      <c r="I124" s="911"/>
      <c r="J124" s="53"/>
      <c r="K124" s="162"/>
      <c r="L124" s="162"/>
      <c r="M124" s="162"/>
      <c r="N124" s="53" t="s">
        <v>26</v>
      </c>
    </row>
    <row r="125" spans="1:14" ht="13.5" thickBot="1">
      <c r="A125" s="1056"/>
      <c r="B125" s="1035"/>
      <c r="C125" s="32"/>
      <c r="D125" s="958" t="s">
        <v>15</v>
      </c>
      <c r="E125" s="1036"/>
      <c r="F125" s="657">
        <f t="shared" ref="F125" si="47">SUM(F123:F124)</f>
        <v>80.397999999999996</v>
      </c>
      <c r="G125" s="91">
        <f t="shared" ref="G125:H125" si="48">SUM(G123:G124)</f>
        <v>80</v>
      </c>
      <c r="H125" s="122">
        <f t="shared" si="48"/>
        <v>86</v>
      </c>
      <c r="I125" s="911"/>
      <c r="J125" s="560"/>
      <c r="K125" s="561"/>
      <c r="L125" s="561"/>
      <c r="M125" s="561"/>
      <c r="N125" s="560"/>
    </row>
    <row r="126" spans="1:14" s="17" customFormat="1" ht="51">
      <c r="A126" s="1057" t="s">
        <v>754</v>
      </c>
      <c r="B126" s="1033" t="s">
        <v>387</v>
      </c>
      <c r="C126" s="73" t="s">
        <v>8</v>
      </c>
      <c r="D126" s="61" t="s">
        <v>19</v>
      </c>
      <c r="E126" s="591" t="s">
        <v>388</v>
      </c>
      <c r="F126" s="654">
        <v>4</v>
      </c>
      <c r="G126" s="92">
        <v>6</v>
      </c>
      <c r="H126" s="81">
        <v>6</v>
      </c>
      <c r="I126" s="430" t="s">
        <v>1710</v>
      </c>
      <c r="J126" s="589" t="s">
        <v>1064</v>
      </c>
      <c r="K126" s="642" t="s">
        <v>1065</v>
      </c>
      <c r="L126" s="642" t="s">
        <v>1066</v>
      </c>
      <c r="M126" s="642" t="s">
        <v>1067</v>
      </c>
      <c r="N126" s="76" t="s">
        <v>26</v>
      </c>
    </row>
    <row r="127" spans="1:14" ht="39" thickBot="1">
      <c r="A127" s="1058"/>
      <c r="B127" s="1034"/>
      <c r="C127" s="32">
        <v>1</v>
      </c>
      <c r="D127" s="74" t="s">
        <v>19</v>
      </c>
      <c r="E127" s="584" t="s">
        <v>388</v>
      </c>
      <c r="F127" s="654"/>
      <c r="G127" s="92"/>
      <c r="H127" s="81"/>
      <c r="I127" s="430"/>
      <c r="J127" s="53" t="s">
        <v>1413</v>
      </c>
      <c r="K127" s="32">
        <v>50</v>
      </c>
      <c r="L127" s="32">
        <v>48</v>
      </c>
      <c r="M127" s="32">
        <v>46</v>
      </c>
      <c r="N127" s="21" t="s">
        <v>26</v>
      </c>
    </row>
    <row r="128" spans="1:14" ht="13.5" thickBot="1">
      <c r="A128" s="1056"/>
      <c r="B128" s="1035"/>
      <c r="C128" s="32"/>
      <c r="D128" s="958" t="s">
        <v>15</v>
      </c>
      <c r="E128" s="1036"/>
      <c r="F128" s="657">
        <f t="shared" ref="F128" si="49">SUM(F126:F127)</f>
        <v>4</v>
      </c>
      <c r="G128" s="91">
        <f t="shared" ref="G128:H128" si="50">SUM(G126:G127)</f>
        <v>6</v>
      </c>
      <c r="H128" s="122">
        <f t="shared" si="50"/>
        <v>6</v>
      </c>
      <c r="I128" s="430"/>
      <c r="J128" s="560"/>
      <c r="K128" s="561"/>
      <c r="L128" s="561"/>
      <c r="M128" s="561"/>
      <c r="N128" s="560"/>
    </row>
    <row r="129" spans="1:14" s="17" customFormat="1" ht="25.5">
      <c r="A129" s="1057" t="s">
        <v>755</v>
      </c>
      <c r="B129" s="1034" t="s">
        <v>901</v>
      </c>
      <c r="C129" s="32">
        <v>1</v>
      </c>
      <c r="D129" s="8" t="s">
        <v>24</v>
      </c>
      <c r="E129" s="71" t="s">
        <v>898</v>
      </c>
      <c r="F129" s="654">
        <v>17.7</v>
      </c>
      <c r="G129" s="92">
        <v>18</v>
      </c>
      <c r="H129" s="81">
        <v>18</v>
      </c>
      <c r="I129" s="430" t="s">
        <v>1711</v>
      </c>
      <c r="J129" s="343" t="s">
        <v>902</v>
      </c>
      <c r="K129" s="32">
        <v>11</v>
      </c>
      <c r="L129" s="32">
        <v>11</v>
      </c>
      <c r="M129" s="32">
        <v>11</v>
      </c>
      <c r="N129" s="53" t="s">
        <v>26</v>
      </c>
    </row>
    <row r="130" spans="1:14" ht="13.5" thickBot="1">
      <c r="A130" s="1058"/>
      <c r="B130" s="1034"/>
      <c r="C130" s="32"/>
      <c r="D130" s="74"/>
      <c r="E130" s="584"/>
      <c r="F130" s="654"/>
      <c r="G130" s="92"/>
      <c r="H130" s="81"/>
      <c r="I130" s="430"/>
      <c r="J130" s="53"/>
      <c r="K130" s="162"/>
      <c r="L130" s="162"/>
      <c r="M130" s="162"/>
      <c r="N130" s="53"/>
    </row>
    <row r="131" spans="1:14" ht="13.5" thickBot="1">
      <c r="A131" s="1056"/>
      <c r="B131" s="1035"/>
      <c r="C131" s="32"/>
      <c r="D131" s="958" t="s">
        <v>15</v>
      </c>
      <c r="E131" s="1036"/>
      <c r="F131" s="657">
        <f t="shared" ref="F131" si="51">SUM(F129:F130)</f>
        <v>17.7</v>
      </c>
      <c r="G131" s="91">
        <f t="shared" ref="G131:H131" si="52">SUM(G129:G130)</f>
        <v>18</v>
      </c>
      <c r="H131" s="122">
        <f t="shared" si="52"/>
        <v>18</v>
      </c>
      <c r="I131" s="911"/>
      <c r="J131" s="560"/>
      <c r="K131" s="561"/>
      <c r="L131" s="561"/>
      <c r="M131" s="561"/>
      <c r="N131" s="560"/>
    </row>
    <row r="132" spans="1:14" s="17" customFormat="1" ht="12.75">
      <c r="A132" s="1057" t="s">
        <v>1630</v>
      </c>
      <c r="B132" s="1034" t="s">
        <v>1537</v>
      </c>
      <c r="C132" s="32">
        <v>1</v>
      </c>
      <c r="D132" s="8" t="s">
        <v>57</v>
      </c>
      <c r="E132" s="71" t="s">
        <v>374</v>
      </c>
      <c r="F132" s="654">
        <v>19.600000000000001</v>
      </c>
      <c r="G132" s="92">
        <v>19.600000000000001</v>
      </c>
      <c r="H132" s="81">
        <v>19.600000000000001</v>
      </c>
      <c r="I132" s="911"/>
      <c r="J132" s="343" t="s">
        <v>928</v>
      </c>
      <c r="K132" s="32">
        <v>15</v>
      </c>
      <c r="L132" s="162">
        <v>15</v>
      </c>
      <c r="M132" s="162">
        <v>15</v>
      </c>
      <c r="N132" s="53" t="s">
        <v>26</v>
      </c>
    </row>
    <row r="133" spans="1:14" ht="26.25" thickBot="1">
      <c r="A133" s="1058"/>
      <c r="B133" s="1034"/>
      <c r="C133" s="32"/>
      <c r="D133" s="74"/>
      <c r="E133" s="584"/>
      <c r="F133" s="654"/>
      <c r="G133" s="92"/>
      <c r="H133" s="81"/>
      <c r="I133" s="911" t="s">
        <v>1710</v>
      </c>
      <c r="J133" s="53" t="s">
        <v>929</v>
      </c>
      <c r="K133" s="162" t="s">
        <v>930</v>
      </c>
      <c r="L133" s="162" t="s">
        <v>930</v>
      </c>
      <c r="M133" s="162" t="s">
        <v>930</v>
      </c>
      <c r="N133" s="53" t="s">
        <v>26</v>
      </c>
    </row>
    <row r="134" spans="1:14" ht="13.5" thickBot="1">
      <c r="A134" s="1056"/>
      <c r="B134" s="1035"/>
      <c r="C134" s="32"/>
      <c r="D134" s="958" t="s">
        <v>15</v>
      </c>
      <c r="E134" s="1036"/>
      <c r="F134" s="657">
        <f t="shared" ref="F134" si="53">SUM(F132:F133)</f>
        <v>19.600000000000001</v>
      </c>
      <c r="G134" s="91">
        <f t="shared" ref="G134:H134" si="54">SUM(G132:G133)</f>
        <v>19.600000000000001</v>
      </c>
      <c r="H134" s="122">
        <f t="shared" si="54"/>
        <v>19.600000000000001</v>
      </c>
      <c r="I134" s="911"/>
      <c r="J134" s="560"/>
      <c r="K134" s="561"/>
      <c r="L134" s="561"/>
      <c r="M134" s="561"/>
      <c r="N134" s="560"/>
    </row>
    <row r="135" spans="1:14" s="17" customFormat="1" ht="38.25">
      <c r="A135" s="1058" t="s">
        <v>1535</v>
      </c>
      <c r="B135" s="1034" t="s">
        <v>1055</v>
      </c>
      <c r="C135" s="537">
        <v>1</v>
      </c>
      <c r="D135" s="34" t="s">
        <v>19</v>
      </c>
      <c r="E135" s="35" t="s">
        <v>377</v>
      </c>
      <c r="F135" s="656">
        <v>2</v>
      </c>
      <c r="G135" s="666">
        <v>2</v>
      </c>
      <c r="H135" s="906">
        <v>2</v>
      </c>
      <c r="I135" s="911"/>
      <c r="J135" s="343" t="s">
        <v>1056</v>
      </c>
      <c r="K135" s="59" t="s">
        <v>1474</v>
      </c>
      <c r="L135" s="59" t="s">
        <v>1474</v>
      </c>
      <c r="M135" s="59" t="s">
        <v>1474</v>
      </c>
      <c r="N135" s="393" t="s">
        <v>26</v>
      </c>
    </row>
    <row r="136" spans="1:14" ht="13.5" thickBot="1">
      <c r="A136" s="1058"/>
      <c r="B136" s="1034"/>
      <c r="C136" s="247"/>
      <c r="D136" s="345"/>
      <c r="E136" s="783"/>
      <c r="F136" s="800"/>
      <c r="G136" s="665"/>
      <c r="H136" s="907"/>
      <c r="I136" s="911"/>
      <c r="J136" s="343"/>
      <c r="K136" s="59"/>
      <c r="L136" s="393"/>
      <c r="M136" s="393"/>
      <c r="N136" s="393"/>
    </row>
    <row r="137" spans="1:14" ht="13.5" thickBot="1">
      <c r="A137" s="1056"/>
      <c r="B137" s="1035"/>
      <c r="C137" s="32"/>
      <c r="D137" s="958" t="s">
        <v>15</v>
      </c>
      <c r="E137" s="1036"/>
      <c r="F137" s="657">
        <f t="shared" ref="F137" si="55">SUM(F135:F136)</f>
        <v>2</v>
      </c>
      <c r="G137" s="91">
        <f t="shared" ref="G137:H137" si="56">SUM(G135:G136)</f>
        <v>2</v>
      </c>
      <c r="H137" s="122">
        <f t="shared" si="56"/>
        <v>2</v>
      </c>
      <c r="I137" s="911"/>
      <c r="J137" s="560"/>
      <c r="K137" s="561"/>
      <c r="L137" s="561"/>
      <c r="M137" s="561"/>
      <c r="N137" s="560"/>
    </row>
    <row r="138" spans="1:14" s="17" customFormat="1" ht="13.5" thickBot="1">
      <c r="A138" s="395" t="s">
        <v>716</v>
      </c>
      <c r="B138" s="949" t="s">
        <v>14</v>
      </c>
      <c r="C138" s="949"/>
      <c r="D138" s="949"/>
      <c r="E138" s="967"/>
      <c r="F138" s="801">
        <f>F74+F77+F81+F84+F94+F97+F100+F88+F103+F112+F115+F119+F122+F125+F128+F131+F134+F137</f>
        <v>7483.4350000000004</v>
      </c>
      <c r="G138" s="801">
        <f t="shared" ref="G138:H138" si="57">G74+G77+G81+G84+G94+G97+G100+G88+G103+G112+G115+G119+G122+G125+G128+G131+G134+G137</f>
        <v>8355.01</v>
      </c>
      <c r="H138" s="794">
        <f t="shared" si="57"/>
        <v>8645.1999999999989</v>
      </c>
      <c r="I138" s="475"/>
      <c r="J138" s="560"/>
      <c r="K138" s="561"/>
      <c r="L138" s="561"/>
      <c r="M138" s="561"/>
      <c r="N138" s="560"/>
    </row>
    <row r="139" spans="1:14" s="17" customFormat="1" ht="36" customHeight="1" thickBot="1">
      <c r="A139" s="493" t="s">
        <v>721</v>
      </c>
      <c r="B139" s="1061" t="s">
        <v>389</v>
      </c>
      <c r="C139" s="956"/>
      <c r="D139" s="956"/>
      <c r="E139" s="956"/>
      <c r="F139" s="795"/>
      <c r="G139" s="272"/>
      <c r="H139" s="621"/>
      <c r="I139" s="559"/>
      <c r="J139" s="562"/>
      <c r="K139" s="561"/>
      <c r="L139" s="561"/>
      <c r="M139" s="561"/>
      <c r="N139" s="560"/>
    </row>
    <row r="140" spans="1:14" s="26" customFormat="1" ht="24" customHeight="1">
      <c r="A140" s="1030" t="s">
        <v>722</v>
      </c>
      <c r="B140" s="1037" t="s">
        <v>787</v>
      </c>
      <c r="C140" s="32">
        <v>1</v>
      </c>
      <c r="D140" s="74" t="s">
        <v>24</v>
      </c>
      <c r="E140" s="255" t="s">
        <v>672</v>
      </c>
      <c r="F140" s="654">
        <v>24.419</v>
      </c>
      <c r="G140" s="92">
        <v>25</v>
      </c>
      <c r="H140" s="107">
        <v>25</v>
      </c>
      <c r="I140" s="1135" t="s">
        <v>390</v>
      </c>
      <c r="J140" s="21" t="s">
        <v>666</v>
      </c>
      <c r="K140" s="73" t="s">
        <v>8</v>
      </c>
      <c r="L140" s="73" t="s">
        <v>8</v>
      </c>
      <c r="M140" s="73" t="s">
        <v>8</v>
      </c>
      <c r="N140" s="21" t="s">
        <v>26</v>
      </c>
    </row>
    <row r="141" spans="1:14" s="25" customFormat="1" ht="13.5" thickBot="1">
      <c r="A141" s="1031"/>
      <c r="B141" s="1034"/>
      <c r="C141" s="32"/>
      <c r="D141" s="74"/>
      <c r="E141" s="584"/>
      <c r="F141" s="654"/>
      <c r="G141" s="92"/>
      <c r="H141" s="81"/>
      <c r="I141" s="1135"/>
      <c r="J141" s="21"/>
      <c r="K141" s="32"/>
      <c r="L141" s="32"/>
      <c r="M141" s="32"/>
      <c r="N141" s="21"/>
    </row>
    <row r="142" spans="1:14" s="25" customFormat="1" ht="13.5" thickBot="1">
      <c r="A142" s="1032"/>
      <c r="B142" s="1035"/>
      <c r="C142" s="32"/>
      <c r="D142" s="958" t="s">
        <v>15</v>
      </c>
      <c r="E142" s="1036"/>
      <c r="F142" s="657">
        <f t="shared" ref="F142" si="58">SUM(F140:F141)</f>
        <v>24.419</v>
      </c>
      <c r="G142" s="91">
        <f t="shared" ref="G142:H142" si="59">SUM(G140:G141)</f>
        <v>25</v>
      </c>
      <c r="H142" s="122">
        <f t="shared" si="59"/>
        <v>25</v>
      </c>
      <c r="I142" s="1135"/>
      <c r="J142" s="200"/>
      <c r="K142" s="436"/>
      <c r="L142" s="436"/>
      <c r="M142" s="436"/>
      <c r="N142" s="200"/>
    </row>
    <row r="143" spans="1:14" s="17" customFormat="1" ht="114.75" customHeight="1">
      <c r="A143" s="1030" t="s">
        <v>756</v>
      </c>
      <c r="B143" s="1033" t="s">
        <v>1556</v>
      </c>
      <c r="C143" s="32">
        <v>1</v>
      </c>
      <c r="D143" s="577" t="s">
        <v>24</v>
      </c>
      <c r="E143" s="255" t="s">
        <v>391</v>
      </c>
      <c r="F143" s="831"/>
      <c r="G143" s="92">
        <v>3</v>
      </c>
      <c r="H143" s="81">
        <v>3</v>
      </c>
      <c r="I143" s="1135" t="s">
        <v>390</v>
      </c>
      <c r="J143" s="21" t="s">
        <v>392</v>
      </c>
      <c r="K143" s="73"/>
      <c r="L143" s="73" t="s">
        <v>923</v>
      </c>
      <c r="M143" s="73" t="s">
        <v>1475</v>
      </c>
      <c r="N143" s="53" t="s">
        <v>26</v>
      </c>
    </row>
    <row r="144" spans="1:14" ht="13.5" thickBot="1">
      <c r="A144" s="1031"/>
      <c r="B144" s="1034"/>
      <c r="C144" s="32"/>
      <c r="D144" s="74"/>
      <c r="E144" s="584"/>
      <c r="F144" s="654"/>
      <c r="G144" s="92"/>
      <c r="H144" s="81"/>
      <c r="I144" s="1135"/>
      <c r="J144" s="21"/>
      <c r="K144" s="162"/>
      <c r="L144" s="162"/>
      <c r="M144" s="162"/>
      <c r="N144" s="53"/>
    </row>
    <row r="145" spans="1:14" ht="13.5" thickBot="1">
      <c r="A145" s="1032"/>
      <c r="B145" s="1035"/>
      <c r="C145" s="32"/>
      <c r="D145" s="958" t="s">
        <v>15</v>
      </c>
      <c r="E145" s="1036"/>
      <c r="F145" s="657">
        <f t="shared" ref="F145" si="60">SUM(F143:F144)</f>
        <v>0</v>
      </c>
      <c r="G145" s="91">
        <f t="shared" ref="G145:H145" si="61">SUM(G143:G144)</f>
        <v>3</v>
      </c>
      <c r="H145" s="122">
        <f t="shared" si="61"/>
        <v>3</v>
      </c>
      <c r="I145" s="1135"/>
      <c r="J145" s="200"/>
      <c r="K145" s="561"/>
      <c r="L145" s="561"/>
      <c r="M145" s="561"/>
      <c r="N145" s="560"/>
    </row>
    <row r="146" spans="1:14" s="17" customFormat="1" ht="25.5">
      <c r="A146" s="1057" t="s">
        <v>1631</v>
      </c>
      <c r="B146" s="1033" t="s">
        <v>1555</v>
      </c>
      <c r="C146" s="592" t="s">
        <v>642</v>
      </c>
      <c r="D146" s="593" t="s">
        <v>19</v>
      </c>
      <c r="E146" s="594" t="s">
        <v>1456</v>
      </c>
      <c r="F146" s="654">
        <v>39.4</v>
      </c>
      <c r="G146" s="92">
        <v>190.9</v>
      </c>
      <c r="H146" s="81"/>
      <c r="I146" s="1136" t="s">
        <v>393</v>
      </c>
      <c r="J146" s="815" t="s">
        <v>395</v>
      </c>
      <c r="K146" s="162" t="s">
        <v>1238</v>
      </c>
      <c r="L146" s="162" t="s">
        <v>1239</v>
      </c>
      <c r="M146" s="73"/>
      <c r="N146" s="21" t="s">
        <v>26</v>
      </c>
    </row>
    <row r="147" spans="1:14" s="17" customFormat="1" ht="25.5">
      <c r="A147" s="1058"/>
      <c r="B147" s="1034"/>
      <c r="C147" s="592" t="s">
        <v>642</v>
      </c>
      <c r="D147" s="593" t="s">
        <v>501</v>
      </c>
      <c r="E147" s="594" t="s">
        <v>394</v>
      </c>
      <c r="F147" s="654">
        <v>183</v>
      </c>
      <c r="G147" s="92">
        <v>1082</v>
      </c>
      <c r="H147" s="81"/>
      <c r="I147" s="1136"/>
      <c r="J147" s="815" t="s">
        <v>1240</v>
      </c>
      <c r="K147" s="162"/>
      <c r="L147" s="162">
        <v>65</v>
      </c>
      <c r="M147" s="326"/>
      <c r="N147" s="21" t="s">
        <v>26</v>
      </c>
    </row>
    <row r="148" spans="1:14" s="17" customFormat="1" ht="13.5" thickBot="1">
      <c r="A148" s="1058"/>
      <c r="B148" s="1034"/>
      <c r="C148" s="592" t="s">
        <v>642</v>
      </c>
      <c r="D148" s="593" t="s">
        <v>57</v>
      </c>
      <c r="E148" s="594" t="s">
        <v>394</v>
      </c>
      <c r="F148" s="654">
        <v>1260.0999999999999</v>
      </c>
      <c r="G148" s="92">
        <v>1082</v>
      </c>
      <c r="H148" s="81"/>
      <c r="I148" s="1136"/>
      <c r="J148" s="815"/>
      <c r="K148" s="635"/>
      <c r="L148" s="635"/>
      <c r="M148" s="326"/>
      <c r="N148" s="21" t="s">
        <v>26</v>
      </c>
    </row>
    <row r="149" spans="1:14" ht="13.5" thickBot="1">
      <c r="A149" s="1056"/>
      <c r="B149" s="1035"/>
      <c r="C149" s="36"/>
      <c r="D149" s="948" t="s">
        <v>15</v>
      </c>
      <c r="E149" s="967"/>
      <c r="F149" s="655">
        <f>SUM(F146:F148)</f>
        <v>1482.5</v>
      </c>
      <c r="G149" s="596">
        <f t="shared" ref="G149:H149" si="62">SUM(G146:G148)</f>
        <v>2354.9</v>
      </c>
      <c r="H149" s="908">
        <f t="shared" si="62"/>
        <v>0</v>
      </c>
      <c r="I149" s="1136"/>
      <c r="J149" s="211"/>
      <c r="K149" s="10"/>
      <c r="L149" s="10"/>
      <c r="M149" s="10"/>
      <c r="N149" s="59"/>
    </row>
    <row r="150" spans="1:14" s="17" customFormat="1" ht="38.25">
      <c r="A150" s="1057" t="s">
        <v>757</v>
      </c>
      <c r="B150" s="1033" t="s">
        <v>398</v>
      </c>
      <c r="C150" s="32">
        <v>1</v>
      </c>
      <c r="D150" s="80" t="s">
        <v>187</v>
      </c>
      <c r="E150" s="231" t="s">
        <v>399</v>
      </c>
      <c r="F150" s="654">
        <v>10</v>
      </c>
      <c r="G150" s="137">
        <v>12</v>
      </c>
      <c r="H150" s="123">
        <v>12</v>
      </c>
      <c r="I150" s="1135" t="s">
        <v>393</v>
      </c>
      <c r="J150" s="76" t="s">
        <v>1287</v>
      </c>
      <c r="K150" s="32" t="s">
        <v>1104</v>
      </c>
      <c r="L150" s="32" t="s">
        <v>1104</v>
      </c>
      <c r="M150" s="32" t="s">
        <v>1104</v>
      </c>
      <c r="N150" s="21" t="s">
        <v>26</v>
      </c>
    </row>
    <row r="151" spans="1:14" s="17" customFormat="1" ht="25.5">
      <c r="A151" s="1058"/>
      <c r="B151" s="1034"/>
      <c r="C151" s="73" t="s">
        <v>8</v>
      </c>
      <c r="D151" s="133" t="s">
        <v>19</v>
      </c>
      <c r="E151" s="37" t="s">
        <v>23</v>
      </c>
      <c r="F151" s="654">
        <v>36</v>
      </c>
      <c r="G151" s="137"/>
      <c r="H151" s="909"/>
      <c r="I151" s="1135"/>
      <c r="J151" s="400" t="s">
        <v>1414</v>
      </c>
      <c r="K151" s="83">
        <v>260</v>
      </c>
      <c r="L151" s="83"/>
      <c r="M151" s="73"/>
      <c r="N151" s="21" t="s">
        <v>26</v>
      </c>
    </row>
    <row r="152" spans="1:14" s="17" customFormat="1" ht="25.5">
      <c r="A152" s="1058"/>
      <c r="B152" s="1034"/>
      <c r="C152" s="32">
        <v>1</v>
      </c>
      <c r="D152" s="133" t="s">
        <v>19</v>
      </c>
      <c r="E152" s="597" t="s">
        <v>23</v>
      </c>
      <c r="F152" s="654">
        <v>5</v>
      </c>
      <c r="G152" s="137"/>
      <c r="H152" s="909"/>
      <c r="I152" s="1135"/>
      <c r="J152" s="76" t="s">
        <v>1506</v>
      </c>
      <c r="K152" s="326" t="s">
        <v>17</v>
      </c>
      <c r="L152" s="326" t="s">
        <v>12</v>
      </c>
      <c r="M152" s="326" t="s">
        <v>12</v>
      </c>
      <c r="N152" s="21" t="s">
        <v>26</v>
      </c>
    </row>
    <row r="153" spans="1:14" s="17" customFormat="1" ht="26.25" thickBot="1">
      <c r="A153" s="1058"/>
      <c r="B153" s="1034"/>
      <c r="C153" s="32">
        <v>1</v>
      </c>
      <c r="D153" s="133" t="s">
        <v>19</v>
      </c>
      <c r="E153" s="597" t="s">
        <v>23</v>
      </c>
      <c r="F153" s="654">
        <v>2</v>
      </c>
      <c r="G153" s="137">
        <v>2</v>
      </c>
      <c r="H153" s="123">
        <v>2</v>
      </c>
      <c r="I153" s="1135"/>
      <c r="J153" s="76" t="s">
        <v>400</v>
      </c>
      <c r="K153" s="32" t="s">
        <v>242</v>
      </c>
      <c r="L153" s="32" t="s">
        <v>242</v>
      </c>
      <c r="M153" s="32" t="s">
        <v>242</v>
      </c>
      <c r="N153" s="21" t="s">
        <v>26</v>
      </c>
    </row>
    <row r="154" spans="1:14" s="17" customFormat="1" ht="13.5" thickBot="1">
      <c r="A154" s="1056"/>
      <c r="B154" s="1035"/>
      <c r="C154" s="32"/>
      <c r="D154" s="929" t="s">
        <v>15</v>
      </c>
      <c r="E154" s="967"/>
      <c r="F154" s="655">
        <f>SUM(F150:F153)</f>
        <v>53</v>
      </c>
      <c r="G154" s="596">
        <f t="shared" ref="G154:H154" si="63">SUM(G150:G153)</f>
        <v>14</v>
      </c>
      <c r="H154" s="908">
        <f t="shared" si="63"/>
        <v>14</v>
      </c>
      <c r="I154" s="1135"/>
      <c r="J154" s="224"/>
      <c r="K154" s="32"/>
      <c r="L154" s="32"/>
      <c r="M154" s="32"/>
      <c r="N154" s="21"/>
    </row>
    <row r="155" spans="1:14" s="17" customFormat="1" ht="25.5">
      <c r="A155" s="1057" t="s">
        <v>758</v>
      </c>
      <c r="B155" s="1030" t="s">
        <v>1289</v>
      </c>
      <c r="C155" s="332" t="s">
        <v>8</v>
      </c>
      <c r="D155" s="80" t="s">
        <v>19</v>
      </c>
      <c r="E155" s="203" t="s">
        <v>23</v>
      </c>
      <c r="F155" s="654">
        <v>11</v>
      </c>
      <c r="G155" s="92">
        <v>11</v>
      </c>
      <c r="H155" s="81">
        <v>11</v>
      </c>
      <c r="I155" s="1136" t="s">
        <v>393</v>
      </c>
      <c r="J155" s="211" t="s">
        <v>401</v>
      </c>
      <c r="K155" s="73" t="s">
        <v>1288</v>
      </c>
      <c r="L155" s="73" t="s">
        <v>1288</v>
      </c>
      <c r="M155" s="73" t="s">
        <v>1288</v>
      </c>
      <c r="N155" s="21" t="s">
        <v>26</v>
      </c>
    </row>
    <row r="156" spans="1:14" ht="38.25">
      <c r="A156" s="1058"/>
      <c r="B156" s="1031"/>
      <c r="C156" s="32">
        <v>1</v>
      </c>
      <c r="D156" s="75" t="s">
        <v>24</v>
      </c>
      <c r="E156" s="96" t="s">
        <v>396</v>
      </c>
      <c r="F156" s="654">
        <v>40.299999999999997</v>
      </c>
      <c r="G156" s="92">
        <v>7</v>
      </c>
      <c r="H156" s="81">
        <v>7</v>
      </c>
      <c r="I156" s="1136"/>
      <c r="J156" s="595" t="s">
        <v>397</v>
      </c>
      <c r="K156" s="73" t="s">
        <v>13</v>
      </c>
      <c r="L156" s="73" t="s">
        <v>7</v>
      </c>
      <c r="M156" s="73" t="s">
        <v>74</v>
      </c>
      <c r="N156" s="21" t="s">
        <v>26</v>
      </c>
    </row>
    <row r="157" spans="1:14" s="17" customFormat="1" ht="25.5">
      <c r="A157" s="1058"/>
      <c r="B157" s="1031"/>
      <c r="C157" s="36">
        <v>1</v>
      </c>
      <c r="D157" s="121" t="s">
        <v>19</v>
      </c>
      <c r="E157" s="204" t="s">
        <v>394</v>
      </c>
      <c r="F157" s="654">
        <v>25</v>
      </c>
      <c r="G157" s="92">
        <v>27</v>
      </c>
      <c r="H157" s="81">
        <v>27</v>
      </c>
      <c r="I157" s="1136"/>
      <c r="J157" s="211" t="s">
        <v>845</v>
      </c>
      <c r="K157" s="73" t="s">
        <v>111</v>
      </c>
      <c r="L157" s="73" t="s">
        <v>111</v>
      </c>
      <c r="M157" s="73" t="s">
        <v>111</v>
      </c>
      <c r="N157" s="21" t="s">
        <v>26</v>
      </c>
    </row>
    <row r="158" spans="1:14" s="17" customFormat="1" ht="25.5">
      <c r="A158" s="1058"/>
      <c r="B158" s="1031"/>
      <c r="C158" s="36">
        <v>1</v>
      </c>
      <c r="D158" s="121" t="s">
        <v>24</v>
      </c>
      <c r="E158" s="780" t="s">
        <v>1459</v>
      </c>
      <c r="F158" s="654">
        <v>1.2</v>
      </c>
      <c r="G158" s="92">
        <v>1.5</v>
      </c>
      <c r="H158" s="81">
        <v>1.5</v>
      </c>
      <c r="I158" s="1136"/>
      <c r="J158" s="211" t="s">
        <v>1460</v>
      </c>
      <c r="K158" s="73" t="s">
        <v>8</v>
      </c>
      <c r="L158" s="73" t="s">
        <v>8</v>
      </c>
      <c r="M158" s="73" t="s">
        <v>8</v>
      </c>
      <c r="N158" s="21" t="s">
        <v>26</v>
      </c>
    </row>
    <row r="159" spans="1:14" ht="38.25">
      <c r="A159" s="1058"/>
      <c r="B159" s="1031"/>
      <c r="C159" s="73" t="s">
        <v>8</v>
      </c>
      <c r="D159" s="230" t="s">
        <v>187</v>
      </c>
      <c r="E159" s="231" t="s">
        <v>399</v>
      </c>
      <c r="F159" s="654">
        <v>15</v>
      </c>
      <c r="G159" s="92">
        <v>15</v>
      </c>
      <c r="H159" s="81">
        <v>15</v>
      </c>
      <c r="I159" s="1136"/>
      <c r="J159" s="59" t="s">
        <v>402</v>
      </c>
      <c r="K159" s="73" t="s">
        <v>242</v>
      </c>
      <c r="L159" s="73" t="s">
        <v>242</v>
      </c>
      <c r="M159" s="73" t="s">
        <v>242</v>
      </c>
      <c r="N159" s="21" t="s">
        <v>26</v>
      </c>
    </row>
    <row r="160" spans="1:14" ht="39" thickBot="1">
      <c r="A160" s="1058"/>
      <c r="B160" s="1031"/>
      <c r="C160" s="55" t="s">
        <v>8</v>
      </c>
      <c r="D160" s="230" t="s">
        <v>187</v>
      </c>
      <c r="E160" s="231" t="s">
        <v>399</v>
      </c>
      <c r="F160" s="654">
        <v>15</v>
      </c>
      <c r="G160" s="92">
        <v>15</v>
      </c>
      <c r="H160" s="81">
        <v>15</v>
      </c>
      <c r="I160" s="1136"/>
      <c r="J160" s="59" t="s">
        <v>403</v>
      </c>
      <c r="K160" s="73" t="s">
        <v>111</v>
      </c>
      <c r="L160" s="73" t="s">
        <v>111</v>
      </c>
      <c r="M160" s="73" t="s">
        <v>111</v>
      </c>
      <c r="N160" s="21" t="s">
        <v>26</v>
      </c>
    </row>
    <row r="161" spans="1:14" ht="13.5" thickBot="1">
      <c r="A161" s="1056"/>
      <c r="B161" s="1134"/>
      <c r="C161" s="140"/>
      <c r="D161" s="948" t="s">
        <v>15</v>
      </c>
      <c r="E161" s="967"/>
      <c r="F161" s="655">
        <f t="shared" ref="F161:H161" si="64">SUM(F155:F160)</f>
        <v>107.5</v>
      </c>
      <c r="G161" s="596">
        <f t="shared" si="64"/>
        <v>76.5</v>
      </c>
      <c r="H161" s="908">
        <f t="shared" si="64"/>
        <v>76.5</v>
      </c>
      <c r="I161" s="1136"/>
      <c r="J161" s="224"/>
      <c r="K161" s="10"/>
      <c r="L161" s="10"/>
      <c r="M161" s="10"/>
      <c r="N161" s="89"/>
    </row>
    <row r="162" spans="1:14" s="17" customFormat="1" ht="13.5" thickBot="1">
      <c r="A162" s="492" t="s">
        <v>721</v>
      </c>
      <c r="B162" s="1149" t="s">
        <v>14</v>
      </c>
      <c r="C162" s="1150"/>
      <c r="D162" s="1150"/>
      <c r="E162" s="1151"/>
      <c r="F162" s="802">
        <f t="shared" ref="F162:H162" si="65">F142+F145+F149+F154+F161</f>
        <v>1667.4190000000001</v>
      </c>
      <c r="G162" s="485">
        <f t="shared" si="65"/>
        <v>2473.4</v>
      </c>
      <c r="H162" s="485">
        <f t="shared" si="65"/>
        <v>118.5</v>
      </c>
      <c r="I162" s="572"/>
      <c r="J162" s="560"/>
      <c r="K162" s="561"/>
      <c r="L162" s="561"/>
      <c r="M162" s="561"/>
      <c r="N162" s="560"/>
    </row>
    <row r="163" spans="1:14" s="17" customFormat="1" ht="13.5" thickBot="1">
      <c r="A163" s="493" t="s">
        <v>759</v>
      </c>
      <c r="B163" s="1061" t="s">
        <v>404</v>
      </c>
      <c r="C163" s="956"/>
      <c r="D163" s="956"/>
      <c r="E163" s="956"/>
      <c r="F163" s="795"/>
      <c r="G163" s="272"/>
      <c r="H163" s="272"/>
      <c r="I163" s="559"/>
      <c r="J163" s="562"/>
      <c r="K163" s="561"/>
      <c r="L163" s="561"/>
      <c r="M163" s="561"/>
      <c r="N163" s="560"/>
    </row>
    <row r="164" spans="1:14" s="17" customFormat="1" ht="38.25">
      <c r="A164" s="1057" t="s">
        <v>760</v>
      </c>
      <c r="B164" s="1037" t="s">
        <v>406</v>
      </c>
      <c r="C164" s="162">
        <v>1</v>
      </c>
      <c r="D164" s="285" t="s">
        <v>19</v>
      </c>
      <c r="E164" s="316" t="s">
        <v>344</v>
      </c>
      <c r="F164" s="654">
        <v>125.2</v>
      </c>
      <c r="G164" s="92">
        <v>102.8</v>
      </c>
      <c r="H164" s="107">
        <v>102.8</v>
      </c>
      <c r="I164" s="1136" t="s">
        <v>405</v>
      </c>
      <c r="J164" s="21" t="s">
        <v>786</v>
      </c>
      <c r="K164" s="32" t="s">
        <v>1291</v>
      </c>
      <c r="L164" s="32" t="s">
        <v>1292</v>
      </c>
      <c r="M164" s="32" t="s">
        <v>1291</v>
      </c>
      <c r="N164" s="53" t="s">
        <v>26</v>
      </c>
    </row>
    <row r="165" spans="1:14" ht="13.5" thickBot="1">
      <c r="A165" s="1058"/>
      <c r="B165" s="1034"/>
      <c r="C165" s="162">
        <v>1</v>
      </c>
      <c r="D165" s="285" t="s">
        <v>24</v>
      </c>
      <c r="E165" s="585" t="s">
        <v>407</v>
      </c>
      <c r="F165" s="654">
        <v>120.1</v>
      </c>
      <c r="G165" s="92">
        <v>120</v>
      </c>
      <c r="H165" s="81">
        <v>120</v>
      </c>
      <c r="I165" s="1136"/>
      <c r="J165" s="343" t="s">
        <v>645</v>
      </c>
      <c r="K165" s="32">
        <v>130</v>
      </c>
      <c r="L165" s="73" t="s">
        <v>984</v>
      </c>
      <c r="M165" s="73" t="s">
        <v>984</v>
      </c>
      <c r="N165" s="53" t="s">
        <v>26</v>
      </c>
    </row>
    <row r="166" spans="1:14" ht="13.5" thickBot="1">
      <c r="A166" s="1056"/>
      <c r="B166" s="1035"/>
      <c r="C166" s="162"/>
      <c r="D166" s="1143" t="s">
        <v>15</v>
      </c>
      <c r="E166" s="1147"/>
      <c r="F166" s="657">
        <f t="shared" ref="F166" si="66">SUM(F164:F165)</f>
        <v>245.3</v>
      </c>
      <c r="G166" s="91">
        <f t="shared" ref="G166:H166" si="67">SUM(G164:G165)</f>
        <v>222.8</v>
      </c>
      <c r="H166" s="122">
        <f t="shared" si="67"/>
        <v>222.8</v>
      </c>
      <c r="I166" s="1136"/>
      <c r="J166" s="560"/>
      <c r="K166" s="561"/>
      <c r="L166" s="561"/>
      <c r="M166" s="561"/>
      <c r="N166" s="560"/>
    </row>
    <row r="167" spans="1:14" s="17" customFormat="1" ht="25.5">
      <c r="A167" s="1057" t="s">
        <v>761</v>
      </c>
      <c r="B167" s="1033" t="s">
        <v>905</v>
      </c>
      <c r="C167" s="162">
        <v>1</v>
      </c>
      <c r="D167" s="285" t="s">
        <v>19</v>
      </c>
      <c r="E167" s="316" t="s">
        <v>344</v>
      </c>
      <c r="F167" s="654">
        <v>118.6</v>
      </c>
      <c r="G167" s="92">
        <v>118.6</v>
      </c>
      <c r="H167" s="81">
        <v>118.6</v>
      </c>
      <c r="I167" s="1136" t="s">
        <v>408</v>
      </c>
      <c r="J167" s="53" t="s">
        <v>1057</v>
      </c>
      <c r="K167" s="32" t="s">
        <v>1058</v>
      </c>
      <c r="L167" s="32" t="s">
        <v>1058</v>
      </c>
      <c r="M167" s="32" t="s">
        <v>1058</v>
      </c>
      <c r="N167" s="53" t="s">
        <v>26</v>
      </c>
    </row>
    <row r="168" spans="1:14" ht="13.5" thickBot="1">
      <c r="A168" s="1058"/>
      <c r="B168" s="1034"/>
      <c r="C168" s="162"/>
      <c r="D168" s="285"/>
      <c r="E168" s="316"/>
      <c r="F168" s="654"/>
      <c r="G168" s="92"/>
      <c r="H168" s="81"/>
      <c r="I168" s="1136"/>
      <c r="J168" s="53"/>
      <c r="K168" s="162"/>
      <c r="L168" s="162"/>
      <c r="M168" s="162"/>
      <c r="N168" s="53"/>
    </row>
    <row r="169" spans="1:14" ht="13.5" thickBot="1">
      <c r="A169" s="1056"/>
      <c r="B169" s="1035"/>
      <c r="C169" s="162"/>
      <c r="D169" s="1143" t="s">
        <v>15</v>
      </c>
      <c r="E169" s="1147"/>
      <c r="F169" s="657">
        <f t="shared" ref="F169" si="68">SUM(F167:F168)</f>
        <v>118.6</v>
      </c>
      <c r="G169" s="91">
        <f t="shared" ref="G169:H169" si="69">SUM(G167:G168)</f>
        <v>118.6</v>
      </c>
      <c r="H169" s="122">
        <f t="shared" si="69"/>
        <v>118.6</v>
      </c>
      <c r="I169" s="1136"/>
      <c r="J169" s="560"/>
      <c r="K169" s="561"/>
      <c r="L169" s="561"/>
      <c r="M169" s="561"/>
      <c r="N169" s="560"/>
    </row>
    <row r="170" spans="1:14" s="17" customFormat="1" ht="86.25" customHeight="1">
      <c r="A170" s="1057" t="s">
        <v>762</v>
      </c>
      <c r="B170" s="1033" t="s">
        <v>648</v>
      </c>
      <c r="C170" s="162">
        <v>1</v>
      </c>
      <c r="D170" s="285" t="s">
        <v>19</v>
      </c>
      <c r="E170" s="316" t="s">
        <v>344</v>
      </c>
      <c r="F170" s="654">
        <v>1.5</v>
      </c>
      <c r="G170" s="92">
        <v>1.8</v>
      </c>
      <c r="H170" s="81">
        <v>2</v>
      </c>
      <c r="I170" s="1136" t="s">
        <v>408</v>
      </c>
      <c r="J170" s="53" t="s">
        <v>647</v>
      </c>
      <c r="K170" s="162">
        <v>32</v>
      </c>
      <c r="L170" s="162">
        <v>33</v>
      </c>
      <c r="M170" s="162">
        <v>34</v>
      </c>
      <c r="N170" s="53" t="s">
        <v>26</v>
      </c>
    </row>
    <row r="171" spans="1:14" ht="13.5" thickBot="1">
      <c r="A171" s="1058"/>
      <c r="B171" s="1034"/>
      <c r="C171" s="162"/>
      <c r="D171" s="285"/>
      <c r="E171" s="316"/>
      <c r="F171" s="654"/>
      <c r="G171" s="92"/>
      <c r="H171" s="81"/>
      <c r="I171" s="1136"/>
      <c r="J171" s="53"/>
      <c r="K171" s="162"/>
      <c r="L171" s="162"/>
      <c r="M171" s="162"/>
      <c r="N171" s="53"/>
    </row>
    <row r="172" spans="1:14" ht="13.5" thickBot="1">
      <c r="A172" s="1056"/>
      <c r="B172" s="1035"/>
      <c r="C172" s="162"/>
      <c r="D172" s="1143" t="s">
        <v>15</v>
      </c>
      <c r="E172" s="1147"/>
      <c r="F172" s="657">
        <f t="shared" ref="F172" si="70">SUM(F170:F171)</f>
        <v>1.5</v>
      </c>
      <c r="G172" s="91">
        <f t="shared" ref="G172:H172" si="71">SUM(G170:G171)</f>
        <v>1.8</v>
      </c>
      <c r="H172" s="122">
        <f t="shared" si="71"/>
        <v>2</v>
      </c>
      <c r="I172" s="1136"/>
      <c r="J172" s="560"/>
      <c r="K172" s="561"/>
      <c r="L172" s="561"/>
      <c r="M172" s="561"/>
      <c r="N172" s="560"/>
    </row>
    <row r="173" spans="1:14" ht="25.5">
      <c r="A173" s="1057" t="s">
        <v>763</v>
      </c>
      <c r="B173" s="1030" t="s">
        <v>409</v>
      </c>
      <c r="C173" s="72" t="s">
        <v>8</v>
      </c>
      <c r="D173" s="294" t="s">
        <v>19</v>
      </c>
      <c r="E173" s="598" t="s">
        <v>175</v>
      </c>
      <c r="F173" s="654">
        <v>16.5</v>
      </c>
      <c r="G173" s="92">
        <v>16.5</v>
      </c>
      <c r="H173" s="81">
        <v>16.5</v>
      </c>
      <c r="I173" s="1136" t="s">
        <v>408</v>
      </c>
      <c r="J173" s="53" t="s">
        <v>668</v>
      </c>
      <c r="K173" s="162">
        <v>55</v>
      </c>
      <c r="L173" s="162">
        <v>55</v>
      </c>
      <c r="M173" s="162">
        <v>55</v>
      </c>
      <c r="N173" s="53" t="s">
        <v>26</v>
      </c>
    </row>
    <row r="174" spans="1:14" ht="13.5" thickBot="1">
      <c r="A174" s="1058"/>
      <c r="B174" s="1031"/>
      <c r="C174" s="72"/>
      <c r="D174" s="294"/>
      <c r="E174" s="598"/>
      <c r="F174" s="654"/>
      <c r="G174" s="92"/>
      <c r="H174" s="81"/>
      <c r="I174" s="1136"/>
      <c r="J174" s="53"/>
      <c r="K174" s="162"/>
      <c r="L174" s="162"/>
      <c r="M174" s="162"/>
      <c r="N174" s="53"/>
    </row>
    <row r="175" spans="1:14" ht="13.5" thickBot="1">
      <c r="A175" s="1056"/>
      <c r="B175" s="1032"/>
      <c r="C175" s="72"/>
      <c r="D175" s="929" t="s">
        <v>15</v>
      </c>
      <c r="E175" s="967"/>
      <c r="F175" s="655">
        <f t="shared" ref="F175" si="72">SUM(F173+F174)</f>
        <v>16.5</v>
      </c>
      <c r="G175" s="88">
        <f t="shared" ref="G175:H175" si="73">SUM(G173+G174)</f>
        <v>16.5</v>
      </c>
      <c r="H175" s="122">
        <f t="shared" si="73"/>
        <v>16.5</v>
      </c>
      <c r="I175" s="1136"/>
      <c r="J175" s="404"/>
      <c r="K175" s="162"/>
      <c r="L175" s="162"/>
      <c r="M175" s="162"/>
      <c r="N175" s="53"/>
    </row>
    <row r="176" spans="1:14" s="17" customFormat="1" ht="12.75">
      <c r="A176" s="1057" t="s">
        <v>764</v>
      </c>
      <c r="B176" s="1033" t="s">
        <v>410</v>
      </c>
      <c r="C176" s="163">
        <v>1</v>
      </c>
      <c r="D176" s="577" t="s">
        <v>47</v>
      </c>
      <c r="E176" s="471" t="s">
        <v>141</v>
      </c>
      <c r="F176" s="654">
        <v>4262.8999999999996</v>
      </c>
      <c r="G176" s="92">
        <v>4360</v>
      </c>
      <c r="H176" s="81">
        <v>4450</v>
      </c>
      <c r="I176" s="1136"/>
      <c r="J176" s="53" t="s">
        <v>667</v>
      </c>
      <c r="K176" s="162">
        <v>2500</v>
      </c>
      <c r="L176" s="162">
        <v>2500</v>
      </c>
      <c r="M176" s="162">
        <v>2500</v>
      </c>
      <c r="N176" s="53" t="s">
        <v>26</v>
      </c>
    </row>
    <row r="177" spans="1:16" ht="26.25" thickBot="1">
      <c r="A177" s="1058"/>
      <c r="B177" s="1034"/>
      <c r="C177" s="163">
        <v>1</v>
      </c>
      <c r="D177" s="579" t="s">
        <v>47</v>
      </c>
      <c r="E177" s="578" t="s">
        <v>348</v>
      </c>
      <c r="F177" s="654">
        <v>29.8</v>
      </c>
      <c r="G177" s="92">
        <v>30</v>
      </c>
      <c r="H177" s="81">
        <v>30</v>
      </c>
      <c r="I177" s="1136"/>
      <c r="J177" s="53"/>
      <c r="K177" s="162"/>
      <c r="L177" s="162"/>
      <c r="M177" s="162"/>
      <c r="N177" s="53" t="s">
        <v>26</v>
      </c>
    </row>
    <row r="178" spans="1:16" ht="13.5" thickBot="1">
      <c r="A178" s="1056"/>
      <c r="B178" s="1035"/>
      <c r="C178" s="217"/>
      <c r="D178" s="948" t="s">
        <v>15</v>
      </c>
      <c r="E178" s="967"/>
      <c r="F178" s="794">
        <f t="shared" ref="F178" si="74">SUM(F176:F177)</f>
        <v>4292.7</v>
      </c>
      <c r="G178" s="284">
        <f t="shared" ref="G178:H178" si="75">SUM(G176:G177)</f>
        <v>4390</v>
      </c>
      <c r="H178" s="284">
        <f t="shared" si="75"/>
        <v>4480</v>
      </c>
      <c r="I178" s="1136"/>
      <c r="J178" s="560"/>
      <c r="K178" s="561"/>
      <c r="L178" s="561"/>
      <c r="M178" s="561"/>
      <c r="N178" s="560"/>
    </row>
    <row r="179" spans="1:16" ht="25.5">
      <c r="A179" s="1057" t="s">
        <v>915</v>
      </c>
      <c r="B179" s="1033" t="s">
        <v>1655</v>
      </c>
      <c r="C179" s="162">
        <v>32</v>
      </c>
      <c r="D179" s="599" t="s">
        <v>24</v>
      </c>
      <c r="E179" s="9" t="s">
        <v>1358</v>
      </c>
      <c r="F179" s="654">
        <v>60</v>
      </c>
      <c r="G179" s="92">
        <v>60</v>
      </c>
      <c r="H179" s="81">
        <v>60</v>
      </c>
      <c r="I179" s="1136"/>
      <c r="J179" s="168" t="s">
        <v>1467</v>
      </c>
      <c r="K179" s="32">
        <v>8</v>
      </c>
      <c r="L179" s="32">
        <v>8</v>
      </c>
      <c r="M179" s="32">
        <v>8</v>
      </c>
      <c r="N179" s="393" t="s">
        <v>375</v>
      </c>
    </row>
    <row r="180" spans="1:16" ht="25.5">
      <c r="A180" s="1058"/>
      <c r="B180" s="1034"/>
      <c r="C180" s="162">
        <v>32</v>
      </c>
      <c r="D180" s="599" t="s">
        <v>19</v>
      </c>
      <c r="E180" s="140" t="s">
        <v>388</v>
      </c>
      <c r="F180" s="654">
        <v>11.843999999999999</v>
      </c>
      <c r="G180" s="92">
        <v>9</v>
      </c>
      <c r="H180" s="81">
        <v>9</v>
      </c>
      <c r="I180" s="1136"/>
      <c r="J180" s="53" t="s">
        <v>411</v>
      </c>
      <c r="K180" s="32" t="s">
        <v>1464</v>
      </c>
      <c r="L180" s="32" t="s">
        <v>1464</v>
      </c>
      <c r="M180" s="32" t="s">
        <v>1464</v>
      </c>
      <c r="N180" s="393" t="s">
        <v>375</v>
      </c>
    </row>
    <row r="181" spans="1:16" ht="12.75">
      <c r="A181" s="1058"/>
      <c r="B181" s="1034"/>
      <c r="C181" s="162">
        <v>32</v>
      </c>
      <c r="D181" s="599" t="s">
        <v>113</v>
      </c>
      <c r="E181" s="9" t="s">
        <v>344</v>
      </c>
      <c r="F181" s="654">
        <v>140.5</v>
      </c>
      <c r="G181" s="92">
        <v>141</v>
      </c>
      <c r="H181" s="81">
        <v>141</v>
      </c>
      <c r="I181" s="1136"/>
      <c r="J181" s="168" t="s">
        <v>669</v>
      </c>
      <c r="K181" s="32">
        <v>17</v>
      </c>
      <c r="L181" s="32">
        <v>17</v>
      </c>
      <c r="M181" s="32">
        <v>17</v>
      </c>
      <c r="N181" s="393" t="s">
        <v>375</v>
      </c>
    </row>
    <row r="182" spans="1:16" ht="25.5">
      <c r="A182" s="1058"/>
      <c r="B182" s="1034"/>
      <c r="C182" s="162">
        <v>32</v>
      </c>
      <c r="D182" s="599" t="s">
        <v>24</v>
      </c>
      <c r="E182" s="9" t="s">
        <v>344</v>
      </c>
      <c r="F182" s="654">
        <v>7.6</v>
      </c>
      <c r="G182" s="92">
        <v>8</v>
      </c>
      <c r="H182" s="81">
        <v>8</v>
      </c>
      <c r="I182" s="1136"/>
      <c r="J182" s="53" t="s">
        <v>1465</v>
      </c>
      <c r="K182" s="32" t="s">
        <v>1466</v>
      </c>
      <c r="L182" s="32" t="s">
        <v>1466</v>
      </c>
      <c r="M182" s="32" t="s">
        <v>1466</v>
      </c>
      <c r="N182" s="393" t="s">
        <v>375</v>
      </c>
    </row>
    <row r="183" spans="1:16" ht="12.75">
      <c r="A183" s="1058"/>
      <c r="B183" s="1034"/>
      <c r="C183" s="162">
        <v>32</v>
      </c>
      <c r="D183" s="599" t="s">
        <v>19</v>
      </c>
      <c r="E183" s="9" t="s">
        <v>350</v>
      </c>
      <c r="F183" s="654">
        <v>98.4</v>
      </c>
      <c r="G183" s="92">
        <v>100</v>
      </c>
      <c r="H183" s="81">
        <v>100</v>
      </c>
      <c r="I183" s="1136"/>
      <c r="J183" s="168" t="s">
        <v>1468</v>
      </c>
      <c r="K183" s="32">
        <v>16</v>
      </c>
      <c r="L183" s="32">
        <v>16</v>
      </c>
      <c r="M183" s="32">
        <v>16</v>
      </c>
      <c r="N183" s="393" t="s">
        <v>375</v>
      </c>
    </row>
    <row r="184" spans="1:16" ht="38.25">
      <c r="A184" s="1058"/>
      <c r="B184" s="1034"/>
      <c r="C184" s="162">
        <v>32</v>
      </c>
      <c r="D184" s="599" t="s">
        <v>19</v>
      </c>
      <c r="E184" s="9" t="s">
        <v>344</v>
      </c>
      <c r="F184" s="654">
        <v>511.6</v>
      </c>
      <c r="G184" s="92">
        <v>530</v>
      </c>
      <c r="H184" s="81">
        <v>550</v>
      </c>
      <c r="I184" s="1136"/>
      <c r="J184" s="21" t="s">
        <v>1469</v>
      </c>
      <c r="K184" s="73" t="s">
        <v>1319</v>
      </c>
      <c r="L184" s="73" t="s">
        <v>946</v>
      </c>
      <c r="M184" s="73" t="s">
        <v>946</v>
      </c>
      <c r="N184" s="393" t="s">
        <v>375</v>
      </c>
      <c r="P184" s="1" t="s">
        <v>1390</v>
      </c>
    </row>
    <row r="185" spans="1:16" s="17" customFormat="1" ht="26.25" thickBot="1">
      <c r="A185" s="1058"/>
      <c r="B185" s="1034"/>
      <c r="C185" s="162">
        <v>32</v>
      </c>
      <c r="D185" s="599" t="s">
        <v>24</v>
      </c>
      <c r="E185" s="9" t="s">
        <v>356</v>
      </c>
      <c r="F185" s="654">
        <v>12.4</v>
      </c>
      <c r="G185" s="92">
        <v>10</v>
      </c>
      <c r="H185" s="81">
        <v>10</v>
      </c>
      <c r="I185" s="1136"/>
      <c r="J185" s="21" t="s">
        <v>412</v>
      </c>
      <c r="K185" s="32">
        <v>11</v>
      </c>
      <c r="L185" s="32">
        <v>6</v>
      </c>
      <c r="M185" s="32">
        <v>6</v>
      </c>
      <c r="N185" s="393" t="s">
        <v>375</v>
      </c>
    </row>
    <row r="186" spans="1:16" ht="13.5" thickBot="1">
      <c r="A186" s="1056"/>
      <c r="B186" s="1035"/>
      <c r="C186" s="162"/>
      <c r="D186" s="929" t="s">
        <v>15</v>
      </c>
      <c r="E186" s="967"/>
      <c r="F186" s="657">
        <f t="shared" ref="F186:H186" si="76">SUM(F179:F185)</f>
        <v>842.34399999999994</v>
      </c>
      <c r="G186" s="91">
        <f t="shared" si="76"/>
        <v>858</v>
      </c>
      <c r="H186" s="122">
        <f t="shared" si="76"/>
        <v>878</v>
      </c>
      <c r="I186" s="1136"/>
      <c r="J186" s="200"/>
      <c r="K186" s="561"/>
      <c r="L186" s="561"/>
      <c r="M186" s="561"/>
      <c r="N186" s="560"/>
    </row>
    <row r="187" spans="1:16" ht="12.75">
      <c r="A187" s="1057" t="s">
        <v>1381</v>
      </c>
      <c r="B187" s="1031" t="s">
        <v>1059</v>
      </c>
      <c r="C187" s="72" t="s">
        <v>8</v>
      </c>
      <c r="D187" s="294" t="s">
        <v>19</v>
      </c>
      <c r="E187" s="598" t="s">
        <v>344</v>
      </c>
      <c r="F187" s="654">
        <v>5</v>
      </c>
      <c r="G187" s="92">
        <v>5</v>
      </c>
      <c r="H187" s="81">
        <v>6</v>
      </c>
      <c r="I187" s="1136"/>
      <c r="J187" s="53" t="s">
        <v>916</v>
      </c>
      <c r="K187" s="32">
        <v>415</v>
      </c>
      <c r="L187" s="32">
        <v>420</v>
      </c>
      <c r="M187" s="32">
        <v>430</v>
      </c>
      <c r="N187" s="53" t="s">
        <v>26</v>
      </c>
    </row>
    <row r="188" spans="1:16" ht="13.5" thickBot="1">
      <c r="A188" s="1058"/>
      <c r="B188" s="1031"/>
      <c r="C188" s="72"/>
      <c r="D188" s="294"/>
      <c r="E188" s="598"/>
      <c r="F188" s="654"/>
      <c r="G188" s="92"/>
      <c r="H188" s="81"/>
      <c r="I188" s="1136"/>
      <c r="J188" s="53"/>
      <c r="K188" s="162"/>
      <c r="L188" s="162"/>
      <c r="M188" s="162"/>
      <c r="N188" s="53"/>
    </row>
    <row r="189" spans="1:16" ht="13.5" thickBot="1">
      <c r="A189" s="1056"/>
      <c r="B189" s="1032"/>
      <c r="C189" s="72"/>
      <c r="D189" s="929" t="s">
        <v>15</v>
      </c>
      <c r="E189" s="967"/>
      <c r="F189" s="655">
        <f t="shared" ref="F189" si="77">SUM(F187+F188)</f>
        <v>5</v>
      </c>
      <c r="G189" s="88">
        <f t="shared" ref="G189" si="78">SUM(G187+G188)</f>
        <v>5</v>
      </c>
      <c r="H189" s="122">
        <f t="shared" ref="H189" si="79">SUM(H187+H188)</f>
        <v>6</v>
      </c>
      <c r="I189" s="1136"/>
      <c r="J189" s="404"/>
      <c r="K189" s="162"/>
      <c r="L189" s="162"/>
      <c r="M189" s="162"/>
      <c r="N189" s="53"/>
    </row>
    <row r="190" spans="1:16" s="17" customFormat="1" thickBot="1">
      <c r="A190" s="506" t="s">
        <v>759</v>
      </c>
      <c r="B190" s="997" t="s">
        <v>14</v>
      </c>
      <c r="C190" s="968"/>
      <c r="D190" s="968"/>
      <c r="E190" s="969"/>
      <c r="F190" s="802">
        <f t="shared" ref="F190:H190" si="80">F166+F169+F172+F175+F178+F186+F189</f>
        <v>5521.9439999999995</v>
      </c>
      <c r="G190" s="485">
        <f t="shared" si="80"/>
        <v>5612.7</v>
      </c>
      <c r="H190" s="485">
        <f t="shared" si="80"/>
        <v>5723.9</v>
      </c>
      <c r="I190" s="572"/>
      <c r="J190" s="560"/>
      <c r="K190" s="561"/>
      <c r="L190" s="561"/>
      <c r="M190" s="561"/>
      <c r="N190" s="560"/>
    </row>
    <row r="191" spans="1:16" s="17" customFormat="1" thickBot="1">
      <c r="A191" s="504" t="s">
        <v>5</v>
      </c>
      <c r="B191" s="997" t="s">
        <v>16</v>
      </c>
      <c r="C191" s="968"/>
      <c r="D191" s="968"/>
      <c r="E191" s="969"/>
      <c r="F191" s="794">
        <f t="shared" ref="F191:H191" si="81">F70+F138+F162+F190</f>
        <v>16248.798000000001</v>
      </c>
      <c r="G191" s="284">
        <f t="shared" si="81"/>
        <v>18601.21</v>
      </c>
      <c r="H191" s="284">
        <f t="shared" si="81"/>
        <v>15228.599999999999</v>
      </c>
      <c r="I191" s="430"/>
      <c r="J191" s="560"/>
      <c r="K191" s="561"/>
      <c r="L191" s="561"/>
      <c r="M191" s="561"/>
      <c r="N191" s="560"/>
    </row>
    <row r="192" spans="1:16" s="26" customFormat="1" thickBot="1">
      <c r="A192" s="1001" t="s">
        <v>224</v>
      </c>
      <c r="B192" s="1001"/>
      <c r="C192" s="1001"/>
      <c r="D192" s="1001"/>
      <c r="E192" s="1002"/>
      <c r="F192" s="793">
        <f t="shared" ref="F192:H192" si="82">SUM(F56+F191)</f>
        <v>18055.317999999999</v>
      </c>
      <c r="G192" s="122">
        <f t="shared" si="82"/>
        <v>19183.309999999998</v>
      </c>
      <c r="H192" s="122">
        <f t="shared" si="82"/>
        <v>15822.3</v>
      </c>
      <c r="I192" s="469"/>
      <c r="J192" s="200"/>
      <c r="K192" s="436"/>
      <c r="L192" s="436"/>
      <c r="M192" s="436"/>
      <c r="N192" s="200"/>
    </row>
    <row r="193" spans="1:14" s="17" customFormat="1" ht="13.5" thickBot="1">
      <c r="A193" s="600"/>
      <c r="B193" s="536"/>
      <c r="C193" s="557"/>
      <c r="D193" s="601"/>
      <c r="E193" s="602"/>
      <c r="F193" s="554"/>
      <c r="G193" s="554"/>
      <c r="H193" s="609"/>
      <c r="I193" s="603"/>
      <c r="J193" s="384"/>
      <c r="K193" s="604"/>
      <c r="L193" s="604"/>
      <c r="M193" s="604"/>
      <c r="N193" s="384"/>
    </row>
    <row r="194" spans="1:14" s="25" customFormat="1" ht="39" thickBot="1">
      <c r="A194" s="1008" t="s">
        <v>697</v>
      </c>
      <c r="B194" s="1009"/>
      <c r="C194" s="1009"/>
      <c r="D194" s="1009"/>
      <c r="E194" s="1010"/>
      <c r="F194" s="510" t="s">
        <v>1295</v>
      </c>
      <c r="G194" s="50" t="s">
        <v>82</v>
      </c>
      <c r="H194" s="50" t="s">
        <v>920</v>
      </c>
      <c r="I194" s="124"/>
      <c r="J194" s="22"/>
      <c r="K194" s="51"/>
      <c r="L194" s="51"/>
      <c r="M194" s="51"/>
      <c r="N194" s="22"/>
    </row>
    <row r="195" spans="1:14" ht="13.5" thickBot="1">
      <c r="A195" s="986" t="s">
        <v>89</v>
      </c>
      <c r="B195" s="987"/>
      <c r="C195" s="987"/>
      <c r="D195" s="987"/>
      <c r="E195" s="988"/>
      <c r="F195" s="122">
        <f>SUM(F196:F201)</f>
        <v>7871.6180000000004</v>
      </c>
      <c r="G195" s="91">
        <f>SUM(G196:G201)</f>
        <v>9854.7100000000009</v>
      </c>
      <c r="H195" s="91">
        <f ca="1">SUM(H196:H201)</f>
        <v>8650.7000000000025</v>
      </c>
      <c r="I195" s="126"/>
      <c r="J195" s="605"/>
    </row>
    <row r="196" spans="1:14" ht="12.75">
      <c r="A196" s="1011" t="s">
        <v>83</v>
      </c>
      <c r="B196" s="1012"/>
      <c r="C196" s="1012"/>
      <c r="D196" s="1012"/>
      <c r="E196" s="1013"/>
      <c r="F196" s="107">
        <f>SUMIF(D11:D193,"SB",F11:F193)</f>
        <v>5439.0039999999999</v>
      </c>
      <c r="G196" s="138">
        <f>SUMIF(D11:D193,"SB",G11:G193)</f>
        <v>6619.31</v>
      </c>
      <c r="H196" s="138">
        <f>SUMIF(D11:D193,"SB",H11:H193)</f>
        <v>6433.2300000000014</v>
      </c>
      <c r="I196" s="87"/>
      <c r="J196" s="605"/>
    </row>
    <row r="197" spans="1:14" ht="12.75">
      <c r="A197" s="980" t="s">
        <v>84</v>
      </c>
      <c r="B197" s="981"/>
      <c r="C197" s="981"/>
      <c r="D197" s="981"/>
      <c r="E197" s="982"/>
      <c r="F197" s="123">
        <f>SUMIF(D11:D194,"VD",F11:F194)</f>
        <v>1772.114</v>
      </c>
      <c r="G197" s="138">
        <f>SUMIF(D11:D194,"VD",G11:G194)</f>
        <v>1757.7</v>
      </c>
      <c r="H197" s="138">
        <f>SUMIF(D11:D194,"VD",H11:H194)</f>
        <v>1801.7</v>
      </c>
      <c r="I197" s="87"/>
      <c r="J197" s="194"/>
      <c r="K197" s="194"/>
      <c r="L197" s="194"/>
      <c r="M197" s="194"/>
      <c r="N197" s="67"/>
    </row>
    <row r="198" spans="1:14" ht="12.75">
      <c r="A198" s="980" t="s">
        <v>85</v>
      </c>
      <c r="B198" s="981"/>
      <c r="C198" s="981"/>
      <c r="D198" s="981"/>
      <c r="E198" s="982"/>
      <c r="F198" s="123">
        <f>SUMIF(D11:D193,"SP",F11:F193)</f>
        <v>377.5</v>
      </c>
      <c r="G198" s="138">
        <f>SUMIF(D11:D193,"SP",G11:G193)</f>
        <v>395.7</v>
      </c>
      <c r="H198" s="138">
        <f>SUMIF(D11:D193,"SP",H11:H193)</f>
        <v>415.77</v>
      </c>
      <c r="I198" s="87"/>
      <c r="J198" s="194"/>
      <c r="K198" s="194"/>
      <c r="L198" s="194"/>
      <c r="M198" s="194"/>
      <c r="N198" s="67"/>
    </row>
    <row r="199" spans="1:14" ht="12.75">
      <c r="A199" s="980" t="s">
        <v>86</v>
      </c>
      <c r="B199" s="981"/>
      <c r="C199" s="981"/>
      <c r="D199" s="981"/>
      <c r="E199" s="982"/>
      <c r="F199" s="123">
        <f>SUMIF(D11:D193,"ESB",F11:F193)</f>
        <v>0</v>
      </c>
      <c r="G199" s="138">
        <f>SUMIF(D11:D193,"ESB",G11:G193)</f>
        <v>0</v>
      </c>
      <c r="H199" s="138">
        <f ca="1">SUMIF(D9:D194,"ESB",H14:H196)</f>
        <v>0</v>
      </c>
      <c r="I199" s="87"/>
      <c r="J199" s="194"/>
      <c r="K199" s="194"/>
      <c r="L199" s="194"/>
      <c r="M199" s="194"/>
      <c r="N199" s="67"/>
    </row>
    <row r="200" spans="1:14" ht="12.75">
      <c r="A200" s="980" t="s">
        <v>87</v>
      </c>
      <c r="B200" s="981"/>
      <c r="C200" s="981"/>
      <c r="D200" s="981"/>
      <c r="E200" s="982"/>
      <c r="F200" s="123">
        <f>SUMIF(D10:D192,"SL",F10:F192)</f>
        <v>283</v>
      </c>
      <c r="G200" s="138">
        <f>SUMIF(D10:D192,"SL",G10:G192)</f>
        <v>1082</v>
      </c>
      <c r="H200" s="138">
        <f ca="1">SUMIF(D10:D194,"SL",H15:H197)</f>
        <v>0</v>
      </c>
      <c r="I200" s="87"/>
      <c r="J200" s="194"/>
      <c r="K200" s="194"/>
      <c r="L200" s="194"/>
      <c r="M200" s="194"/>
      <c r="N200" s="67"/>
    </row>
    <row r="201" spans="1:14" ht="13.5" thickBot="1">
      <c r="A201" s="983" t="s">
        <v>88</v>
      </c>
      <c r="B201" s="984"/>
      <c r="C201" s="984"/>
      <c r="D201" s="984"/>
      <c r="E201" s="985"/>
      <c r="F201" s="390">
        <f>SUMIF(D9:D191,"AML",F9:F191)</f>
        <v>0</v>
      </c>
      <c r="G201" s="138">
        <f>SUMIF(D9:D191,"AML",G9:G191)</f>
        <v>0</v>
      </c>
      <c r="H201" s="138">
        <f>SUMIF(D11:D194,"AML",H15:H198)</f>
        <v>0</v>
      </c>
      <c r="I201" s="87"/>
      <c r="J201" s="194"/>
      <c r="K201" s="194"/>
      <c r="L201" s="194"/>
      <c r="M201" s="194"/>
      <c r="N201" s="67"/>
    </row>
    <row r="202" spans="1:14" ht="13.5" thickBot="1">
      <c r="A202" s="986" t="s">
        <v>90</v>
      </c>
      <c r="B202" s="987"/>
      <c r="C202" s="987"/>
      <c r="D202" s="987"/>
      <c r="E202" s="988"/>
      <c r="F202" s="122">
        <f>SUM(F203:F205)</f>
        <v>10183.700000000001</v>
      </c>
      <c r="G202" s="91">
        <f>SUM(G203:G205)</f>
        <v>9328.6</v>
      </c>
      <c r="H202" s="91">
        <f>SUM(H203:H205)</f>
        <v>7171.6</v>
      </c>
      <c r="I202" s="126"/>
      <c r="J202" s="194"/>
      <c r="K202" s="194"/>
      <c r="L202" s="194"/>
      <c r="M202" s="194"/>
      <c r="N202" s="67"/>
    </row>
    <row r="203" spans="1:14" ht="12.75">
      <c r="A203" s="974" t="s">
        <v>28</v>
      </c>
      <c r="B203" s="975"/>
      <c r="C203" s="975"/>
      <c r="D203" s="975"/>
      <c r="E203" s="976"/>
      <c r="F203" s="107">
        <f>SUMIF(D11:D193,"ES",F11:F193)</f>
        <v>4063.7</v>
      </c>
      <c r="G203" s="150">
        <f>SUMIF(D11:D193,"ES",G11:G193)</f>
        <v>3169.6</v>
      </c>
      <c r="H203" s="150">
        <f>SUMIF(D11:D193,"ES",H11:H193)</f>
        <v>858.6</v>
      </c>
      <c r="I203" s="308"/>
      <c r="J203" s="194"/>
      <c r="K203" s="194"/>
      <c r="L203" s="194"/>
      <c r="M203" s="194"/>
      <c r="N203" s="67"/>
    </row>
    <row r="204" spans="1:14" ht="12.75">
      <c r="A204" s="991" t="s">
        <v>651</v>
      </c>
      <c r="B204" s="992"/>
      <c r="C204" s="992"/>
      <c r="D204" s="992"/>
      <c r="E204" s="993"/>
      <c r="F204" s="123">
        <f>SUMIF(D11:D193,"VB",F11:F193)</f>
        <v>6080</v>
      </c>
      <c r="G204" s="150">
        <f>SUMIF(D11:D193,"VB",G11:G193)</f>
        <v>6117</v>
      </c>
      <c r="H204" s="150">
        <f>SUMIF(D11:D193,"VB",H11:H193)</f>
        <v>6271</v>
      </c>
      <c r="I204" s="308"/>
      <c r="J204" s="194"/>
      <c r="K204" s="194"/>
      <c r="L204" s="194"/>
      <c r="M204" s="194"/>
      <c r="N204" s="67"/>
    </row>
    <row r="205" spans="1:14" ht="13.5" thickBot="1">
      <c r="A205" s="994" t="s">
        <v>29</v>
      </c>
      <c r="B205" s="995"/>
      <c r="C205" s="995"/>
      <c r="D205" s="995"/>
      <c r="E205" s="996"/>
      <c r="F205" s="390">
        <f>SUMIF(D11:D193,"Kt.",F11:F193)</f>
        <v>40</v>
      </c>
      <c r="G205" s="153">
        <f>SUMIF(D11:D193,"Kt.",G11:G193)</f>
        <v>42</v>
      </c>
      <c r="H205" s="153">
        <f>SUMIF(D11:D193,"Kt.",H11:H193)</f>
        <v>42</v>
      </c>
      <c r="I205" s="308"/>
      <c r="J205" s="194"/>
      <c r="K205" s="194"/>
      <c r="L205" s="194"/>
      <c r="M205" s="194"/>
      <c r="N205" s="67"/>
    </row>
    <row r="206" spans="1:14" ht="13.5" thickBot="1">
      <c r="A206" s="1004" t="s">
        <v>91</v>
      </c>
      <c r="B206" s="1005"/>
      <c r="C206" s="1005"/>
      <c r="D206" s="1005"/>
      <c r="E206" s="1006"/>
      <c r="F206" s="511">
        <f>SUM(F195+F202)</f>
        <v>18055.317999999999</v>
      </c>
      <c r="G206" s="606">
        <f>SUM(G195+G202)</f>
        <v>19183.310000000001</v>
      </c>
      <c r="H206" s="606">
        <f ca="1">SUM(H195+H202)</f>
        <v>15822.300000000003</v>
      </c>
      <c r="I206" s="308"/>
      <c r="J206" s="194"/>
      <c r="K206" s="194"/>
      <c r="L206" s="194"/>
      <c r="M206" s="194"/>
      <c r="N206" s="67"/>
    </row>
    <row r="207" spans="1:14" ht="12.75">
      <c r="A207" s="974" t="s">
        <v>80</v>
      </c>
      <c r="B207" s="975"/>
      <c r="C207" s="975"/>
      <c r="D207" s="975"/>
      <c r="E207" s="976"/>
      <c r="F207" s="107">
        <f>SUMIF(C11:C195,"1R",F10:F195)</f>
        <v>3299.1000000000004</v>
      </c>
      <c r="G207" s="146">
        <f ca="1">SUMIF(D10:D195,"1R",G13:G195)</f>
        <v>0</v>
      </c>
      <c r="H207" s="146">
        <f ca="1">SUMIF(C10:C195,"1R",H13:H195)</f>
        <v>2315</v>
      </c>
    </row>
    <row r="208" spans="1:14" ht="13.5" thickBot="1">
      <c r="A208" s="994" t="s">
        <v>81</v>
      </c>
      <c r="B208" s="995"/>
      <c r="C208" s="995"/>
      <c r="D208" s="995"/>
      <c r="E208" s="996"/>
      <c r="F208" s="607">
        <v>5175.6000000000004</v>
      </c>
      <c r="G208" s="624">
        <f>SUM(G206-F206)</f>
        <v>1127.992000000002</v>
      </c>
      <c r="H208" s="624">
        <f ca="1">SUM(H206-G206)</f>
        <v>-3361.0099999999984</v>
      </c>
    </row>
    <row r="209" spans="6:8">
      <c r="F209" s="608"/>
      <c r="G209" s="678"/>
      <c r="H209" s="678"/>
    </row>
    <row r="210" spans="6:8">
      <c r="F210" s="308"/>
      <c r="G210" s="679"/>
      <c r="H210" s="679"/>
    </row>
    <row r="211" spans="6:8" ht="12.75">
      <c r="F211" s="616"/>
      <c r="G211" s="616"/>
      <c r="H211" s="616"/>
    </row>
    <row r="213" spans="6:8">
      <c r="F213" s="308"/>
    </row>
    <row r="214" spans="6:8">
      <c r="F214" s="308"/>
    </row>
  </sheetData>
  <sheetProtection formatCells="0" formatColumns="0" formatRows="0" insertColumns="0" insertHyperlinks="0" deleteColumns="0"/>
  <autoFilter ref="A11:N208" xr:uid="{AA4A668D-527C-4233-A917-C5BB0D6455A0}"/>
  <mergeCells count="231">
    <mergeCell ref="A28:A30"/>
    <mergeCell ref="B28:B30"/>
    <mergeCell ref="I28:I30"/>
    <mergeCell ref="D30:E30"/>
    <mergeCell ref="I146:I149"/>
    <mergeCell ref="B139:E139"/>
    <mergeCell ref="B155:B161"/>
    <mergeCell ref="I98:I100"/>
    <mergeCell ref="A85:A88"/>
    <mergeCell ref="I155:I161"/>
    <mergeCell ref="B132:B134"/>
    <mergeCell ref="B140:B142"/>
    <mergeCell ref="D115:E115"/>
    <mergeCell ref="I113:I115"/>
    <mergeCell ref="I150:I154"/>
    <mergeCell ref="A101:A103"/>
    <mergeCell ref="I140:I142"/>
    <mergeCell ref="I143:I145"/>
    <mergeCell ref="D125:E125"/>
    <mergeCell ref="D142:E142"/>
    <mergeCell ref="D145:E145"/>
    <mergeCell ref="A49:A51"/>
    <mergeCell ref="I95:I97"/>
    <mergeCell ref="B57:E57"/>
    <mergeCell ref="I170:I172"/>
    <mergeCell ref="D172:E172"/>
    <mergeCell ref="I164:I166"/>
    <mergeCell ref="I167:I169"/>
    <mergeCell ref="D166:E166"/>
    <mergeCell ref="B138:E138"/>
    <mergeCell ref="A129:A131"/>
    <mergeCell ref="B129:B131"/>
    <mergeCell ref="I101:I103"/>
    <mergeCell ref="B113:B115"/>
    <mergeCell ref="A104:A112"/>
    <mergeCell ref="A140:A142"/>
    <mergeCell ref="B123:B125"/>
    <mergeCell ref="B120:B122"/>
    <mergeCell ref="B126:B128"/>
    <mergeCell ref="I116:I119"/>
    <mergeCell ref="I104:I112"/>
    <mergeCell ref="I120:I122"/>
    <mergeCell ref="B101:B103"/>
    <mergeCell ref="D103:E103"/>
    <mergeCell ref="A120:A122"/>
    <mergeCell ref="I63:I65"/>
    <mergeCell ref="D62:E62"/>
    <mergeCell ref="B58:E58"/>
    <mergeCell ref="B56:E56"/>
    <mergeCell ref="B55:E55"/>
    <mergeCell ref="A179:A186"/>
    <mergeCell ref="B179:B186"/>
    <mergeCell ref="D186:E186"/>
    <mergeCell ref="A176:A178"/>
    <mergeCell ref="B176:B178"/>
    <mergeCell ref="D178:E178"/>
    <mergeCell ref="B164:B166"/>
    <mergeCell ref="A98:A100"/>
    <mergeCell ref="B98:B100"/>
    <mergeCell ref="A95:A97"/>
    <mergeCell ref="B95:B97"/>
    <mergeCell ref="B82:B84"/>
    <mergeCell ref="A82:A84"/>
    <mergeCell ref="A143:A145"/>
    <mergeCell ref="A146:A149"/>
    <mergeCell ref="A150:A154"/>
    <mergeCell ref="B150:B154"/>
    <mergeCell ref="A123:A125"/>
    <mergeCell ref="A113:A115"/>
    <mergeCell ref="I187:I189"/>
    <mergeCell ref="D189:E189"/>
    <mergeCell ref="I173:I175"/>
    <mergeCell ref="I176:I178"/>
    <mergeCell ref="I179:I186"/>
    <mergeCell ref="D175:E175"/>
    <mergeCell ref="D169:E169"/>
    <mergeCell ref="K1:N1"/>
    <mergeCell ref="M3:N3"/>
    <mergeCell ref="I59:I62"/>
    <mergeCell ref="I72:I74"/>
    <mergeCell ref="I75:I77"/>
    <mergeCell ref="D84:E84"/>
    <mergeCell ref="I78:I81"/>
    <mergeCell ref="I82:I84"/>
    <mergeCell ref="D154:E154"/>
    <mergeCell ref="D149:E149"/>
    <mergeCell ref="D119:E119"/>
    <mergeCell ref="D100:E100"/>
    <mergeCell ref="D94:E94"/>
    <mergeCell ref="D128:E128"/>
    <mergeCell ref="D27:E27"/>
    <mergeCell ref="K6:M6"/>
    <mergeCell ref="K9:K10"/>
    <mergeCell ref="A40:A42"/>
    <mergeCell ref="I89:I94"/>
    <mergeCell ref="A6:E6"/>
    <mergeCell ref="A66:A69"/>
    <mergeCell ref="B66:B69"/>
    <mergeCell ref="D65:E65"/>
    <mergeCell ref="I66:I69"/>
    <mergeCell ref="B85:B88"/>
    <mergeCell ref="B70:E70"/>
    <mergeCell ref="B71:E71"/>
    <mergeCell ref="A7:A10"/>
    <mergeCell ref="B7:B10"/>
    <mergeCell ref="C7:C10"/>
    <mergeCell ref="G7:G10"/>
    <mergeCell ref="D7:D10"/>
    <mergeCell ref="E7:E10"/>
    <mergeCell ref="B12:E12"/>
    <mergeCell ref="B31:B36"/>
    <mergeCell ref="D45:E45"/>
    <mergeCell ref="D77:E77"/>
    <mergeCell ref="F7:F10"/>
    <mergeCell ref="B63:B65"/>
    <mergeCell ref="B89:B94"/>
    <mergeCell ref="B78:B81"/>
    <mergeCell ref="B191:E191"/>
    <mergeCell ref="A116:A119"/>
    <mergeCell ref="A192:E192"/>
    <mergeCell ref="A167:A169"/>
    <mergeCell ref="B167:B169"/>
    <mergeCell ref="A155:A161"/>
    <mergeCell ref="B135:B137"/>
    <mergeCell ref="A126:A128"/>
    <mergeCell ref="A135:A137"/>
    <mergeCell ref="A132:A134"/>
    <mergeCell ref="B190:E190"/>
    <mergeCell ref="B187:B189"/>
    <mergeCell ref="A164:A166"/>
    <mergeCell ref="A173:A175"/>
    <mergeCell ref="B173:B175"/>
    <mergeCell ref="B162:E162"/>
    <mergeCell ref="D122:E122"/>
    <mergeCell ref="D161:E161"/>
    <mergeCell ref="B146:B149"/>
    <mergeCell ref="B143:B145"/>
    <mergeCell ref="A170:A172"/>
    <mergeCell ref="B170:B172"/>
    <mergeCell ref="B163:E163"/>
    <mergeCell ref="A187:A189"/>
    <mergeCell ref="A75:A77"/>
    <mergeCell ref="B75:B77"/>
    <mergeCell ref="B72:B74"/>
    <mergeCell ref="D74:E74"/>
    <mergeCell ref="D88:E88"/>
    <mergeCell ref="B104:B112"/>
    <mergeCell ref="D112:E112"/>
    <mergeCell ref="D81:E81"/>
    <mergeCell ref="A72:A74"/>
    <mergeCell ref="A14:A16"/>
    <mergeCell ref="A208:E208"/>
    <mergeCell ref="A194:E194"/>
    <mergeCell ref="A199:E199"/>
    <mergeCell ref="A200:E200"/>
    <mergeCell ref="A201:E201"/>
    <mergeCell ref="A202:E202"/>
    <mergeCell ref="A203:E203"/>
    <mergeCell ref="A204:E204"/>
    <mergeCell ref="A205:E205"/>
    <mergeCell ref="A206:E206"/>
    <mergeCell ref="A207:E207"/>
    <mergeCell ref="A195:E195"/>
    <mergeCell ref="A196:E196"/>
    <mergeCell ref="A197:E197"/>
    <mergeCell ref="A198:E198"/>
    <mergeCell ref="B17:B19"/>
    <mergeCell ref="D97:E97"/>
    <mergeCell ref="D137:E137"/>
    <mergeCell ref="D134:E134"/>
    <mergeCell ref="D131:E131"/>
    <mergeCell ref="A89:A94"/>
    <mergeCell ref="B116:B119"/>
    <mergeCell ref="A63:A65"/>
    <mergeCell ref="J85:J86"/>
    <mergeCell ref="K2:N2"/>
    <mergeCell ref="I52:I54"/>
    <mergeCell ref="I25:I27"/>
    <mergeCell ref="N7:N10"/>
    <mergeCell ref="K85:K86"/>
    <mergeCell ref="I49:I51"/>
    <mergeCell ref="A5:N5"/>
    <mergeCell ref="B59:B62"/>
    <mergeCell ref="D16:E16"/>
    <mergeCell ref="B23:E23"/>
    <mergeCell ref="B24:E24"/>
    <mergeCell ref="I14:I16"/>
    <mergeCell ref="B25:B27"/>
    <mergeCell ref="B14:B16"/>
    <mergeCell ref="B37:B39"/>
    <mergeCell ref="D39:E39"/>
    <mergeCell ref="B13:E13"/>
    <mergeCell ref="A52:A54"/>
    <mergeCell ref="B52:B54"/>
    <mergeCell ref="B49:B51"/>
    <mergeCell ref="M9:M10"/>
    <mergeCell ref="J7:M8"/>
    <mergeCell ref="I85:I88"/>
    <mergeCell ref="D42:E42"/>
    <mergeCell ref="B43:B45"/>
    <mergeCell ref="D36:E36"/>
    <mergeCell ref="B46:B48"/>
    <mergeCell ref="D54:E54"/>
    <mergeCell ref="I31:I36"/>
    <mergeCell ref="I40:I42"/>
    <mergeCell ref="I43:I45"/>
    <mergeCell ref="I46:I48"/>
    <mergeCell ref="L9:L10"/>
    <mergeCell ref="J9:J10"/>
    <mergeCell ref="H7:H10"/>
    <mergeCell ref="I7:I10"/>
    <mergeCell ref="B40:B42"/>
    <mergeCell ref="L85:L86"/>
    <mergeCell ref="M85:M86"/>
    <mergeCell ref="A17:A19"/>
    <mergeCell ref="A37:A39"/>
    <mergeCell ref="A25:A27"/>
    <mergeCell ref="A46:A48"/>
    <mergeCell ref="A43:A45"/>
    <mergeCell ref="A31:A36"/>
    <mergeCell ref="D69:E69"/>
    <mergeCell ref="A78:A81"/>
    <mergeCell ref="A20:A22"/>
    <mergeCell ref="B20:B22"/>
    <mergeCell ref="I20:I22"/>
    <mergeCell ref="D22:E22"/>
    <mergeCell ref="A59:A62"/>
    <mergeCell ref="D51:E51"/>
    <mergeCell ref="I17:I19"/>
    <mergeCell ref="D19:E19"/>
    <mergeCell ref="D48:E48"/>
  </mergeCells>
  <phoneticPr fontId="28" type="noConversion"/>
  <pageMargins left="0.31496062992125984" right="0.31496062992125984" top="0.74803149606299213" bottom="0.55118110236220474" header="0.31496062992125984" footer="0.31496062992125984"/>
  <pageSetup paperSize="9" scale="70" orientation="landscape" r:id="rId1"/>
  <headerFooter>
    <oddHeader>&amp;C&amp;P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B219B-2927-43BC-B8DF-F7BF3595FF95}">
  <sheetPr codeName="Lapas8">
    <tabColor theme="2" tint="-0.249977111117893"/>
  </sheetPr>
  <dimension ref="A1:N166"/>
  <sheetViews>
    <sheetView zoomScale="75" zoomScaleNormal="75" workbookViewId="0">
      <pane ySplit="11" topLeftCell="A143" activePane="bottomLeft" state="frozen"/>
      <selection pane="bottomLeft" activeCell="S9" sqref="S9"/>
    </sheetView>
  </sheetViews>
  <sheetFormatPr defaultColWidth="9.140625" defaultRowHeight="15"/>
  <cols>
    <col min="1" max="1" width="8.5703125" style="189" customWidth="1"/>
    <col min="2" max="2" width="24.140625" style="385" customWidth="1"/>
    <col min="3" max="3" width="5.28515625" style="187" customWidth="1"/>
    <col min="4" max="4" width="6.5703125" style="189" customWidth="1"/>
    <col min="5" max="5" width="8.5703125" style="189" customWidth="1"/>
    <col min="6" max="6" width="12" style="367" customWidth="1"/>
    <col min="7" max="7" width="13.42578125" style="260" customWidth="1"/>
    <col min="8" max="8" width="12.28515625" style="260" customWidth="1"/>
    <col min="9" max="9" width="12" style="187" customWidth="1"/>
    <col min="10" max="10" width="28.140625" style="263" customWidth="1"/>
    <col min="11" max="11" width="10.140625" style="173" customWidth="1"/>
    <col min="12" max="12" width="9.28515625" style="173" customWidth="1"/>
    <col min="13" max="13" width="8.42578125" style="173" customWidth="1"/>
    <col min="14" max="14" width="6.7109375" style="41" customWidth="1"/>
    <col min="15" max="16384" width="9.140625" style="1"/>
  </cols>
  <sheetData>
    <row r="1" spans="1:14" ht="45" customHeight="1">
      <c r="G1" s="544"/>
      <c r="J1" s="22"/>
      <c r="K1" s="971" t="s">
        <v>1720</v>
      </c>
      <c r="L1" s="971"/>
      <c r="M1" s="971"/>
      <c r="N1" s="971"/>
    </row>
    <row r="2" spans="1:14">
      <c r="G2" s="610"/>
      <c r="J2" s="108"/>
      <c r="K2" s="971"/>
      <c r="L2" s="971"/>
      <c r="M2" s="971"/>
      <c r="N2" s="971"/>
    </row>
    <row r="3" spans="1:14" ht="15.75">
      <c r="A3" s="222" t="s">
        <v>819</v>
      </c>
      <c r="B3" s="222"/>
      <c r="C3" s="222"/>
      <c r="D3" s="222"/>
      <c r="E3" s="222"/>
      <c r="F3" s="368"/>
      <c r="G3" s="222"/>
      <c r="H3" s="261"/>
      <c r="I3" s="190"/>
      <c r="J3" s="262"/>
      <c r="K3" s="174"/>
      <c r="L3" s="174"/>
      <c r="M3" s="944" t="s">
        <v>815</v>
      </c>
      <c r="N3" s="944"/>
    </row>
    <row r="4" spans="1:14" s="25" customFormat="1" ht="12.75">
      <c r="A4" s="24" t="s">
        <v>813</v>
      </c>
      <c r="F4" s="77"/>
      <c r="G4" s="77"/>
      <c r="H4" s="77"/>
      <c r="I4" s="496"/>
      <c r="J4" s="23"/>
    </row>
    <row r="5" spans="1:14">
      <c r="A5" s="2" t="s">
        <v>1632</v>
      </c>
      <c r="B5" s="525"/>
      <c r="F5" s="260"/>
      <c r="K5" s="1"/>
      <c r="L5" s="1"/>
      <c r="M5" s="1"/>
      <c r="N5" s="1"/>
    </row>
    <row r="6" spans="1:14" ht="15.75" thickBot="1">
      <c r="B6" s="519"/>
      <c r="F6" s="260"/>
      <c r="K6" s="520"/>
      <c r="L6" s="520"/>
      <c r="M6" s="520"/>
      <c r="N6" s="520"/>
    </row>
    <row r="7" spans="1:14" s="43" customFormat="1" ht="21" customHeight="1">
      <c r="A7" s="930" t="s">
        <v>0</v>
      </c>
      <c r="B7" s="952" t="s">
        <v>1</v>
      </c>
      <c r="C7" s="930" t="s">
        <v>844</v>
      </c>
      <c r="D7" s="930" t="s">
        <v>3</v>
      </c>
      <c r="E7" s="934" t="s">
        <v>2</v>
      </c>
      <c r="F7" s="941" t="s">
        <v>1604</v>
      </c>
      <c r="G7" s="941" t="s">
        <v>1605</v>
      </c>
      <c r="H7" s="941" t="s">
        <v>1606</v>
      </c>
      <c r="I7" s="937" t="s">
        <v>92</v>
      </c>
      <c r="J7" s="1014" t="s">
        <v>1607</v>
      </c>
      <c r="K7" s="1015"/>
      <c r="L7" s="1015"/>
      <c r="M7" s="1016"/>
      <c r="N7" s="919" t="s">
        <v>21</v>
      </c>
    </row>
    <row r="8" spans="1:14" s="43" customFormat="1" ht="13.5" thickBot="1">
      <c r="A8" s="931"/>
      <c r="B8" s="953"/>
      <c r="C8" s="931"/>
      <c r="D8" s="931"/>
      <c r="E8" s="935"/>
      <c r="F8" s="942"/>
      <c r="G8" s="942"/>
      <c r="H8" s="942"/>
      <c r="I8" s="938"/>
      <c r="J8" s="1017"/>
      <c r="K8" s="1018"/>
      <c r="L8" s="1018"/>
      <c r="M8" s="1019"/>
      <c r="N8" s="920"/>
    </row>
    <row r="9" spans="1:14" s="43" customFormat="1" ht="12.75">
      <c r="A9" s="932"/>
      <c r="B9" s="953"/>
      <c r="C9" s="932"/>
      <c r="D9" s="932"/>
      <c r="E9" s="935"/>
      <c r="F9" s="942"/>
      <c r="G9" s="942"/>
      <c r="H9" s="942"/>
      <c r="I9" s="939"/>
      <c r="J9" s="1022" t="s">
        <v>18</v>
      </c>
      <c r="K9" s="1020" t="s">
        <v>59</v>
      </c>
      <c r="L9" s="1020" t="s">
        <v>564</v>
      </c>
      <c r="M9" s="1020" t="s">
        <v>918</v>
      </c>
      <c r="N9" s="920"/>
    </row>
    <row r="10" spans="1:14" s="43" customFormat="1" ht="38.450000000000003" customHeight="1" thickBot="1">
      <c r="A10" s="933"/>
      <c r="B10" s="954"/>
      <c r="C10" s="933"/>
      <c r="D10" s="933"/>
      <c r="E10" s="936"/>
      <c r="F10" s="943"/>
      <c r="G10" s="943"/>
      <c r="H10" s="943"/>
      <c r="I10" s="940"/>
      <c r="J10" s="1023"/>
      <c r="K10" s="1021"/>
      <c r="L10" s="1021"/>
      <c r="M10" s="1021"/>
      <c r="N10" s="921"/>
    </row>
    <row r="11" spans="1:14" s="44" customFormat="1" ht="12.75">
      <c r="A11" s="527" t="s">
        <v>8</v>
      </c>
      <c r="B11" s="527" t="s">
        <v>9</v>
      </c>
      <c r="C11" s="527" t="s">
        <v>10</v>
      </c>
      <c r="D11" s="527" t="s">
        <v>11</v>
      </c>
      <c r="E11" s="527" t="s">
        <v>17</v>
      </c>
      <c r="F11" s="528">
        <v>6</v>
      </c>
      <c r="G11" s="528">
        <v>7</v>
      </c>
      <c r="H11" s="528">
        <v>8</v>
      </c>
      <c r="I11" s="527" t="s">
        <v>1319</v>
      </c>
      <c r="J11" s="529" t="s">
        <v>7</v>
      </c>
      <c r="K11" s="526" t="s">
        <v>1386</v>
      </c>
      <c r="L11" s="526" t="s">
        <v>74</v>
      </c>
      <c r="M11" s="526" t="s">
        <v>61</v>
      </c>
      <c r="N11" s="530" t="s">
        <v>1341</v>
      </c>
    </row>
    <row r="12" spans="1:14" s="17" customFormat="1" ht="37.5" customHeight="1" thickBot="1">
      <c r="A12" s="490" t="s">
        <v>4</v>
      </c>
      <c r="B12" s="1073" t="s">
        <v>413</v>
      </c>
      <c r="C12" s="1074"/>
      <c r="D12" s="1074"/>
      <c r="E12" s="1074"/>
      <c r="F12" s="369"/>
      <c r="G12" s="198"/>
      <c r="H12" s="198"/>
      <c r="I12" s="480"/>
      <c r="J12" s="486"/>
      <c r="K12" s="264"/>
      <c r="L12" s="264"/>
      <c r="M12" s="265"/>
      <c r="N12" s="200"/>
    </row>
    <row r="13" spans="1:14" s="17" customFormat="1" ht="45.75" customHeight="1" thickBot="1">
      <c r="A13" s="491" t="s">
        <v>765</v>
      </c>
      <c r="B13" s="1061" t="s">
        <v>414</v>
      </c>
      <c r="C13" s="956"/>
      <c r="D13" s="956"/>
      <c r="E13" s="956"/>
      <c r="F13" s="370"/>
      <c r="G13" s="94"/>
      <c r="H13" s="94"/>
      <c r="I13" s="480"/>
      <c r="J13" s="486"/>
      <c r="K13" s="264"/>
      <c r="L13" s="264"/>
      <c r="M13" s="265"/>
      <c r="N13" s="200"/>
    </row>
    <row r="14" spans="1:14" ht="25.5">
      <c r="A14" s="977" t="s">
        <v>1612</v>
      </c>
      <c r="B14" s="1162" t="s">
        <v>1672</v>
      </c>
      <c r="C14" s="227" t="s">
        <v>642</v>
      </c>
      <c r="D14" s="111" t="s">
        <v>19</v>
      </c>
      <c r="E14" s="266" t="s">
        <v>415</v>
      </c>
      <c r="F14" s="137">
        <v>10</v>
      </c>
      <c r="G14" s="646">
        <v>17.7</v>
      </c>
      <c r="H14" s="81"/>
      <c r="I14" s="1043" t="s">
        <v>30</v>
      </c>
      <c r="J14" s="393" t="s">
        <v>608</v>
      </c>
      <c r="K14" s="73"/>
      <c r="L14" s="73" t="s">
        <v>609</v>
      </c>
      <c r="M14" s="73"/>
      <c r="N14" s="21" t="s">
        <v>26</v>
      </c>
    </row>
    <row r="15" spans="1:14" s="25" customFormat="1" ht="26.25" thickBot="1">
      <c r="A15" s="977"/>
      <c r="B15" s="1162"/>
      <c r="C15" s="234" t="s">
        <v>642</v>
      </c>
      <c r="D15" s="267" t="s">
        <v>57</v>
      </c>
      <c r="E15" s="268" t="s">
        <v>415</v>
      </c>
      <c r="F15" s="137"/>
      <c r="G15" s="646">
        <v>100</v>
      </c>
      <c r="H15" s="81"/>
      <c r="I15" s="1043"/>
      <c r="J15" s="393" t="s">
        <v>416</v>
      </c>
      <c r="K15" s="73"/>
      <c r="L15" s="73" t="s">
        <v>8</v>
      </c>
      <c r="M15" s="73"/>
      <c r="N15" s="21" t="s">
        <v>26</v>
      </c>
    </row>
    <row r="16" spans="1:14" ht="13.5" thickBot="1">
      <c r="A16" s="977"/>
      <c r="B16" s="1162"/>
      <c r="C16" s="73"/>
      <c r="D16" s="1163" t="s">
        <v>15</v>
      </c>
      <c r="E16" s="1164"/>
      <c r="F16" s="258">
        <f t="shared" ref="F16" si="0">SUM(F14:F15)</f>
        <v>10</v>
      </c>
      <c r="G16" s="680">
        <f>SUM(G14:G15)</f>
        <v>117.7</v>
      </c>
      <c r="H16" s="258">
        <f>SUM(H14:H15)</f>
        <v>0</v>
      </c>
      <c r="I16" s="1043"/>
      <c r="J16" s="347"/>
      <c r="K16" s="10"/>
      <c r="L16" s="73"/>
      <c r="M16" s="10"/>
      <c r="N16" s="76"/>
    </row>
    <row r="17" spans="1:14" ht="12.75">
      <c r="A17" s="977" t="s">
        <v>1610</v>
      </c>
      <c r="B17" s="1162" t="s">
        <v>1673</v>
      </c>
      <c r="C17" s="227" t="s">
        <v>642</v>
      </c>
      <c r="D17" s="111" t="s">
        <v>19</v>
      </c>
      <c r="E17" s="266" t="s">
        <v>1498</v>
      </c>
      <c r="F17" s="137">
        <v>40</v>
      </c>
      <c r="G17" s="646">
        <v>36</v>
      </c>
      <c r="H17" s="81">
        <v>35</v>
      </c>
      <c r="I17" s="1043" t="s">
        <v>417</v>
      </c>
      <c r="J17" s="400" t="s">
        <v>418</v>
      </c>
      <c r="K17" s="73" t="s">
        <v>8</v>
      </c>
      <c r="L17" s="73"/>
      <c r="M17" s="73"/>
      <c r="N17" s="21" t="s">
        <v>26</v>
      </c>
    </row>
    <row r="18" spans="1:14" s="25" customFormat="1" ht="64.5" thickBot="1">
      <c r="A18" s="977"/>
      <c r="B18" s="1162"/>
      <c r="C18" s="234" t="s">
        <v>642</v>
      </c>
      <c r="D18" s="76" t="s">
        <v>57</v>
      </c>
      <c r="E18" s="52" t="s">
        <v>415</v>
      </c>
      <c r="F18" s="137">
        <v>50</v>
      </c>
      <c r="G18" s="646">
        <v>245</v>
      </c>
      <c r="H18" s="81">
        <v>245</v>
      </c>
      <c r="I18" s="1043"/>
      <c r="J18" s="393" t="s">
        <v>1256</v>
      </c>
      <c r="K18" s="73"/>
      <c r="L18" s="73"/>
      <c r="M18" s="73" t="s">
        <v>1257</v>
      </c>
      <c r="N18" s="21" t="s">
        <v>26</v>
      </c>
    </row>
    <row r="19" spans="1:14" ht="39" thickBot="1">
      <c r="A19" s="977"/>
      <c r="B19" s="1162"/>
      <c r="C19" s="73"/>
      <c r="D19" s="1163" t="s">
        <v>15</v>
      </c>
      <c r="E19" s="1164"/>
      <c r="F19" s="258">
        <f t="shared" ref="F19:H19" si="1">SUM(F17:F18)</f>
        <v>90</v>
      </c>
      <c r="G19" s="680">
        <f t="shared" si="1"/>
        <v>281</v>
      </c>
      <c r="H19" s="258">
        <f t="shared" si="1"/>
        <v>280</v>
      </c>
      <c r="I19" s="1043"/>
      <c r="J19" s="347" t="s">
        <v>636</v>
      </c>
      <c r="K19" s="10"/>
      <c r="L19" s="73" t="s">
        <v>8</v>
      </c>
      <c r="M19" s="10"/>
      <c r="N19" s="89"/>
    </row>
    <row r="20" spans="1:14" thickBot="1">
      <c r="A20" s="492" t="s">
        <v>675</v>
      </c>
      <c r="B20" s="388" t="s">
        <v>14</v>
      </c>
      <c r="C20" s="269"/>
      <c r="D20" s="270"/>
      <c r="E20" s="271"/>
      <c r="F20" s="371">
        <f t="shared" ref="F20:H20" si="2">SUM(F16+F19)</f>
        <v>100</v>
      </c>
      <c r="G20" s="371">
        <f t="shared" si="2"/>
        <v>398.7</v>
      </c>
      <c r="H20" s="371">
        <f t="shared" si="2"/>
        <v>280</v>
      </c>
      <c r="I20" s="475"/>
      <c r="J20" s="358"/>
      <c r="K20" s="10"/>
      <c r="L20" s="10"/>
      <c r="M20" s="10"/>
      <c r="N20" s="56"/>
    </row>
    <row r="21" spans="1:14" s="17" customFormat="1" ht="35.25" customHeight="1" thickBot="1">
      <c r="A21" s="493" t="s">
        <v>678</v>
      </c>
      <c r="B21" s="1061" t="s">
        <v>419</v>
      </c>
      <c r="C21" s="956"/>
      <c r="D21" s="956"/>
      <c r="E21" s="956"/>
      <c r="F21" s="845"/>
      <c r="G21" s="272"/>
      <c r="H21" s="272"/>
      <c r="I21" s="480"/>
      <c r="J21" s="486"/>
      <c r="K21" s="264"/>
      <c r="L21" s="264"/>
      <c r="M21" s="265"/>
      <c r="N21" s="200"/>
    </row>
    <row r="22" spans="1:14" ht="25.5">
      <c r="A22" s="1055" t="s">
        <v>679</v>
      </c>
      <c r="B22" s="1165" t="s">
        <v>638</v>
      </c>
      <c r="C22" s="58" t="s">
        <v>420</v>
      </c>
      <c r="D22" s="68" t="s">
        <v>19</v>
      </c>
      <c r="E22" s="100" t="s">
        <v>421</v>
      </c>
      <c r="F22" s="137">
        <v>7.7</v>
      </c>
      <c r="G22" s="92">
        <v>8.5</v>
      </c>
      <c r="H22" s="81">
        <v>9</v>
      </c>
      <c r="I22" s="234" t="s">
        <v>436</v>
      </c>
      <c r="J22" s="400" t="s">
        <v>422</v>
      </c>
      <c r="K22" s="73" t="s">
        <v>196</v>
      </c>
      <c r="L22" s="73" t="s">
        <v>196</v>
      </c>
      <c r="M22" s="73" t="s">
        <v>196</v>
      </c>
      <c r="N22" s="21" t="s">
        <v>26</v>
      </c>
    </row>
    <row r="23" spans="1:14" ht="76.5">
      <c r="A23" s="1145"/>
      <c r="B23" s="1166"/>
      <c r="C23" s="58" t="s">
        <v>420</v>
      </c>
      <c r="D23" s="111" t="s">
        <v>19</v>
      </c>
      <c r="E23" s="52" t="s">
        <v>421</v>
      </c>
      <c r="F23" s="137"/>
      <c r="G23" s="92"/>
      <c r="H23" s="81"/>
      <c r="I23" s="234"/>
      <c r="J23" s="400" t="s">
        <v>423</v>
      </c>
      <c r="K23" s="73" t="s">
        <v>11</v>
      </c>
      <c r="L23" s="73" t="s">
        <v>11</v>
      </c>
      <c r="M23" s="73" t="s">
        <v>11</v>
      </c>
      <c r="N23" s="21" t="s">
        <v>26</v>
      </c>
    </row>
    <row r="24" spans="1:14" ht="76.5">
      <c r="A24" s="1145"/>
      <c r="B24" s="1166"/>
      <c r="C24" s="58" t="s">
        <v>420</v>
      </c>
      <c r="D24" s="111" t="s">
        <v>19</v>
      </c>
      <c r="E24" s="52" t="s">
        <v>421</v>
      </c>
      <c r="F24" s="137"/>
      <c r="G24" s="92"/>
      <c r="H24" s="81"/>
      <c r="I24" s="234" t="s">
        <v>641</v>
      </c>
      <c r="J24" s="400" t="s">
        <v>424</v>
      </c>
      <c r="K24" s="73" t="s">
        <v>946</v>
      </c>
      <c r="L24" s="73" t="s">
        <v>946</v>
      </c>
      <c r="M24" s="73" t="s">
        <v>946</v>
      </c>
      <c r="N24" s="21" t="s">
        <v>26</v>
      </c>
    </row>
    <row r="25" spans="1:14" ht="25.5">
      <c r="A25" s="1145"/>
      <c r="B25" s="1166"/>
      <c r="C25" s="58" t="s">
        <v>420</v>
      </c>
      <c r="D25" s="111" t="s">
        <v>19</v>
      </c>
      <c r="E25" s="52" t="s">
        <v>421</v>
      </c>
      <c r="F25" s="137"/>
      <c r="G25" s="92"/>
      <c r="H25" s="81"/>
      <c r="I25" s="234" t="s">
        <v>637</v>
      </c>
      <c r="J25" s="400" t="s">
        <v>640</v>
      </c>
      <c r="K25" s="73" t="s">
        <v>9</v>
      </c>
      <c r="L25" s="73" t="s">
        <v>9</v>
      </c>
      <c r="M25" s="73" t="s">
        <v>9</v>
      </c>
      <c r="N25" s="21" t="s">
        <v>26</v>
      </c>
    </row>
    <row r="26" spans="1:14" ht="38.25">
      <c r="A26" s="1145"/>
      <c r="B26" s="1166"/>
      <c r="C26" s="58" t="s">
        <v>420</v>
      </c>
      <c r="D26" s="111" t="s">
        <v>19</v>
      </c>
      <c r="E26" s="52" t="s">
        <v>421</v>
      </c>
      <c r="F26" s="137"/>
      <c r="G26" s="92"/>
      <c r="H26" s="81"/>
      <c r="I26" s="234"/>
      <c r="J26" s="400" t="s">
        <v>639</v>
      </c>
      <c r="K26" s="73" t="s">
        <v>10</v>
      </c>
      <c r="L26" s="73" t="s">
        <v>10</v>
      </c>
      <c r="M26" s="73" t="s">
        <v>10</v>
      </c>
      <c r="N26" s="21" t="s">
        <v>26</v>
      </c>
    </row>
    <row r="27" spans="1:14" ht="38.25">
      <c r="A27" s="1145"/>
      <c r="B27" s="1166"/>
      <c r="C27" s="58" t="s">
        <v>420</v>
      </c>
      <c r="D27" s="111" t="s">
        <v>19</v>
      </c>
      <c r="E27" s="52" t="s">
        <v>421</v>
      </c>
      <c r="F27" s="137"/>
      <c r="G27" s="92"/>
      <c r="H27" s="81"/>
      <c r="I27" s="234"/>
      <c r="J27" s="400" t="s">
        <v>425</v>
      </c>
      <c r="K27" s="73" t="s">
        <v>426</v>
      </c>
      <c r="L27" s="73" t="s">
        <v>426</v>
      </c>
      <c r="M27" s="73" t="s">
        <v>426</v>
      </c>
      <c r="N27" s="21" t="s">
        <v>26</v>
      </c>
    </row>
    <row r="28" spans="1:14" ht="38.25">
      <c r="A28" s="1145"/>
      <c r="B28" s="1166"/>
      <c r="C28" s="58" t="s">
        <v>420</v>
      </c>
      <c r="D28" s="111" t="s">
        <v>19</v>
      </c>
      <c r="E28" s="52" t="s">
        <v>421</v>
      </c>
      <c r="F28" s="137"/>
      <c r="G28" s="92"/>
      <c r="H28" s="81"/>
      <c r="I28" s="234"/>
      <c r="J28" s="400" t="s">
        <v>427</v>
      </c>
      <c r="K28" s="73" t="s">
        <v>7</v>
      </c>
      <c r="L28" s="73" t="s">
        <v>7</v>
      </c>
      <c r="M28" s="73" t="s">
        <v>7</v>
      </c>
      <c r="N28" s="21" t="s">
        <v>26</v>
      </c>
    </row>
    <row r="29" spans="1:14" ht="51">
      <c r="A29" s="1145"/>
      <c r="B29" s="1166"/>
      <c r="C29" s="58" t="s">
        <v>420</v>
      </c>
      <c r="D29" s="76" t="s">
        <v>19</v>
      </c>
      <c r="E29" s="52" t="s">
        <v>421</v>
      </c>
      <c r="F29" s="137"/>
      <c r="G29" s="92"/>
      <c r="H29" s="81"/>
      <c r="I29" s="234"/>
      <c r="J29" s="400" t="s">
        <v>428</v>
      </c>
      <c r="K29" s="73" t="s">
        <v>142</v>
      </c>
      <c r="L29" s="73" t="s">
        <v>142</v>
      </c>
      <c r="M29" s="73" t="s">
        <v>142</v>
      </c>
      <c r="N29" s="21" t="s">
        <v>26</v>
      </c>
    </row>
    <row r="30" spans="1:14" ht="25.5">
      <c r="A30" s="1145"/>
      <c r="B30" s="1166"/>
      <c r="C30" s="73" t="s">
        <v>420</v>
      </c>
      <c r="D30" s="76" t="s">
        <v>19</v>
      </c>
      <c r="E30" s="52" t="s">
        <v>421</v>
      </c>
      <c r="F30" s="137"/>
      <c r="G30" s="92"/>
      <c r="H30" s="81"/>
      <c r="I30" s="234"/>
      <c r="J30" s="400" t="s">
        <v>429</v>
      </c>
      <c r="K30" s="73" t="s">
        <v>8</v>
      </c>
      <c r="L30" s="73" t="s">
        <v>8</v>
      </c>
      <c r="M30" s="73" t="s">
        <v>8</v>
      </c>
      <c r="N30" s="21" t="s">
        <v>26</v>
      </c>
    </row>
    <row r="31" spans="1:14" ht="39" thickBot="1">
      <c r="A31" s="1145"/>
      <c r="B31" s="1166"/>
      <c r="C31" s="58" t="s">
        <v>420</v>
      </c>
      <c r="D31" s="74" t="s">
        <v>19</v>
      </c>
      <c r="E31" s="52" t="s">
        <v>421</v>
      </c>
      <c r="F31" s="137"/>
      <c r="G31" s="92"/>
      <c r="H31" s="81"/>
      <c r="I31" s="234"/>
      <c r="J31" s="59" t="s">
        <v>654</v>
      </c>
      <c r="K31" s="73" t="s">
        <v>97</v>
      </c>
      <c r="L31" s="73" t="s">
        <v>97</v>
      </c>
      <c r="M31" s="73" t="s">
        <v>97</v>
      </c>
      <c r="N31" s="21" t="s">
        <v>26</v>
      </c>
    </row>
    <row r="32" spans="1:14" ht="13.5" thickBot="1">
      <c r="A32" s="1146"/>
      <c r="B32" s="1167"/>
      <c r="C32" s="58"/>
      <c r="D32" s="1172" t="s">
        <v>15</v>
      </c>
      <c r="E32" s="1172"/>
      <c r="F32" s="374">
        <f t="shared" ref="F32" si="3">SUM(F22:F31)</f>
        <v>7.7</v>
      </c>
      <c r="G32" s="374">
        <f>SUM(G22:G31)</f>
        <v>8.5</v>
      </c>
      <c r="H32" s="374">
        <f>SUM(H22:H31)</f>
        <v>9</v>
      </c>
      <c r="I32" s="234"/>
      <c r="J32" s="59"/>
      <c r="K32" s="264"/>
      <c r="L32" s="264"/>
      <c r="M32" s="264"/>
      <c r="N32" s="21"/>
    </row>
    <row r="33" spans="1:14" ht="38.25" customHeight="1">
      <c r="A33" s="927" t="s">
        <v>680</v>
      </c>
      <c r="B33" s="1162" t="s">
        <v>431</v>
      </c>
      <c r="C33" s="73" t="s">
        <v>432</v>
      </c>
      <c r="D33" s="205" t="s">
        <v>19</v>
      </c>
      <c r="E33" s="69" t="s">
        <v>433</v>
      </c>
      <c r="F33" s="137">
        <v>14</v>
      </c>
      <c r="G33" s="92"/>
      <c r="H33" s="81"/>
      <c r="I33" s="72" t="s">
        <v>430</v>
      </c>
      <c r="J33" s="347" t="s">
        <v>434</v>
      </c>
      <c r="K33" s="73" t="s">
        <v>943</v>
      </c>
      <c r="L33" s="73" t="s">
        <v>944</v>
      </c>
      <c r="M33" s="73" t="s">
        <v>945</v>
      </c>
      <c r="N33" s="21" t="s">
        <v>26</v>
      </c>
    </row>
    <row r="34" spans="1:14" ht="39" thickBot="1">
      <c r="A34" s="927"/>
      <c r="B34" s="1162"/>
      <c r="C34" s="73" t="s">
        <v>8</v>
      </c>
      <c r="D34" s="74" t="s">
        <v>19</v>
      </c>
      <c r="E34" s="225" t="s">
        <v>433</v>
      </c>
      <c r="F34" s="137"/>
      <c r="G34" s="92"/>
      <c r="H34" s="81"/>
      <c r="I34" s="73" t="s">
        <v>430</v>
      </c>
      <c r="J34" s="393" t="s">
        <v>435</v>
      </c>
      <c r="K34" s="73" t="s">
        <v>9</v>
      </c>
      <c r="L34" s="73" t="s">
        <v>9</v>
      </c>
      <c r="M34" s="73" t="s">
        <v>9</v>
      </c>
      <c r="N34" s="21" t="s">
        <v>26</v>
      </c>
    </row>
    <row r="35" spans="1:14" ht="13.5" thickBot="1">
      <c r="A35" s="927"/>
      <c r="B35" s="1162"/>
      <c r="C35" s="73"/>
      <c r="D35" s="1163" t="s">
        <v>15</v>
      </c>
      <c r="E35" s="1026"/>
      <c r="F35" s="374">
        <f t="shared" ref="F35" si="4">SUM(F33:F34)</f>
        <v>14</v>
      </c>
      <c r="G35" s="374">
        <f>SUM(G33:G34)</f>
        <v>0</v>
      </c>
      <c r="H35" s="374">
        <f>SUM(H33:H34)</f>
        <v>0</v>
      </c>
      <c r="I35" s="72"/>
      <c r="J35" s="401"/>
      <c r="K35" s="10"/>
      <c r="L35" s="10"/>
      <c r="M35" s="10"/>
      <c r="N35" s="89"/>
    </row>
    <row r="36" spans="1:14" ht="76.5">
      <c r="A36" s="977" t="s">
        <v>683</v>
      </c>
      <c r="B36" s="1162" t="s">
        <v>437</v>
      </c>
      <c r="C36" s="58" t="s">
        <v>8</v>
      </c>
      <c r="D36" s="111" t="s">
        <v>19</v>
      </c>
      <c r="E36" s="37" t="s">
        <v>421</v>
      </c>
      <c r="F36" s="137">
        <v>60</v>
      </c>
      <c r="G36" s="92">
        <v>60</v>
      </c>
      <c r="H36" s="81">
        <v>60</v>
      </c>
      <c r="I36" s="73" t="s">
        <v>436</v>
      </c>
      <c r="J36" s="400" t="s">
        <v>774</v>
      </c>
      <c r="K36" s="326" t="s">
        <v>438</v>
      </c>
      <c r="L36" s="326" t="s">
        <v>438</v>
      </c>
      <c r="M36" s="326" t="s">
        <v>438</v>
      </c>
      <c r="N36" s="21" t="s">
        <v>26</v>
      </c>
    </row>
    <row r="37" spans="1:14" ht="26.25" thickBot="1">
      <c r="A37" s="977"/>
      <c r="B37" s="1162"/>
      <c r="C37" s="58" t="s">
        <v>8</v>
      </c>
      <c r="D37" s="111" t="s">
        <v>19</v>
      </c>
      <c r="E37" s="37" t="s">
        <v>421</v>
      </c>
      <c r="F37" s="137"/>
      <c r="G37" s="92"/>
      <c r="H37" s="81"/>
      <c r="I37" s="73" t="s">
        <v>436</v>
      </c>
      <c r="J37" s="400" t="s">
        <v>439</v>
      </c>
      <c r="K37" s="73" t="s">
        <v>8</v>
      </c>
      <c r="L37" s="73" t="s">
        <v>8</v>
      </c>
      <c r="M37" s="73" t="s">
        <v>8</v>
      </c>
      <c r="N37" s="21" t="s">
        <v>26</v>
      </c>
    </row>
    <row r="38" spans="1:14" ht="13.5" thickBot="1">
      <c r="A38" s="977"/>
      <c r="B38" s="1162"/>
      <c r="C38" s="73"/>
      <c r="D38" s="1163" t="s">
        <v>15</v>
      </c>
      <c r="E38" s="1164"/>
      <c r="F38" s="258">
        <f t="shared" ref="F38" si="5">SUM(F36:F37)</f>
        <v>60</v>
      </c>
      <c r="G38" s="258">
        <f>SUM(G36:G37)</f>
        <v>60</v>
      </c>
      <c r="H38" s="258">
        <f>SUM(H36:H37)</f>
        <v>60</v>
      </c>
      <c r="I38" s="73"/>
      <c r="J38" s="401"/>
      <c r="K38" s="10"/>
      <c r="L38" s="10"/>
      <c r="M38" s="10"/>
      <c r="N38" s="89"/>
    </row>
    <row r="39" spans="1:14" ht="51">
      <c r="A39" s="977" t="s">
        <v>1633</v>
      </c>
      <c r="B39" s="1162" t="s">
        <v>855</v>
      </c>
      <c r="C39" s="58" t="s">
        <v>8</v>
      </c>
      <c r="D39" s="111" t="s">
        <v>19</v>
      </c>
      <c r="E39" s="37" t="s">
        <v>1499</v>
      </c>
      <c r="F39" s="137">
        <v>28.9</v>
      </c>
      <c r="G39" s="92">
        <v>7.6</v>
      </c>
      <c r="H39" s="81">
        <v>9.6</v>
      </c>
      <c r="I39" s="73" t="s">
        <v>1712</v>
      </c>
      <c r="J39" s="400" t="s">
        <v>856</v>
      </c>
      <c r="K39" s="326"/>
      <c r="L39" s="326"/>
      <c r="M39" s="326" t="s">
        <v>8</v>
      </c>
      <c r="N39" s="21" t="s">
        <v>26</v>
      </c>
    </row>
    <row r="40" spans="1:14" ht="13.5" thickBot="1">
      <c r="A40" s="977"/>
      <c r="B40" s="1162"/>
      <c r="C40" s="58" t="s">
        <v>8</v>
      </c>
      <c r="D40" s="111" t="s">
        <v>57</v>
      </c>
      <c r="E40" s="37" t="s">
        <v>433</v>
      </c>
      <c r="F40" s="137">
        <v>9.1</v>
      </c>
      <c r="G40" s="92">
        <v>30.4</v>
      </c>
      <c r="H40" s="81">
        <v>30.4</v>
      </c>
      <c r="I40" s="73"/>
      <c r="J40" s="400" t="s">
        <v>464</v>
      </c>
      <c r="K40" s="73" t="s">
        <v>12</v>
      </c>
      <c r="L40" s="173">
        <v>10</v>
      </c>
      <c r="M40" s="73" t="s">
        <v>7</v>
      </c>
      <c r="N40" s="21" t="s">
        <v>26</v>
      </c>
    </row>
    <row r="41" spans="1:14" ht="13.5" thickBot="1">
      <c r="A41" s="977"/>
      <c r="B41" s="1162"/>
      <c r="C41" s="73"/>
      <c r="D41" s="1163" t="s">
        <v>15</v>
      </c>
      <c r="E41" s="1164"/>
      <c r="F41" s="258">
        <f t="shared" ref="F41" si="6">SUM(F39:F40)</f>
        <v>38</v>
      </c>
      <c r="G41" s="258">
        <f>SUM(G39:G40)</f>
        <v>38</v>
      </c>
      <c r="H41" s="258">
        <f>SUM(H39:H40)</f>
        <v>40</v>
      </c>
      <c r="I41" s="73"/>
      <c r="J41" s="401"/>
      <c r="K41" s="10"/>
      <c r="L41" s="10"/>
      <c r="M41" s="10"/>
      <c r="N41" s="89"/>
    </row>
    <row r="42" spans="1:14" ht="70.5" customHeight="1">
      <c r="A42" s="977" t="s">
        <v>685</v>
      </c>
      <c r="B42" s="1162" t="s">
        <v>1102</v>
      </c>
      <c r="C42" s="58" t="s">
        <v>8</v>
      </c>
      <c r="D42" s="111" t="s">
        <v>19</v>
      </c>
      <c r="E42" s="37" t="s">
        <v>433</v>
      </c>
      <c r="F42" s="137">
        <v>20</v>
      </c>
      <c r="G42" s="92">
        <v>30</v>
      </c>
      <c r="H42" s="81">
        <v>30</v>
      </c>
      <c r="I42" s="73" t="s">
        <v>1713</v>
      </c>
      <c r="J42" s="400" t="s">
        <v>1103</v>
      </c>
      <c r="K42" s="326" t="s">
        <v>65</v>
      </c>
      <c r="L42" s="326" t="s">
        <v>65</v>
      </c>
      <c r="M42" s="326" t="s">
        <v>65</v>
      </c>
      <c r="N42" s="21" t="s">
        <v>26</v>
      </c>
    </row>
    <row r="43" spans="1:14" ht="13.5" thickBot="1">
      <c r="A43" s="977"/>
      <c r="B43" s="1162"/>
      <c r="C43" s="58"/>
      <c r="D43" s="111"/>
      <c r="E43" s="37"/>
      <c r="F43" s="137"/>
      <c r="G43" s="92"/>
      <c r="H43" s="81"/>
      <c r="I43" s="73"/>
      <c r="J43" s="400"/>
      <c r="K43" s="73"/>
      <c r="L43" s="73"/>
      <c r="M43" s="73"/>
      <c r="N43" s="21"/>
    </row>
    <row r="44" spans="1:14" ht="13.5" thickBot="1">
      <c r="A44" s="977"/>
      <c r="B44" s="1162"/>
      <c r="C44" s="73"/>
      <c r="D44" s="1163" t="s">
        <v>15</v>
      </c>
      <c r="E44" s="1164"/>
      <c r="F44" s="258">
        <f t="shared" ref="F44" si="7">SUM(F42:F43)</f>
        <v>20</v>
      </c>
      <c r="G44" s="258">
        <f>SUM(G42:G43)</f>
        <v>30</v>
      </c>
      <c r="H44" s="258">
        <f>SUM(H42:H43)</f>
        <v>30</v>
      </c>
      <c r="I44" s="73"/>
      <c r="J44" s="401"/>
      <c r="K44" s="10"/>
      <c r="L44" s="10"/>
      <c r="M44" s="10"/>
      <c r="N44" s="89"/>
    </row>
    <row r="45" spans="1:14" thickBot="1">
      <c r="A45" s="492" t="s">
        <v>678</v>
      </c>
      <c r="B45" s="482" t="s">
        <v>14</v>
      </c>
      <c r="C45" s="269"/>
      <c r="D45" s="270"/>
      <c r="E45" s="271"/>
      <c r="F45" s="371">
        <f t="shared" ref="F45" si="8">SUM(F32+F35+F38+F41+F44)</f>
        <v>139.69999999999999</v>
      </c>
      <c r="G45" s="371">
        <f t="shared" ref="G45:H45" si="9">SUM(G32+G35+G38+G41+G44)</f>
        <v>136.5</v>
      </c>
      <c r="H45" s="371">
        <f t="shared" si="9"/>
        <v>139</v>
      </c>
      <c r="I45" s="238"/>
      <c r="J45" s="358"/>
      <c r="K45" s="10"/>
      <c r="L45" s="10"/>
      <c r="M45" s="10"/>
      <c r="N45" s="56"/>
    </row>
    <row r="46" spans="1:14" s="17" customFormat="1" thickBot="1">
      <c r="A46" s="494" t="s">
        <v>4</v>
      </c>
      <c r="B46" s="388" t="s">
        <v>16</v>
      </c>
      <c r="C46" s="114"/>
      <c r="D46" s="273"/>
      <c r="E46" s="274"/>
      <c r="F46" s="257">
        <f t="shared" ref="F46" si="10">SUM(F20+F45)</f>
        <v>239.7</v>
      </c>
      <c r="G46" s="257">
        <f>SUM(G20+G45)</f>
        <v>535.20000000000005</v>
      </c>
      <c r="H46" s="257">
        <f>SUM(H20+H45)</f>
        <v>419</v>
      </c>
      <c r="I46" s="12"/>
      <c r="J46" s="359"/>
      <c r="K46" s="10"/>
      <c r="L46" s="10"/>
      <c r="M46" s="10"/>
      <c r="N46" s="89"/>
    </row>
    <row r="47" spans="1:14" s="17" customFormat="1" ht="31.5" customHeight="1" thickBot="1">
      <c r="A47" s="490" t="s">
        <v>5</v>
      </c>
      <c r="B47" s="1059" t="s">
        <v>440</v>
      </c>
      <c r="C47" s="1060"/>
      <c r="D47" s="1060"/>
      <c r="E47" s="1060"/>
      <c r="F47" s="846"/>
      <c r="G47" s="209"/>
      <c r="H47" s="209"/>
      <c r="I47" s="480"/>
      <c r="J47" s="486"/>
      <c r="K47" s="264"/>
      <c r="L47" s="264"/>
      <c r="M47" s="265"/>
      <c r="N47" s="200"/>
    </row>
    <row r="48" spans="1:14" s="17" customFormat="1" ht="24.75" customHeight="1" thickBot="1">
      <c r="A48" s="491" t="s">
        <v>708</v>
      </c>
      <c r="B48" s="1061" t="s">
        <v>226</v>
      </c>
      <c r="C48" s="956"/>
      <c r="D48" s="956"/>
      <c r="E48" s="956"/>
      <c r="F48" s="847"/>
      <c r="G48" s="94"/>
      <c r="H48" s="94"/>
      <c r="I48" s="480"/>
      <c r="J48" s="486"/>
      <c r="K48" s="264"/>
      <c r="L48" s="264"/>
      <c r="M48" s="265"/>
      <c r="N48" s="200"/>
    </row>
    <row r="49" spans="1:14" ht="25.5">
      <c r="A49" s="1024" t="s">
        <v>709</v>
      </c>
      <c r="B49" s="1167" t="s">
        <v>442</v>
      </c>
      <c r="C49" s="234" t="s">
        <v>8</v>
      </c>
      <c r="D49" s="276" t="s">
        <v>19</v>
      </c>
      <c r="E49" s="277" t="s">
        <v>415</v>
      </c>
      <c r="F49" s="137"/>
      <c r="G49" s="92">
        <v>30</v>
      </c>
      <c r="H49" s="81"/>
      <c r="I49" s="1065" t="s">
        <v>441</v>
      </c>
      <c r="J49" s="393" t="s">
        <v>443</v>
      </c>
      <c r="K49" s="73"/>
      <c r="L49" s="73" t="s">
        <v>8</v>
      </c>
      <c r="M49" s="73"/>
      <c r="N49" s="21" t="s">
        <v>26</v>
      </c>
    </row>
    <row r="50" spans="1:14" ht="13.5" thickBot="1">
      <c r="A50" s="1024"/>
      <c r="B50" s="1162"/>
      <c r="C50" s="227"/>
      <c r="D50" s="121"/>
      <c r="E50" s="278"/>
      <c r="F50" s="137"/>
      <c r="G50" s="92"/>
      <c r="H50" s="81"/>
      <c r="I50" s="1065"/>
      <c r="J50" s="393"/>
      <c r="K50" s="73"/>
      <c r="L50" s="73"/>
      <c r="M50" s="73"/>
      <c r="N50" s="21"/>
    </row>
    <row r="51" spans="1:14" ht="13.5" thickBot="1">
      <c r="A51" s="1024"/>
      <c r="B51" s="1162"/>
      <c r="C51" s="279"/>
      <c r="D51" s="1168" t="s">
        <v>15</v>
      </c>
      <c r="E51" s="1169"/>
      <c r="F51" s="374">
        <f t="shared" ref="F51" si="11">SUM(F49:F50)</f>
        <v>0</v>
      </c>
      <c r="G51" s="374">
        <f>SUM(G49:G50)</f>
        <v>30</v>
      </c>
      <c r="H51" s="374">
        <f>SUM(H49:H50)</f>
        <v>0</v>
      </c>
      <c r="I51" s="1065"/>
      <c r="J51" s="359"/>
      <c r="K51" s="10"/>
      <c r="L51" s="10"/>
      <c r="M51" s="10"/>
      <c r="N51" s="89"/>
    </row>
    <row r="52" spans="1:14" s="66" customFormat="1" ht="25.5">
      <c r="A52" s="977" t="s">
        <v>710</v>
      </c>
      <c r="B52" s="1170" t="s">
        <v>444</v>
      </c>
      <c r="C52" s="227" t="s">
        <v>432</v>
      </c>
      <c r="D52" s="285" t="s">
        <v>19</v>
      </c>
      <c r="E52" s="278" t="s">
        <v>415</v>
      </c>
      <c r="F52" s="137">
        <v>30</v>
      </c>
      <c r="G52" s="646">
        <v>10</v>
      </c>
      <c r="H52" s="81">
        <v>30</v>
      </c>
      <c r="I52" s="234"/>
      <c r="J52" s="393" t="s">
        <v>907</v>
      </c>
      <c r="K52" s="73" t="s">
        <v>568</v>
      </c>
      <c r="L52" s="73" t="s">
        <v>568</v>
      </c>
      <c r="M52" s="73" t="s">
        <v>568</v>
      </c>
      <c r="N52" s="21" t="s">
        <v>26</v>
      </c>
    </row>
    <row r="53" spans="1:14" s="66" customFormat="1" ht="13.5" thickBot="1">
      <c r="A53" s="977"/>
      <c r="B53" s="1170"/>
      <c r="C53" s="58"/>
      <c r="D53" s="74"/>
      <c r="E53" s="37"/>
      <c r="F53" s="137"/>
      <c r="G53" s="646"/>
      <c r="H53" s="81"/>
      <c r="I53" s="234"/>
      <c r="J53" s="347"/>
      <c r="K53" s="73"/>
      <c r="L53" s="73"/>
      <c r="M53" s="73"/>
      <c r="N53" s="59" t="s">
        <v>26</v>
      </c>
    </row>
    <row r="54" spans="1:14" s="67" customFormat="1" ht="13.5" thickBot="1">
      <c r="A54" s="977"/>
      <c r="B54" s="1171"/>
      <c r="C54" s="70"/>
      <c r="D54" s="989" t="s">
        <v>15</v>
      </c>
      <c r="E54" s="990"/>
      <c r="F54" s="258">
        <f t="shared" ref="F54:H54" si="12">SUM(F52:F53)</f>
        <v>30</v>
      </c>
      <c r="G54" s="481">
        <f t="shared" si="12"/>
        <v>10</v>
      </c>
      <c r="H54" s="481">
        <f t="shared" si="12"/>
        <v>30</v>
      </c>
      <c r="I54" s="234"/>
      <c r="J54" s="354"/>
      <c r="K54" s="10"/>
      <c r="L54" s="10"/>
      <c r="M54" s="10"/>
      <c r="N54" s="56"/>
    </row>
    <row r="55" spans="1:14" ht="38.25">
      <c r="A55" s="1024" t="s">
        <v>1628</v>
      </c>
      <c r="B55" s="1162" t="s">
        <v>1674</v>
      </c>
      <c r="C55" s="55" t="s">
        <v>642</v>
      </c>
      <c r="D55" s="68" t="s">
        <v>501</v>
      </c>
      <c r="E55" s="743" t="s">
        <v>68</v>
      </c>
      <c r="F55" s="137">
        <v>147</v>
      </c>
      <c r="G55" s="92">
        <v>940</v>
      </c>
      <c r="H55" s="81">
        <v>950</v>
      </c>
      <c r="I55" s="234" t="s">
        <v>1714</v>
      </c>
      <c r="J55" s="347" t="s">
        <v>1261</v>
      </c>
      <c r="K55" s="142"/>
      <c r="L55" s="142"/>
      <c r="M55" s="142">
        <v>10000</v>
      </c>
      <c r="N55" s="21" t="s">
        <v>26</v>
      </c>
    </row>
    <row r="56" spans="1:14" ht="22.5" customHeight="1">
      <c r="A56" s="1024"/>
      <c r="B56" s="1162"/>
      <c r="C56" s="55" t="s">
        <v>642</v>
      </c>
      <c r="D56" s="111" t="s">
        <v>187</v>
      </c>
      <c r="E56" s="743" t="s">
        <v>68</v>
      </c>
      <c r="F56" s="137">
        <v>237</v>
      </c>
      <c r="G56" s="92"/>
      <c r="H56" s="81"/>
      <c r="I56" s="234"/>
      <c r="J56" s="347"/>
      <c r="K56" s="142"/>
      <c r="L56" s="142"/>
      <c r="M56" s="142"/>
      <c r="N56" s="21" t="s">
        <v>26</v>
      </c>
    </row>
    <row r="57" spans="1:14" ht="13.5" thickBot="1">
      <c r="A57" s="1024"/>
      <c r="B57" s="1162"/>
      <c r="C57" s="55" t="s">
        <v>642</v>
      </c>
      <c r="D57" s="111" t="s">
        <v>57</v>
      </c>
      <c r="E57" s="743"/>
      <c r="F57" s="137"/>
      <c r="G57" s="92">
        <v>1710</v>
      </c>
      <c r="H57" s="81">
        <v>1850</v>
      </c>
      <c r="I57" s="234"/>
      <c r="J57" s="347"/>
      <c r="K57" s="142"/>
      <c r="L57" s="142"/>
      <c r="M57" s="381"/>
      <c r="N57" s="21" t="s">
        <v>26</v>
      </c>
    </row>
    <row r="58" spans="1:14" ht="13.5" thickBot="1">
      <c r="A58" s="927"/>
      <c r="B58" s="1162"/>
      <c r="C58" s="73"/>
      <c r="D58" s="1163" t="s">
        <v>15</v>
      </c>
      <c r="E58" s="1164"/>
      <c r="F58" s="259">
        <f t="shared" ref="F58" si="13">SUM(F55:F57)</f>
        <v>384</v>
      </c>
      <c r="G58" s="259">
        <f>SUM(G55:G57)</f>
        <v>2650</v>
      </c>
      <c r="H58" s="259">
        <f>SUM(H55:H57)</f>
        <v>2800</v>
      </c>
      <c r="I58" s="72"/>
      <c r="J58" s="358"/>
      <c r="K58" s="10"/>
      <c r="L58" s="10"/>
      <c r="M58" s="10"/>
      <c r="N58" s="89"/>
    </row>
    <row r="59" spans="1:14" ht="25.5">
      <c r="A59" s="977" t="s">
        <v>715</v>
      </c>
      <c r="B59" s="1162" t="s">
        <v>481</v>
      </c>
      <c r="C59" s="73" t="s">
        <v>8</v>
      </c>
      <c r="D59" s="205" t="s">
        <v>19</v>
      </c>
      <c r="E59" s="69" t="s">
        <v>468</v>
      </c>
      <c r="F59" s="372">
        <v>9.9</v>
      </c>
      <c r="G59" s="105"/>
      <c r="H59" s="107"/>
      <c r="I59" s="73" t="s">
        <v>480</v>
      </c>
      <c r="J59" s="393" t="s">
        <v>1281</v>
      </c>
      <c r="K59" s="301"/>
      <c r="L59" s="301" t="s">
        <v>8</v>
      </c>
      <c r="M59" s="301"/>
      <c r="N59" s="21" t="s">
        <v>26</v>
      </c>
    </row>
    <row r="60" spans="1:14" ht="13.5" thickBot="1">
      <c r="A60" s="977"/>
      <c r="B60" s="1162"/>
      <c r="C60" s="227"/>
      <c r="E60" s="302"/>
      <c r="F60" s="352"/>
      <c r="G60" s="90"/>
      <c r="H60" s="81"/>
      <c r="I60" s="73"/>
      <c r="J60" s="400"/>
      <c r="K60" s="303"/>
      <c r="L60" s="303"/>
      <c r="M60" s="303"/>
      <c r="N60" s="21"/>
    </row>
    <row r="61" spans="1:14" ht="13.5" thickBot="1">
      <c r="A61" s="977"/>
      <c r="B61" s="1162"/>
      <c r="C61" s="73"/>
      <c r="D61" s="1172" t="s">
        <v>15</v>
      </c>
      <c r="E61" s="990"/>
      <c r="F61" s="259">
        <f t="shared" ref="F61" si="14">SUM(F59:F60)</f>
        <v>9.9</v>
      </c>
      <c r="G61" s="259">
        <f>SUM(G59:G60)</f>
        <v>0</v>
      </c>
      <c r="H61" s="259">
        <f>SUM(H59:H60)</f>
        <v>0</v>
      </c>
      <c r="I61" s="73"/>
      <c r="J61" s="240"/>
      <c r="K61" s="10"/>
      <c r="L61" s="10"/>
      <c r="M61" s="10"/>
      <c r="N61" s="89"/>
    </row>
    <row r="62" spans="1:14" ht="25.5">
      <c r="A62" s="1030" t="s">
        <v>727</v>
      </c>
      <c r="B62" s="1162" t="s">
        <v>1558</v>
      </c>
      <c r="C62" s="73" t="s">
        <v>8</v>
      </c>
      <c r="D62" s="205" t="s">
        <v>19</v>
      </c>
      <c r="E62" s="69" t="s">
        <v>468</v>
      </c>
      <c r="F62" s="372"/>
      <c r="G62" s="105">
        <v>70</v>
      </c>
      <c r="H62" s="107">
        <v>150</v>
      </c>
      <c r="I62" s="73" t="s">
        <v>1715</v>
      </c>
      <c r="J62" s="393" t="s">
        <v>289</v>
      </c>
      <c r="K62" s="301"/>
      <c r="L62" s="301" t="s">
        <v>8</v>
      </c>
      <c r="M62" s="301"/>
      <c r="N62" s="21" t="s">
        <v>26</v>
      </c>
    </row>
    <row r="63" spans="1:14" ht="13.5" thickBot="1">
      <c r="A63" s="1031"/>
      <c r="B63" s="1162"/>
      <c r="C63" s="227" t="s">
        <v>8</v>
      </c>
      <c r="D63" s="189" t="s">
        <v>57</v>
      </c>
      <c r="E63" s="302" t="s">
        <v>468</v>
      </c>
      <c r="F63" s="352"/>
      <c r="G63" s="90"/>
      <c r="H63" s="81">
        <v>890</v>
      </c>
      <c r="I63" s="73"/>
      <c r="J63" s="400" t="s">
        <v>1391</v>
      </c>
      <c r="K63" s="303"/>
      <c r="L63" s="303"/>
      <c r="M63" s="303" t="s">
        <v>1250</v>
      </c>
      <c r="N63" s="21" t="s">
        <v>26</v>
      </c>
    </row>
    <row r="64" spans="1:14" ht="13.5" thickBot="1">
      <c r="A64" s="1032"/>
      <c r="B64" s="1162"/>
      <c r="C64" s="73"/>
      <c r="D64" s="1164" t="s">
        <v>15</v>
      </c>
      <c r="E64" s="990"/>
      <c r="F64" s="259">
        <f t="shared" ref="F64" si="15">SUM(F62:F63)</f>
        <v>0</v>
      </c>
      <c r="G64" s="259">
        <f>SUM(G62:G63)</f>
        <v>70</v>
      </c>
      <c r="H64" s="259">
        <f>SUM(H62:H63)</f>
        <v>1040</v>
      </c>
      <c r="I64" s="73"/>
      <c r="J64" s="240"/>
      <c r="K64" s="10"/>
      <c r="L64" s="10"/>
      <c r="M64" s="10"/>
      <c r="N64" s="89"/>
    </row>
    <row r="65" spans="1:14" thickBot="1">
      <c r="A65" s="494" t="s">
        <v>708</v>
      </c>
      <c r="B65" s="389" t="s">
        <v>14</v>
      </c>
      <c r="C65" s="113"/>
      <c r="D65" s="288"/>
      <c r="E65" s="289"/>
      <c r="F65" s="473">
        <f>SUM(F51+F54+F58+F61+F64)</f>
        <v>423.9</v>
      </c>
      <c r="G65" s="290">
        <f t="shared" ref="G65:H65" si="16">SUM(G51+G54+G58+G61+G64)</f>
        <v>2760</v>
      </c>
      <c r="H65" s="290">
        <f t="shared" si="16"/>
        <v>3870</v>
      </c>
      <c r="I65" s="12"/>
      <c r="J65" s="358"/>
      <c r="K65" s="10"/>
      <c r="L65" s="10"/>
      <c r="M65" s="10"/>
      <c r="N65" s="56"/>
    </row>
    <row r="66" spans="1:14" s="17" customFormat="1" ht="20.25" customHeight="1" thickBot="1">
      <c r="A66" s="493" t="s">
        <v>716</v>
      </c>
      <c r="B66" s="1061" t="s">
        <v>446</v>
      </c>
      <c r="C66" s="956"/>
      <c r="D66" s="956"/>
      <c r="E66" s="956"/>
      <c r="F66" s="847"/>
      <c r="G66" s="291"/>
      <c r="H66" s="291"/>
      <c r="I66" s="480"/>
      <c r="J66" s="486"/>
      <c r="K66" s="83"/>
      <c r="L66" s="83"/>
      <c r="M66" s="10"/>
      <c r="N66" s="21"/>
    </row>
    <row r="67" spans="1:14" ht="38.25">
      <c r="A67" s="977" t="s">
        <v>1620</v>
      </c>
      <c r="B67" s="1162" t="s">
        <v>1675</v>
      </c>
      <c r="C67" s="227" t="s">
        <v>642</v>
      </c>
      <c r="D67" s="111" t="s">
        <v>19</v>
      </c>
      <c r="E67" s="266" t="s">
        <v>415</v>
      </c>
      <c r="F67" s="137">
        <v>20</v>
      </c>
      <c r="G67" s="92">
        <v>39.700000000000003</v>
      </c>
      <c r="H67" s="81">
        <v>39.700000000000003</v>
      </c>
      <c r="I67" s="1043" t="s">
        <v>30</v>
      </c>
      <c r="J67" s="393" t="s">
        <v>1260</v>
      </c>
      <c r="K67" s="73"/>
      <c r="L67" s="73"/>
      <c r="M67" s="73" t="s">
        <v>1259</v>
      </c>
      <c r="N67" s="21" t="s">
        <v>26</v>
      </c>
    </row>
    <row r="68" spans="1:14" s="25" customFormat="1" ht="26.25" thickBot="1">
      <c r="A68" s="977"/>
      <c r="B68" s="1162"/>
      <c r="C68" s="234" t="s">
        <v>642</v>
      </c>
      <c r="D68" s="267" t="s">
        <v>57</v>
      </c>
      <c r="E68" s="268" t="s">
        <v>415</v>
      </c>
      <c r="F68" s="137"/>
      <c r="G68" s="92">
        <v>225</v>
      </c>
      <c r="H68" s="81">
        <v>225</v>
      </c>
      <c r="I68" s="1043"/>
      <c r="J68" s="393" t="s">
        <v>1275</v>
      </c>
      <c r="K68" s="73"/>
      <c r="L68" s="73"/>
      <c r="M68" s="73" t="s">
        <v>65</v>
      </c>
      <c r="N68" s="21" t="s">
        <v>26</v>
      </c>
    </row>
    <row r="69" spans="1:14" ht="13.5" thickBot="1">
      <c r="A69" s="977"/>
      <c r="B69" s="1162"/>
      <c r="C69" s="73"/>
      <c r="D69" s="1163" t="s">
        <v>15</v>
      </c>
      <c r="E69" s="1164"/>
      <c r="F69" s="258">
        <f t="shared" ref="F69" si="17">SUM(F67:F68)</f>
        <v>20</v>
      </c>
      <c r="G69" s="258">
        <f>SUM(G67:G68)</f>
        <v>264.7</v>
      </c>
      <c r="H69" s="258">
        <f>SUM(H67:H68)</f>
        <v>264.7</v>
      </c>
      <c r="I69" s="1043"/>
      <c r="J69" s="347"/>
      <c r="K69" s="10"/>
      <c r="L69" s="73"/>
      <c r="M69" s="10"/>
      <c r="N69" s="76"/>
    </row>
    <row r="70" spans="1:14" ht="12.75">
      <c r="A70" s="1024" t="s">
        <v>1634</v>
      </c>
      <c r="B70" s="1162" t="s">
        <v>1676</v>
      </c>
      <c r="C70" s="151" t="s">
        <v>642</v>
      </c>
      <c r="D70" s="68" t="s">
        <v>19</v>
      </c>
      <c r="E70" s="287" t="s">
        <v>68</v>
      </c>
      <c r="F70" s="137"/>
      <c r="G70" s="92">
        <v>27</v>
      </c>
      <c r="H70" s="81">
        <v>26</v>
      </c>
      <c r="I70" s="234" t="s">
        <v>1715</v>
      </c>
      <c r="J70" s="347"/>
      <c r="K70" s="142"/>
      <c r="L70" s="142"/>
      <c r="M70" s="142"/>
      <c r="N70" s="21" t="s">
        <v>26</v>
      </c>
    </row>
    <row r="71" spans="1:14" ht="39" thickBot="1">
      <c r="A71" s="1024"/>
      <c r="B71" s="1162"/>
      <c r="C71" s="151" t="s">
        <v>642</v>
      </c>
      <c r="D71" s="111" t="s">
        <v>57</v>
      </c>
      <c r="E71" s="287"/>
      <c r="F71" s="137"/>
      <c r="G71" s="92">
        <v>150</v>
      </c>
      <c r="H71" s="81">
        <v>150</v>
      </c>
      <c r="I71" s="234"/>
      <c r="J71" s="347" t="s">
        <v>1260</v>
      </c>
      <c r="K71" s="142"/>
      <c r="L71" s="142"/>
      <c r="M71" s="381">
        <v>4.95</v>
      </c>
      <c r="N71" s="21" t="s">
        <v>26</v>
      </c>
    </row>
    <row r="72" spans="1:14" ht="13.5" thickBot="1">
      <c r="A72" s="927"/>
      <c r="B72" s="1162"/>
      <c r="C72" s="72"/>
      <c r="D72" s="1163" t="s">
        <v>15</v>
      </c>
      <c r="E72" s="1173"/>
      <c r="F72" s="259">
        <f t="shared" ref="F72" si="18">SUM(F70:F71)</f>
        <v>0</v>
      </c>
      <c r="G72" s="259">
        <f>SUM(G70:G71)</f>
        <v>177</v>
      </c>
      <c r="H72" s="259">
        <f>SUM(H70:H71)</f>
        <v>176</v>
      </c>
      <c r="I72" s="72"/>
      <c r="J72" s="358"/>
      <c r="K72" s="10"/>
      <c r="L72" s="10"/>
      <c r="M72" s="10"/>
      <c r="N72" s="89"/>
    </row>
    <row r="73" spans="1:14" ht="25.5">
      <c r="A73" s="1024" t="s">
        <v>1635</v>
      </c>
      <c r="B73" s="1162" t="s">
        <v>1557</v>
      </c>
      <c r="C73" s="151" t="s">
        <v>8</v>
      </c>
      <c r="D73" s="68" t="s">
        <v>19</v>
      </c>
      <c r="E73" s="287" t="s">
        <v>68</v>
      </c>
      <c r="F73" s="137">
        <v>11</v>
      </c>
      <c r="G73" s="92"/>
      <c r="H73" s="81"/>
      <c r="I73" s="234" t="s">
        <v>698</v>
      </c>
      <c r="J73" s="347" t="s">
        <v>1276</v>
      </c>
      <c r="K73" s="142"/>
      <c r="L73" s="142"/>
      <c r="M73" s="142"/>
      <c r="N73" s="21" t="s">
        <v>26</v>
      </c>
    </row>
    <row r="74" spans="1:14" ht="13.5" thickBot="1">
      <c r="A74" s="1024"/>
      <c r="B74" s="1162"/>
      <c r="C74" s="151" t="s">
        <v>8</v>
      </c>
      <c r="D74" s="111" t="s">
        <v>57</v>
      </c>
      <c r="E74" s="287" t="s">
        <v>68</v>
      </c>
      <c r="F74" s="137"/>
      <c r="G74" s="92">
        <v>44</v>
      </c>
      <c r="H74" s="81"/>
      <c r="I74" s="234"/>
      <c r="J74" s="347"/>
      <c r="K74" s="142"/>
      <c r="L74" s="142"/>
      <c r="M74" s="381"/>
      <c r="N74" s="21" t="s">
        <v>26</v>
      </c>
    </row>
    <row r="75" spans="1:14" ht="13.5" thickBot="1">
      <c r="A75" s="927"/>
      <c r="B75" s="1162"/>
      <c r="C75" s="72"/>
      <c r="D75" s="1163" t="s">
        <v>15</v>
      </c>
      <c r="E75" s="1173"/>
      <c r="F75" s="259">
        <f t="shared" ref="F75" si="19">SUM(F73:F74)</f>
        <v>11</v>
      </c>
      <c r="G75" s="259">
        <f>SUM(G73:G74)</f>
        <v>44</v>
      </c>
      <c r="H75" s="259">
        <f>SUM(H73:H74)</f>
        <v>0</v>
      </c>
      <c r="I75" s="72"/>
      <c r="J75" s="358"/>
      <c r="K75" s="10"/>
      <c r="L75" s="10"/>
      <c r="M75" s="10"/>
      <c r="N75" s="89"/>
    </row>
    <row r="76" spans="1:14" ht="25.5" customHeight="1">
      <c r="A76" s="927" t="s">
        <v>719</v>
      </c>
      <c r="B76" s="1175" t="s">
        <v>788</v>
      </c>
      <c r="C76" s="73" t="s">
        <v>8</v>
      </c>
      <c r="D76" s="80" t="s">
        <v>19</v>
      </c>
      <c r="E76" s="37" t="s">
        <v>68</v>
      </c>
      <c r="F76" s="137">
        <v>2</v>
      </c>
      <c r="G76" s="92"/>
      <c r="H76" s="81"/>
      <c r="I76" s="1043"/>
      <c r="J76" s="346" t="s">
        <v>596</v>
      </c>
      <c r="K76" s="83">
        <v>4</v>
      </c>
      <c r="L76" s="83">
        <v>4</v>
      </c>
      <c r="M76" s="73" t="s">
        <v>11</v>
      </c>
      <c r="N76" s="21" t="s">
        <v>26</v>
      </c>
    </row>
    <row r="77" spans="1:14" ht="13.5" thickBot="1">
      <c r="A77" s="927"/>
      <c r="B77" s="1176"/>
      <c r="C77" s="58"/>
      <c r="D77" s="84"/>
      <c r="E77" s="85"/>
      <c r="F77" s="137"/>
      <c r="G77" s="92"/>
      <c r="H77" s="81"/>
      <c r="I77" s="1043"/>
      <c r="J77" s="400"/>
      <c r="K77" s="83"/>
      <c r="L77" s="83"/>
      <c r="M77" s="73"/>
      <c r="N77" s="21"/>
    </row>
    <row r="78" spans="1:14" ht="13.5" thickBot="1">
      <c r="A78" s="927"/>
      <c r="B78" s="1177"/>
      <c r="C78" s="55"/>
      <c r="D78" s="1025" t="s">
        <v>15</v>
      </c>
      <c r="E78" s="1026"/>
      <c r="F78" s="374">
        <f t="shared" ref="F78" si="20">SUM(F76:F77)</f>
        <v>2</v>
      </c>
      <c r="G78" s="374">
        <f>SUM(G76:G77)</f>
        <v>0</v>
      </c>
      <c r="H78" s="374">
        <f>SUM(H76:H77)</f>
        <v>0</v>
      </c>
      <c r="I78" s="1043"/>
      <c r="J78" s="401"/>
      <c r="K78" s="10"/>
      <c r="L78" s="10"/>
      <c r="M78" s="10"/>
      <c r="N78" s="89"/>
    </row>
    <row r="79" spans="1:14" ht="25.5">
      <c r="A79" s="927" t="s">
        <v>1278</v>
      </c>
      <c r="B79" s="1175" t="s">
        <v>1382</v>
      </c>
      <c r="C79" s="73" t="s">
        <v>8</v>
      </c>
      <c r="D79" s="80" t="s">
        <v>19</v>
      </c>
      <c r="E79" s="37" t="s">
        <v>68</v>
      </c>
      <c r="F79" s="137">
        <v>71.599999999999994</v>
      </c>
      <c r="G79" s="92"/>
      <c r="H79" s="81"/>
      <c r="I79" s="1043"/>
      <c r="J79" s="346" t="s">
        <v>1538</v>
      </c>
      <c r="K79" s="83">
        <v>5</v>
      </c>
      <c r="L79" s="83"/>
      <c r="M79" s="73"/>
      <c r="N79" s="21" t="s">
        <v>26</v>
      </c>
    </row>
    <row r="80" spans="1:14" ht="13.5" thickBot="1">
      <c r="A80" s="927"/>
      <c r="B80" s="1176"/>
      <c r="C80" s="58"/>
      <c r="D80" s="84"/>
      <c r="E80" s="85"/>
      <c r="F80" s="137"/>
      <c r="G80" s="92"/>
      <c r="H80" s="81"/>
      <c r="I80" s="1043"/>
      <c r="J80" s="400"/>
      <c r="K80" s="83"/>
      <c r="L80" s="83"/>
      <c r="M80" s="73"/>
      <c r="N80" s="21" t="s">
        <v>26</v>
      </c>
    </row>
    <row r="81" spans="1:14" ht="13.5" thickBot="1">
      <c r="A81" s="927"/>
      <c r="B81" s="1177"/>
      <c r="C81" s="55"/>
      <c r="D81" s="1025" t="s">
        <v>15</v>
      </c>
      <c r="E81" s="1026"/>
      <c r="F81" s="374">
        <f t="shared" ref="F81" si="21">SUM(F79:F80)</f>
        <v>71.599999999999994</v>
      </c>
      <c r="G81" s="374">
        <f>SUM(G79:G80)</f>
        <v>0</v>
      </c>
      <c r="H81" s="374">
        <f>SUM(H79:H80)</f>
        <v>0</v>
      </c>
      <c r="I81" s="1043"/>
      <c r="J81" s="401"/>
      <c r="K81" s="10"/>
      <c r="L81" s="10"/>
      <c r="M81" s="10"/>
      <c r="N81" s="89"/>
    </row>
    <row r="82" spans="1:14" thickBot="1">
      <c r="A82" s="494" t="s">
        <v>716</v>
      </c>
      <c r="B82" s="389" t="s">
        <v>14</v>
      </c>
      <c r="C82" s="113"/>
      <c r="D82" s="288"/>
      <c r="E82" s="289"/>
      <c r="F82" s="473">
        <f t="shared" ref="F82" si="22">SUM(F69+F72+F75+F78+F81)</f>
        <v>104.6</v>
      </c>
      <c r="G82" s="290">
        <f t="shared" ref="G82:H82" si="23">SUM(G69+G72+G75+G78+G81)</f>
        <v>485.7</v>
      </c>
      <c r="H82" s="290">
        <f t="shared" si="23"/>
        <v>440.7</v>
      </c>
      <c r="I82" s="12"/>
      <c r="J82" s="358"/>
      <c r="K82" s="10"/>
      <c r="L82" s="10"/>
      <c r="M82" s="10"/>
      <c r="N82" s="56"/>
    </row>
    <row r="83" spans="1:14" s="17" customFormat="1" ht="13.5" thickBot="1">
      <c r="A83" s="493" t="s">
        <v>721</v>
      </c>
      <c r="B83" s="1061" t="s">
        <v>447</v>
      </c>
      <c r="C83" s="956"/>
      <c r="D83" s="956"/>
      <c r="E83" s="956"/>
      <c r="F83" s="847"/>
      <c r="G83" s="291"/>
      <c r="H83" s="291"/>
      <c r="I83" s="480"/>
      <c r="J83" s="486"/>
      <c r="K83" s="83"/>
      <c r="L83" s="83"/>
      <c r="M83" s="10"/>
      <c r="N83" s="21"/>
    </row>
    <row r="84" spans="1:14" ht="30">
      <c r="A84" s="1055" t="s">
        <v>722</v>
      </c>
      <c r="B84" s="387" t="s">
        <v>1262</v>
      </c>
      <c r="C84" s="227" t="s">
        <v>420</v>
      </c>
      <c r="D84" s="111" t="s">
        <v>19</v>
      </c>
      <c r="E84" s="278" t="s">
        <v>445</v>
      </c>
      <c r="F84" s="123"/>
      <c r="G84" s="105"/>
      <c r="H84" s="81"/>
      <c r="I84" s="234"/>
      <c r="J84" s="400"/>
      <c r="K84" s="73"/>
      <c r="L84" s="73"/>
      <c r="M84" s="73"/>
      <c r="N84" s="21" t="s">
        <v>26</v>
      </c>
    </row>
    <row r="85" spans="1:14" ht="38.25">
      <c r="A85" s="1145"/>
      <c r="B85" s="1167" t="s">
        <v>1263</v>
      </c>
      <c r="C85" s="227" t="s">
        <v>420</v>
      </c>
      <c r="D85" s="111" t="s">
        <v>19</v>
      </c>
      <c r="E85" s="278" t="s">
        <v>445</v>
      </c>
      <c r="F85" s="123">
        <v>5.5</v>
      </c>
      <c r="G85" s="90">
        <v>6</v>
      </c>
      <c r="H85" s="81">
        <v>7</v>
      </c>
      <c r="I85" s="234" t="s">
        <v>448</v>
      </c>
      <c r="J85" s="400" t="s">
        <v>449</v>
      </c>
      <c r="K85" s="73" t="s">
        <v>17</v>
      </c>
      <c r="L85" s="73" t="s">
        <v>12</v>
      </c>
      <c r="M85" s="73" t="s">
        <v>12</v>
      </c>
      <c r="N85" s="21" t="s">
        <v>26</v>
      </c>
    </row>
    <row r="86" spans="1:14" ht="25.5">
      <c r="A86" s="1145"/>
      <c r="B86" s="1167"/>
      <c r="C86" s="227" t="s">
        <v>8</v>
      </c>
      <c r="D86" s="111" t="s">
        <v>19</v>
      </c>
      <c r="E86" s="278" t="s">
        <v>445</v>
      </c>
      <c r="F86" s="123">
        <v>2.5</v>
      </c>
      <c r="G86" s="90"/>
      <c r="H86" s="81"/>
      <c r="I86" s="234"/>
      <c r="J86" s="400" t="s">
        <v>947</v>
      </c>
      <c r="K86" s="73"/>
      <c r="L86" s="73"/>
      <c r="M86" s="73"/>
      <c r="N86" s="21" t="s">
        <v>26</v>
      </c>
    </row>
    <row r="87" spans="1:14" ht="51">
      <c r="A87" s="1145"/>
      <c r="B87" s="1162"/>
      <c r="C87" s="227" t="s">
        <v>420</v>
      </c>
      <c r="D87" s="267" t="s">
        <v>19</v>
      </c>
      <c r="E87" s="293" t="s">
        <v>445</v>
      </c>
      <c r="F87" s="123">
        <v>1.2</v>
      </c>
      <c r="G87" s="90">
        <v>1.5</v>
      </c>
      <c r="H87" s="81">
        <v>1.5</v>
      </c>
      <c r="I87" s="234"/>
      <c r="J87" s="400" t="s">
        <v>450</v>
      </c>
      <c r="K87" s="45" t="s">
        <v>948</v>
      </c>
      <c r="L87" s="45" t="s">
        <v>948</v>
      </c>
      <c r="M87" s="45" t="s">
        <v>948</v>
      </c>
      <c r="N87" s="21" t="s">
        <v>26</v>
      </c>
    </row>
    <row r="88" spans="1:14" ht="25.5">
      <c r="A88" s="1145"/>
      <c r="B88" s="1165" t="s">
        <v>1264</v>
      </c>
      <c r="C88" s="227" t="s">
        <v>420</v>
      </c>
      <c r="D88" s="285" t="s">
        <v>19</v>
      </c>
      <c r="E88" s="278" t="s">
        <v>445</v>
      </c>
      <c r="F88" s="123">
        <v>3.4</v>
      </c>
      <c r="G88" s="90">
        <v>3.5</v>
      </c>
      <c r="H88" s="81">
        <v>3.7</v>
      </c>
      <c r="I88" s="234"/>
      <c r="J88" s="486" t="s">
        <v>772</v>
      </c>
      <c r="K88" s="73" t="s">
        <v>8</v>
      </c>
      <c r="L88" s="73" t="s">
        <v>8</v>
      </c>
      <c r="M88" s="73" t="s">
        <v>8</v>
      </c>
      <c r="N88" s="21" t="s">
        <v>26</v>
      </c>
    </row>
    <row r="89" spans="1:14" ht="25.5">
      <c r="A89" s="1145"/>
      <c r="B89" s="1166"/>
      <c r="C89" s="227" t="s">
        <v>420</v>
      </c>
      <c r="D89" s="285" t="s">
        <v>187</v>
      </c>
      <c r="E89" s="278"/>
      <c r="F89" s="123">
        <v>6</v>
      </c>
      <c r="G89" s="90">
        <v>7</v>
      </c>
      <c r="H89" s="81">
        <v>8</v>
      </c>
      <c r="I89" s="234"/>
      <c r="J89" s="486" t="s">
        <v>773</v>
      </c>
      <c r="K89" s="73" t="s">
        <v>8</v>
      </c>
      <c r="L89" s="73" t="s">
        <v>8</v>
      </c>
      <c r="M89" s="73" t="s">
        <v>8</v>
      </c>
      <c r="N89" s="21" t="s">
        <v>26</v>
      </c>
    </row>
    <row r="90" spans="1:14" ht="38.25">
      <c r="A90" s="1145"/>
      <c r="B90" s="1166"/>
      <c r="C90" s="227" t="s">
        <v>420</v>
      </c>
      <c r="D90" s="294" t="s">
        <v>19</v>
      </c>
      <c r="E90" s="293" t="s">
        <v>445</v>
      </c>
      <c r="F90" s="123">
        <v>2</v>
      </c>
      <c r="G90" s="90">
        <v>2</v>
      </c>
      <c r="H90" s="81">
        <v>2</v>
      </c>
      <c r="I90" s="234"/>
      <c r="J90" s="486" t="s">
        <v>451</v>
      </c>
      <c r="K90" s="73" t="s">
        <v>9</v>
      </c>
      <c r="L90" s="73" t="s">
        <v>9</v>
      </c>
      <c r="M90" s="73" t="s">
        <v>9</v>
      </c>
      <c r="N90" s="21" t="s">
        <v>26</v>
      </c>
    </row>
    <row r="91" spans="1:14" ht="38.25">
      <c r="A91" s="1145"/>
      <c r="B91" s="1166"/>
      <c r="C91" s="227" t="s">
        <v>420</v>
      </c>
      <c r="D91" s="294" t="s">
        <v>19</v>
      </c>
      <c r="E91" s="293" t="s">
        <v>445</v>
      </c>
      <c r="F91" s="123"/>
      <c r="G91" s="90"/>
      <c r="H91" s="81"/>
      <c r="I91" s="234" t="s">
        <v>842</v>
      </c>
      <c r="J91" s="486" t="s">
        <v>840</v>
      </c>
      <c r="K91" s="73" t="s">
        <v>8</v>
      </c>
      <c r="L91" s="73" t="s">
        <v>8</v>
      </c>
      <c r="M91" s="73" t="s">
        <v>8</v>
      </c>
      <c r="N91" s="21" t="s">
        <v>26</v>
      </c>
    </row>
    <row r="92" spans="1:14" ht="51">
      <c r="A92" s="1145"/>
      <c r="B92" s="1166"/>
      <c r="C92" s="227" t="s">
        <v>420</v>
      </c>
      <c r="D92" s="294" t="s">
        <v>19</v>
      </c>
      <c r="E92" s="293" t="s">
        <v>445</v>
      </c>
      <c r="F92" s="123">
        <v>1.2</v>
      </c>
      <c r="G92" s="90">
        <v>1.5</v>
      </c>
      <c r="H92" s="81">
        <v>1.5</v>
      </c>
      <c r="I92" s="234"/>
      <c r="J92" s="400" t="s">
        <v>452</v>
      </c>
      <c r="K92" s="83">
        <v>14</v>
      </c>
      <c r="L92" s="83">
        <v>20</v>
      </c>
      <c r="M92" s="83">
        <v>20</v>
      </c>
      <c r="N92" s="21" t="s">
        <v>26</v>
      </c>
    </row>
    <row r="93" spans="1:14" ht="51">
      <c r="A93" s="1145"/>
      <c r="B93" s="1166"/>
      <c r="C93" s="227" t="s">
        <v>420</v>
      </c>
      <c r="D93" s="294" t="s">
        <v>19</v>
      </c>
      <c r="E93" s="293" t="s">
        <v>445</v>
      </c>
      <c r="F93" s="123"/>
      <c r="G93" s="90"/>
      <c r="H93" s="81"/>
      <c r="I93" s="234"/>
      <c r="J93" s="400" t="s">
        <v>453</v>
      </c>
      <c r="K93" s="83">
        <v>4</v>
      </c>
      <c r="L93" s="83">
        <v>4</v>
      </c>
      <c r="M93" s="83">
        <v>4</v>
      </c>
      <c r="N93" s="21" t="s">
        <v>26</v>
      </c>
    </row>
    <row r="94" spans="1:14" ht="38.25">
      <c r="A94" s="1145"/>
      <c r="B94" s="1166"/>
      <c r="C94" s="227" t="s">
        <v>420</v>
      </c>
      <c r="D94" s="76" t="s">
        <v>19</v>
      </c>
      <c r="E94" s="293" t="s">
        <v>445</v>
      </c>
      <c r="F94" s="123">
        <v>2.6</v>
      </c>
      <c r="G94" s="90">
        <v>2.8</v>
      </c>
      <c r="H94" s="81">
        <v>3</v>
      </c>
      <c r="I94" s="234"/>
      <c r="J94" s="486" t="s">
        <v>454</v>
      </c>
      <c r="K94" s="73" t="s">
        <v>949</v>
      </c>
      <c r="L94" s="73" t="s">
        <v>949</v>
      </c>
      <c r="M94" s="73" t="s">
        <v>949</v>
      </c>
      <c r="N94" s="21" t="s">
        <v>26</v>
      </c>
    </row>
    <row r="95" spans="1:14" ht="38.25">
      <c r="A95" s="1145"/>
      <c r="B95" s="1166"/>
      <c r="C95" s="227" t="s">
        <v>420</v>
      </c>
      <c r="D95" s="267" t="s">
        <v>19</v>
      </c>
      <c r="E95" s="268" t="s">
        <v>445</v>
      </c>
      <c r="F95" s="123"/>
      <c r="G95" s="90"/>
      <c r="H95" s="81"/>
      <c r="I95" s="234"/>
      <c r="J95" s="59" t="s">
        <v>455</v>
      </c>
      <c r="K95" s="73" t="s">
        <v>129</v>
      </c>
      <c r="L95" s="73" t="s">
        <v>9</v>
      </c>
      <c r="M95" s="73" t="s">
        <v>9</v>
      </c>
      <c r="N95" s="21" t="s">
        <v>26</v>
      </c>
    </row>
    <row r="96" spans="1:14" ht="12.75">
      <c r="A96" s="1145"/>
      <c r="B96" s="1166"/>
      <c r="C96" s="234" t="s">
        <v>420</v>
      </c>
      <c r="D96" s="76" t="s">
        <v>19</v>
      </c>
      <c r="E96" s="293" t="s">
        <v>445</v>
      </c>
      <c r="F96" s="123">
        <v>2.2999999999999998</v>
      </c>
      <c r="G96" s="90">
        <v>2.5</v>
      </c>
      <c r="H96" s="81">
        <v>3</v>
      </c>
      <c r="I96" s="234"/>
      <c r="J96" s="400" t="s">
        <v>456</v>
      </c>
      <c r="K96" s="73" t="s">
        <v>8</v>
      </c>
      <c r="L96" s="73" t="s">
        <v>8</v>
      </c>
      <c r="M96" s="73" t="s">
        <v>8</v>
      </c>
      <c r="N96" s="21" t="s">
        <v>26</v>
      </c>
    </row>
    <row r="97" spans="1:14" ht="38.25">
      <c r="A97" s="1145"/>
      <c r="B97" s="1166"/>
      <c r="C97" s="227" t="s">
        <v>420</v>
      </c>
      <c r="D97" s="294" t="s">
        <v>19</v>
      </c>
      <c r="E97" s="293" t="s">
        <v>445</v>
      </c>
      <c r="F97" s="123"/>
      <c r="G97" s="90"/>
      <c r="H97" s="81"/>
      <c r="I97" s="234" t="s">
        <v>841</v>
      </c>
      <c r="J97" s="400" t="s">
        <v>457</v>
      </c>
      <c r="K97" s="73" t="s">
        <v>950</v>
      </c>
      <c r="L97" s="73" t="s">
        <v>426</v>
      </c>
      <c r="M97" s="73" t="s">
        <v>426</v>
      </c>
      <c r="N97" s="21" t="s">
        <v>26</v>
      </c>
    </row>
    <row r="98" spans="1:14" ht="25.5">
      <c r="A98" s="1146"/>
      <c r="B98" s="1166"/>
      <c r="C98" s="234" t="s">
        <v>420</v>
      </c>
      <c r="D98" s="294" t="s">
        <v>19</v>
      </c>
      <c r="E98" s="268" t="s">
        <v>445</v>
      </c>
      <c r="F98" s="123"/>
      <c r="G98" s="90"/>
      <c r="H98" s="81"/>
      <c r="I98" s="234"/>
      <c r="J98" s="21" t="s">
        <v>458</v>
      </c>
      <c r="K98" s="95">
        <v>4</v>
      </c>
      <c r="L98" s="95">
        <v>4</v>
      </c>
      <c r="M98" s="95">
        <v>4</v>
      </c>
      <c r="N98" s="21" t="s">
        <v>26</v>
      </c>
    </row>
    <row r="99" spans="1:14" ht="25.5">
      <c r="A99" s="1055"/>
      <c r="B99" s="1162" t="s">
        <v>1265</v>
      </c>
      <c r="C99" s="227" t="s">
        <v>420</v>
      </c>
      <c r="D99" s="285" t="s">
        <v>19</v>
      </c>
      <c r="E99" s="266" t="s">
        <v>445</v>
      </c>
      <c r="F99" s="123">
        <v>121.5</v>
      </c>
      <c r="G99" s="90">
        <v>132</v>
      </c>
      <c r="H99" s="81">
        <v>140.4</v>
      </c>
      <c r="I99" s="234"/>
      <c r="J99" s="488" t="s">
        <v>951</v>
      </c>
      <c r="K99" s="73" t="s">
        <v>952</v>
      </c>
      <c r="L99" s="73" t="s">
        <v>1638</v>
      </c>
      <c r="M99" s="73" t="s">
        <v>1639</v>
      </c>
      <c r="N99" s="21" t="s">
        <v>26</v>
      </c>
    </row>
    <row r="100" spans="1:14" ht="12.75">
      <c r="A100" s="1145"/>
      <c r="B100" s="1162"/>
      <c r="C100" s="227" t="s">
        <v>420</v>
      </c>
      <c r="D100" s="285" t="s">
        <v>187</v>
      </c>
      <c r="E100" s="266"/>
      <c r="F100" s="123">
        <v>7.5</v>
      </c>
      <c r="G100" s="90">
        <v>10</v>
      </c>
      <c r="H100" s="81">
        <v>15.6</v>
      </c>
      <c r="I100" s="234"/>
      <c r="J100" s="76" t="s">
        <v>459</v>
      </c>
      <c r="K100" s="73" t="s">
        <v>1401</v>
      </c>
      <c r="L100" s="73" t="s">
        <v>1401</v>
      </c>
      <c r="M100" s="73" t="s">
        <v>1401</v>
      </c>
      <c r="N100" s="21" t="s">
        <v>26</v>
      </c>
    </row>
    <row r="101" spans="1:14" ht="38.25">
      <c r="A101" s="1145"/>
      <c r="B101" s="1162"/>
      <c r="C101" s="234" t="s">
        <v>420</v>
      </c>
      <c r="D101" s="294" t="s">
        <v>19</v>
      </c>
      <c r="E101" s="268" t="s">
        <v>445</v>
      </c>
      <c r="F101" s="123"/>
      <c r="G101" s="90"/>
      <c r="H101" s="81"/>
      <c r="I101" s="234"/>
      <c r="J101" s="488" t="s">
        <v>460</v>
      </c>
      <c r="K101" s="73" t="s">
        <v>9</v>
      </c>
      <c r="L101" s="73" t="s">
        <v>9</v>
      </c>
      <c r="M101" s="73" t="s">
        <v>9</v>
      </c>
      <c r="N101" s="21" t="s">
        <v>26</v>
      </c>
    </row>
    <row r="102" spans="1:14" ht="51">
      <c r="A102" s="1145"/>
      <c r="B102" s="1162"/>
      <c r="C102" s="227" t="s">
        <v>420</v>
      </c>
      <c r="D102" s="295" t="s">
        <v>19</v>
      </c>
      <c r="E102" s="293" t="s">
        <v>445</v>
      </c>
      <c r="F102" s="123"/>
      <c r="G102" s="90"/>
      <c r="H102" s="81"/>
      <c r="I102" s="234"/>
      <c r="J102" s="488" t="s">
        <v>461</v>
      </c>
      <c r="K102" s="73" t="s">
        <v>462</v>
      </c>
      <c r="L102" s="73" t="s">
        <v>462</v>
      </c>
      <c r="M102" s="73" t="s">
        <v>462</v>
      </c>
      <c r="N102" s="21" t="s">
        <v>26</v>
      </c>
    </row>
    <row r="103" spans="1:14" ht="25.5">
      <c r="A103" s="1145"/>
      <c r="B103" s="1162"/>
      <c r="C103" s="234" t="s">
        <v>420</v>
      </c>
      <c r="D103" s="355" t="s">
        <v>19</v>
      </c>
      <c r="E103" s="293" t="s">
        <v>445</v>
      </c>
      <c r="F103" s="123">
        <v>1.8</v>
      </c>
      <c r="G103" s="90">
        <v>2</v>
      </c>
      <c r="H103" s="81">
        <v>2</v>
      </c>
      <c r="I103" s="234"/>
      <c r="J103" s="488" t="s">
        <v>953</v>
      </c>
      <c r="K103" s="73" t="s">
        <v>1028</v>
      </c>
      <c r="L103" s="73" t="s">
        <v>1028</v>
      </c>
      <c r="M103" s="73" t="s">
        <v>1028</v>
      </c>
      <c r="N103" s="21" t="s">
        <v>26</v>
      </c>
    </row>
    <row r="104" spans="1:14" ht="12.75">
      <c r="A104" s="1145"/>
      <c r="B104" s="1162"/>
      <c r="C104" s="227" t="s">
        <v>8</v>
      </c>
      <c r="D104" s="267" t="s">
        <v>19</v>
      </c>
      <c r="E104" s="278" t="s">
        <v>445</v>
      </c>
      <c r="F104" s="123">
        <v>7.4</v>
      </c>
      <c r="G104" s="90">
        <v>10</v>
      </c>
      <c r="H104" s="81">
        <v>15.6</v>
      </c>
      <c r="I104" s="234"/>
      <c r="J104" s="488" t="s">
        <v>1539</v>
      </c>
      <c r="K104" s="73" t="s">
        <v>10</v>
      </c>
      <c r="L104" s="73" t="s">
        <v>11</v>
      </c>
      <c r="M104" s="73" t="s">
        <v>17</v>
      </c>
      <c r="N104" s="21" t="s">
        <v>26</v>
      </c>
    </row>
    <row r="105" spans="1:14" ht="39" thickBot="1">
      <c r="A105" s="1145"/>
      <c r="B105" s="1162"/>
      <c r="C105" s="227" t="s">
        <v>8</v>
      </c>
      <c r="D105" s="296" t="s">
        <v>19</v>
      </c>
      <c r="E105" s="278" t="s">
        <v>445</v>
      </c>
      <c r="F105" s="123">
        <v>11</v>
      </c>
      <c r="G105" s="90"/>
      <c r="H105" s="81"/>
      <c r="I105" s="234"/>
      <c r="J105" s="488" t="s">
        <v>1549</v>
      </c>
      <c r="K105" s="73" t="s">
        <v>10</v>
      </c>
      <c r="L105" s="73"/>
      <c r="M105" s="73"/>
      <c r="N105" s="21" t="s">
        <v>26</v>
      </c>
    </row>
    <row r="106" spans="1:14" ht="13.5" thickBot="1">
      <c r="A106" s="1146"/>
      <c r="B106" s="1162"/>
      <c r="C106" s="227"/>
      <c r="D106" s="1174" t="s">
        <v>15</v>
      </c>
      <c r="E106" s="1174"/>
      <c r="F106" s="848">
        <f t="shared" ref="F106" si="24">SUM(F84:F105)</f>
        <v>175.9</v>
      </c>
      <c r="G106" s="257">
        <f>SUM(G84:G105)</f>
        <v>180.8</v>
      </c>
      <c r="H106" s="375">
        <f>SUM(H84:H105)</f>
        <v>203.29999999999998</v>
      </c>
      <c r="I106" s="234"/>
      <c r="J106" s="359"/>
      <c r="K106" s="264"/>
      <c r="L106" s="264"/>
      <c r="M106" s="264"/>
      <c r="N106" s="21"/>
    </row>
    <row r="107" spans="1:14" ht="40.5" customHeight="1">
      <c r="A107" s="1024" t="s">
        <v>756</v>
      </c>
      <c r="B107" s="1162" t="s">
        <v>463</v>
      </c>
      <c r="C107" s="72" t="s">
        <v>8</v>
      </c>
      <c r="D107" s="68" t="s">
        <v>19</v>
      </c>
      <c r="E107" s="266" t="s">
        <v>445</v>
      </c>
      <c r="F107" s="123">
        <v>12</v>
      </c>
      <c r="G107" s="90">
        <v>12</v>
      </c>
      <c r="H107" s="81">
        <v>12</v>
      </c>
      <c r="I107" s="1065"/>
      <c r="J107" s="487" t="s">
        <v>464</v>
      </c>
      <c r="K107" s="73" t="s">
        <v>7</v>
      </c>
      <c r="L107" s="73" t="s">
        <v>7</v>
      </c>
      <c r="M107" s="73" t="s">
        <v>7</v>
      </c>
      <c r="N107" s="21" t="s">
        <v>26</v>
      </c>
    </row>
    <row r="108" spans="1:14" ht="13.5" thickBot="1">
      <c r="A108" s="1024"/>
      <c r="B108" s="1162"/>
      <c r="C108" s="16"/>
      <c r="D108" s="299"/>
      <c r="E108" s="266"/>
      <c r="F108" s="123"/>
      <c r="G108" s="90"/>
      <c r="H108" s="81"/>
      <c r="I108" s="1065"/>
      <c r="J108" s="487"/>
      <c r="K108" s="73"/>
      <c r="L108" s="73"/>
      <c r="M108" s="73"/>
      <c r="N108" s="21"/>
    </row>
    <row r="109" spans="1:14" ht="13.5" thickBot="1">
      <c r="A109" s="927"/>
      <c r="B109" s="1162"/>
      <c r="C109" s="227"/>
      <c r="D109" s="1168" t="s">
        <v>15</v>
      </c>
      <c r="E109" s="1169"/>
      <c r="F109" s="259">
        <f t="shared" ref="F109" si="25">SUM(F107:F108)</f>
        <v>12</v>
      </c>
      <c r="G109" s="258">
        <f>SUM(G107:G108)</f>
        <v>12</v>
      </c>
      <c r="H109" s="259">
        <f>SUM(H107:H108)</f>
        <v>12</v>
      </c>
      <c r="I109" s="1071"/>
      <c r="J109" s="486"/>
      <c r="K109" s="83"/>
      <c r="L109" s="83"/>
      <c r="M109" s="10"/>
      <c r="N109" s="21"/>
    </row>
    <row r="110" spans="1:14" ht="48" customHeight="1">
      <c r="A110" s="977" t="s">
        <v>723</v>
      </c>
      <c r="B110" s="1162" t="s">
        <v>643</v>
      </c>
      <c r="C110" s="234" t="s">
        <v>8</v>
      </c>
      <c r="D110" s="74" t="s">
        <v>19</v>
      </c>
      <c r="E110" s="283" t="s">
        <v>445</v>
      </c>
      <c r="F110" s="137">
        <v>17</v>
      </c>
      <c r="G110" s="92">
        <v>20</v>
      </c>
      <c r="H110" s="81">
        <v>20</v>
      </c>
      <c r="I110" s="1043" t="s">
        <v>465</v>
      </c>
      <c r="J110" s="393" t="s">
        <v>906</v>
      </c>
      <c r="K110" s="73" t="s">
        <v>8</v>
      </c>
      <c r="L110" s="73" t="s">
        <v>8</v>
      </c>
      <c r="M110" s="73" t="s">
        <v>8</v>
      </c>
      <c r="N110" s="21" t="s">
        <v>26</v>
      </c>
    </row>
    <row r="111" spans="1:14" ht="25.5">
      <c r="A111" s="977"/>
      <c r="B111" s="1162"/>
      <c r="C111" s="73" t="s">
        <v>8</v>
      </c>
      <c r="D111" s="75" t="s">
        <v>19</v>
      </c>
      <c r="E111" s="226" t="s">
        <v>445</v>
      </c>
      <c r="F111" s="137">
        <v>15</v>
      </c>
      <c r="G111" s="92"/>
      <c r="H111" s="81"/>
      <c r="I111" s="1043"/>
      <c r="J111" s="343" t="s">
        <v>981</v>
      </c>
      <c r="K111" s="173">
        <v>0.5</v>
      </c>
      <c r="L111" s="73"/>
      <c r="M111" s="73"/>
      <c r="N111" s="21" t="s">
        <v>26</v>
      </c>
    </row>
    <row r="112" spans="1:14" ht="26.25" thickBot="1">
      <c r="A112" s="977"/>
      <c r="B112" s="1162"/>
      <c r="C112" s="58" t="s">
        <v>8</v>
      </c>
      <c r="D112" s="84" t="s">
        <v>19</v>
      </c>
      <c r="E112" s="85" t="s">
        <v>445</v>
      </c>
      <c r="F112" s="137">
        <v>14.2</v>
      </c>
      <c r="G112" s="92">
        <v>12</v>
      </c>
      <c r="H112" s="81">
        <v>6</v>
      </c>
      <c r="I112" s="1043"/>
      <c r="J112" s="400" t="s">
        <v>1283</v>
      </c>
      <c r="K112" s="45" t="s">
        <v>1284</v>
      </c>
      <c r="L112" s="45" t="s">
        <v>1285</v>
      </c>
      <c r="M112" s="73" t="s">
        <v>1286</v>
      </c>
      <c r="N112" s="21" t="s">
        <v>26</v>
      </c>
    </row>
    <row r="113" spans="1:14" ht="13.5" thickBot="1">
      <c r="A113" s="977"/>
      <c r="B113" s="1162"/>
      <c r="C113" s="73"/>
      <c r="D113" s="1163" t="s">
        <v>15</v>
      </c>
      <c r="E113" s="1164"/>
      <c r="F113" s="374">
        <f t="shared" ref="F113" si="26">SUM(F110:F112)</f>
        <v>46.2</v>
      </c>
      <c r="G113" s="374">
        <f>SUM(G110:G112)</f>
        <v>32</v>
      </c>
      <c r="H113" s="374">
        <f>SUM(H110:H112)</f>
        <v>26</v>
      </c>
      <c r="I113" s="1043"/>
      <c r="J113" s="401"/>
      <c r="K113" s="10"/>
      <c r="L113" s="10"/>
      <c r="M113" s="10"/>
      <c r="N113" s="89"/>
    </row>
    <row r="114" spans="1:14" thickBot="1">
      <c r="A114" s="495" t="s">
        <v>721</v>
      </c>
      <c r="B114" s="388" t="s">
        <v>14</v>
      </c>
      <c r="C114" s="269"/>
      <c r="D114" s="270"/>
      <c r="E114" s="271"/>
      <c r="F114" s="377">
        <f t="shared" ref="F114" si="27">SUM(F106+F109+F113)</f>
        <v>234.10000000000002</v>
      </c>
      <c r="G114" s="377">
        <f>SUM(G106+G109+G113)</f>
        <v>224.8</v>
      </c>
      <c r="H114" s="377">
        <f>SUM(H106+H109+H113)</f>
        <v>241.29999999999998</v>
      </c>
      <c r="I114" s="238"/>
      <c r="J114" s="358"/>
      <c r="K114" s="10"/>
      <c r="L114" s="10"/>
      <c r="M114" s="10"/>
      <c r="N114" s="56"/>
    </row>
    <row r="115" spans="1:14" s="17" customFormat="1" thickBot="1">
      <c r="A115" s="494" t="s">
        <v>5</v>
      </c>
      <c r="B115" s="388" t="s">
        <v>16</v>
      </c>
      <c r="C115" s="114"/>
      <c r="D115" s="273"/>
      <c r="E115" s="274"/>
      <c r="F115" s="257">
        <f t="shared" ref="F115" si="28">SUM(F65+F82+F114)</f>
        <v>762.6</v>
      </c>
      <c r="G115" s="257">
        <f>SUM(G65+G82+G114)</f>
        <v>3470.5</v>
      </c>
      <c r="H115" s="257">
        <f>SUM(H65+H82+H114)</f>
        <v>4552</v>
      </c>
      <c r="I115" s="12"/>
      <c r="J115" s="359"/>
      <c r="K115" s="10"/>
      <c r="L115" s="10"/>
      <c r="M115" s="10"/>
      <c r="N115" s="89"/>
    </row>
    <row r="116" spans="1:14" s="17" customFormat="1" ht="30.75" customHeight="1" thickBot="1">
      <c r="A116" s="197" t="s">
        <v>6</v>
      </c>
      <c r="B116" s="1059" t="s">
        <v>466</v>
      </c>
      <c r="C116" s="1060"/>
      <c r="D116" s="1060"/>
      <c r="E116" s="1060"/>
      <c r="F116" s="846"/>
      <c r="G116" s="209"/>
      <c r="H116" s="209"/>
      <c r="I116" s="480"/>
      <c r="J116" s="486"/>
      <c r="K116" s="264"/>
      <c r="L116" s="264"/>
      <c r="M116" s="265"/>
      <c r="N116" s="200"/>
    </row>
    <row r="117" spans="1:14" s="17" customFormat="1" ht="38.25" customHeight="1" thickBot="1">
      <c r="A117" s="493" t="s">
        <v>711</v>
      </c>
      <c r="B117" s="1061" t="s">
        <v>467</v>
      </c>
      <c r="C117" s="956"/>
      <c r="D117" s="956"/>
      <c r="E117" s="956"/>
      <c r="F117" s="847"/>
      <c r="G117" s="94"/>
      <c r="H117" s="94"/>
      <c r="I117" s="480"/>
      <c r="J117" s="486"/>
      <c r="K117" s="83"/>
      <c r="L117" s="83"/>
      <c r="M117" s="10"/>
      <c r="N117" s="21"/>
    </row>
    <row r="118" spans="1:14" ht="51">
      <c r="A118" s="977" t="s">
        <v>712</v>
      </c>
      <c r="B118" s="1162" t="s">
        <v>470</v>
      </c>
      <c r="C118" s="73" t="s">
        <v>8</v>
      </c>
      <c r="D118" s="205" t="s">
        <v>19</v>
      </c>
      <c r="E118" s="69" t="s">
        <v>468</v>
      </c>
      <c r="F118" s="137">
        <v>1</v>
      </c>
      <c r="G118" s="92">
        <v>1</v>
      </c>
      <c r="H118" s="81">
        <v>1</v>
      </c>
      <c r="I118" s="1043" t="s">
        <v>469</v>
      </c>
      <c r="J118" s="400" t="s">
        <v>471</v>
      </c>
      <c r="K118" s="303"/>
      <c r="L118" s="303" t="s">
        <v>579</v>
      </c>
      <c r="M118" s="303" t="s">
        <v>579</v>
      </c>
      <c r="N118" s="21" t="s">
        <v>26</v>
      </c>
    </row>
    <row r="119" spans="1:14" ht="38.25">
      <c r="A119" s="977"/>
      <c r="B119" s="1162"/>
      <c r="C119" s="58" t="s">
        <v>8</v>
      </c>
      <c r="D119" s="74" t="s">
        <v>19</v>
      </c>
      <c r="E119" s="225" t="s">
        <v>468</v>
      </c>
      <c r="F119" s="137">
        <v>2</v>
      </c>
      <c r="G119" s="92">
        <v>2</v>
      </c>
      <c r="H119" s="81">
        <v>2</v>
      </c>
      <c r="I119" s="1043"/>
      <c r="J119" s="400" t="s">
        <v>472</v>
      </c>
      <c r="K119" s="303"/>
      <c r="L119" s="303" t="s">
        <v>11</v>
      </c>
      <c r="M119" s="303" t="s">
        <v>11</v>
      </c>
      <c r="N119" s="21" t="s">
        <v>26</v>
      </c>
    </row>
    <row r="120" spans="1:14" ht="39" thickBot="1">
      <c r="A120" s="977"/>
      <c r="B120" s="1162"/>
      <c r="C120" s="227" t="s">
        <v>8</v>
      </c>
      <c r="D120" s="302" t="s">
        <v>19</v>
      </c>
      <c r="E120" s="293" t="s">
        <v>468</v>
      </c>
      <c r="F120" s="137">
        <v>1</v>
      </c>
      <c r="G120" s="92">
        <v>1</v>
      </c>
      <c r="H120" s="81">
        <v>1</v>
      </c>
      <c r="I120" s="1043"/>
      <c r="J120" s="400" t="s">
        <v>473</v>
      </c>
      <c r="K120" s="303"/>
      <c r="L120" s="303" t="s">
        <v>580</v>
      </c>
      <c r="M120" s="303" t="s">
        <v>580</v>
      </c>
      <c r="N120" s="21" t="s">
        <v>26</v>
      </c>
    </row>
    <row r="121" spans="1:14" ht="13.5" thickBot="1">
      <c r="A121" s="977"/>
      <c r="B121" s="1162"/>
      <c r="C121" s="73"/>
      <c r="D121" s="1172" t="s">
        <v>15</v>
      </c>
      <c r="E121" s="990"/>
      <c r="F121" s="259">
        <f t="shared" ref="F121" si="29">SUM(F118:F120)</f>
        <v>4</v>
      </c>
      <c r="G121" s="259">
        <f>SUM(G118:G120)</f>
        <v>4</v>
      </c>
      <c r="H121" s="259">
        <f>SUM(H118:H120)</f>
        <v>4</v>
      </c>
      <c r="I121" s="1043"/>
      <c r="J121" s="240"/>
      <c r="K121" s="10"/>
      <c r="L121" s="10"/>
      <c r="M121" s="10"/>
      <c r="N121" s="89"/>
    </row>
    <row r="122" spans="1:14" ht="60" customHeight="1">
      <c r="A122" s="977" t="s">
        <v>713</v>
      </c>
      <c r="B122" s="1162" t="s">
        <v>475</v>
      </c>
      <c r="C122" s="73" t="s">
        <v>8</v>
      </c>
      <c r="D122" s="205" t="s">
        <v>19</v>
      </c>
      <c r="E122" s="69" t="s">
        <v>468</v>
      </c>
      <c r="F122" s="137">
        <v>1</v>
      </c>
      <c r="G122" s="92">
        <v>1</v>
      </c>
      <c r="H122" s="81">
        <v>1</v>
      </c>
      <c r="I122" s="1043" t="s">
        <v>474</v>
      </c>
      <c r="J122" s="400" t="s">
        <v>476</v>
      </c>
      <c r="K122" s="301" t="s">
        <v>10</v>
      </c>
      <c r="L122" s="301" t="s">
        <v>10</v>
      </c>
      <c r="M122" s="301" t="s">
        <v>10</v>
      </c>
      <c r="N122" s="21" t="s">
        <v>26</v>
      </c>
    </row>
    <row r="123" spans="1:14" ht="13.5" thickBot="1">
      <c r="A123" s="977"/>
      <c r="B123" s="1162"/>
      <c r="C123" s="227"/>
      <c r="D123" s="302"/>
      <c r="E123" s="293"/>
      <c r="F123" s="137"/>
      <c r="G123" s="92"/>
      <c r="H123" s="81"/>
      <c r="I123" s="1043"/>
      <c r="J123" s="400"/>
      <c r="K123" s="303"/>
      <c r="L123" s="303"/>
      <c r="M123" s="303"/>
      <c r="N123" s="21"/>
    </row>
    <row r="124" spans="1:14" ht="13.5" thickBot="1">
      <c r="A124" s="977"/>
      <c r="B124" s="1162"/>
      <c r="C124" s="73"/>
      <c r="D124" s="1172" t="s">
        <v>15</v>
      </c>
      <c r="E124" s="990"/>
      <c r="F124" s="259">
        <f t="shared" ref="F124" si="30">SUM(F122:F123)</f>
        <v>1</v>
      </c>
      <c r="G124" s="259">
        <f>SUM(G122:G123)</f>
        <v>1</v>
      </c>
      <c r="H124" s="259">
        <f>SUM(H122:H123)</f>
        <v>1</v>
      </c>
      <c r="I124" s="1043"/>
      <c r="J124" s="240"/>
      <c r="K124" s="10"/>
      <c r="L124" s="10"/>
      <c r="M124" s="10"/>
      <c r="N124" s="89"/>
    </row>
    <row r="125" spans="1:14" ht="25.5">
      <c r="A125" s="977" t="s">
        <v>1266</v>
      </c>
      <c r="B125" s="1162" t="s">
        <v>478</v>
      </c>
      <c r="C125" s="73" t="s">
        <v>8</v>
      </c>
      <c r="D125" s="205" t="s">
        <v>19</v>
      </c>
      <c r="E125" s="69"/>
      <c r="F125" s="137"/>
      <c r="G125" s="92"/>
      <c r="H125" s="81"/>
      <c r="I125" s="1043" t="s">
        <v>477</v>
      </c>
      <c r="J125" s="400" t="s">
        <v>479</v>
      </c>
      <c r="K125" s="301" t="s">
        <v>312</v>
      </c>
      <c r="L125" s="301" t="s">
        <v>312</v>
      </c>
      <c r="M125" s="301" t="s">
        <v>111</v>
      </c>
      <c r="N125" s="21" t="s">
        <v>26</v>
      </c>
    </row>
    <row r="126" spans="1:14" ht="13.5" thickBot="1">
      <c r="A126" s="977"/>
      <c r="B126" s="1162"/>
      <c r="C126" s="227"/>
      <c r="D126" s="302"/>
      <c r="E126" s="293"/>
      <c r="F126" s="137"/>
      <c r="G126" s="92"/>
      <c r="H126" s="81"/>
      <c r="I126" s="1043"/>
      <c r="J126" s="400"/>
      <c r="K126" s="303"/>
      <c r="L126" s="303"/>
      <c r="M126" s="303"/>
      <c r="N126" s="21"/>
    </row>
    <row r="127" spans="1:14" ht="13.5" thickBot="1">
      <c r="A127" s="977"/>
      <c r="B127" s="1162"/>
      <c r="C127" s="73"/>
      <c r="D127" s="1172" t="s">
        <v>15</v>
      </c>
      <c r="E127" s="990"/>
      <c r="F127" s="259">
        <f t="shared" ref="F127" si="31">SUM(F125:F126)</f>
        <v>0</v>
      </c>
      <c r="G127" s="259">
        <f>SUM(G125:G126)</f>
        <v>0</v>
      </c>
      <c r="H127" s="259">
        <f>SUM(H125:H126)</f>
        <v>0</v>
      </c>
      <c r="I127" s="1043"/>
      <c r="J127" s="322"/>
      <c r="K127" s="10"/>
      <c r="L127" s="10"/>
      <c r="M127" s="10"/>
      <c r="N127" s="89"/>
    </row>
    <row r="128" spans="1:14" thickBot="1">
      <c r="A128" s="494" t="s">
        <v>711</v>
      </c>
      <c r="B128" s="1190" t="s">
        <v>14</v>
      </c>
      <c r="C128" s="1191"/>
      <c r="D128" s="1191"/>
      <c r="E128" s="1192"/>
      <c r="F128" s="378">
        <f>SUM(F121+F124+F127)</f>
        <v>5</v>
      </c>
      <c r="G128" s="378">
        <f t="shared" ref="G128:H128" si="32">SUM(G121+G124+G127)</f>
        <v>5</v>
      </c>
      <c r="H128" s="378">
        <f t="shared" si="32"/>
        <v>5</v>
      </c>
      <c r="I128" s="12"/>
      <c r="J128" s="358"/>
      <c r="K128" s="10"/>
      <c r="L128" s="10"/>
      <c r="M128" s="10"/>
      <c r="N128" s="56"/>
    </row>
    <row r="129" spans="1:14" s="17" customFormat="1" thickBot="1">
      <c r="A129" s="494" t="s">
        <v>6</v>
      </c>
      <c r="B129" s="1190" t="s">
        <v>16</v>
      </c>
      <c r="C129" s="1191"/>
      <c r="D129" s="1191"/>
      <c r="E129" s="1192"/>
      <c r="F129" s="257">
        <f t="shared" ref="F129" si="33">SUM(F128)</f>
        <v>5</v>
      </c>
      <c r="G129" s="257">
        <f>SUM(G128)</f>
        <v>5</v>
      </c>
      <c r="H129" s="257">
        <f>SUM(H128)</f>
        <v>5</v>
      </c>
      <c r="I129" s="12"/>
      <c r="J129" s="359"/>
      <c r="K129" s="10"/>
      <c r="L129" s="10"/>
      <c r="M129" s="10"/>
      <c r="N129" s="89"/>
    </row>
    <row r="130" spans="1:14" s="17" customFormat="1" ht="33.75" customHeight="1" thickBot="1">
      <c r="A130" s="197" t="s">
        <v>20</v>
      </c>
      <c r="B130" s="1046" t="s">
        <v>482</v>
      </c>
      <c r="C130" s="1047"/>
      <c r="D130" s="1047"/>
      <c r="E130" s="1047"/>
      <c r="F130" s="849"/>
      <c r="G130" s="159"/>
      <c r="H130" s="159"/>
      <c r="I130" s="480"/>
      <c r="J130" s="486"/>
      <c r="K130" s="264"/>
      <c r="L130" s="264"/>
      <c r="M130" s="265"/>
      <c r="N130" s="200"/>
    </row>
    <row r="131" spans="1:14" s="17" customFormat="1" ht="55.5" customHeight="1" thickBot="1">
      <c r="A131" s="493" t="s">
        <v>766</v>
      </c>
      <c r="B131" s="1061" t="s">
        <v>483</v>
      </c>
      <c r="C131" s="956"/>
      <c r="D131" s="956"/>
      <c r="E131" s="956"/>
      <c r="F131" s="847"/>
      <c r="G131" s="94"/>
      <c r="H131" s="94"/>
      <c r="I131" s="480"/>
      <c r="J131" s="486"/>
      <c r="K131" s="83"/>
      <c r="L131" s="83"/>
      <c r="M131" s="10"/>
      <c r="N131" s="21"/>
    </row>
    <row r="132" spans="1:14" s="25" customFormat="1" ht="25.5">
      <c r="A132" s="977" t="s">
        <v>767</v>
      </c>
      <c r="B132" s="1183" t="s">
        <v>1101</v>
      </c>
      <c r="C132" s="36">
        <v>1</v>
      </c>
      <c r="D132" s="61" t="s">
        <v>19</v>
      </c>
      <c r="E132" s="71" t="s">
        <v>433</v>
      </c>
      <c r="F132" s="137">
        <v>65</v>
      </c>
      <c r="G132" s="92">
        <v>65</v>
      </c>
      <c r="H132" s="81">
        <v>70</v>
      </c>
      <c r="I132" s="1043" t="s">
        <v>843</v>
      </c>
      <c r="J132" s="21" t="s">
        <v>484</v>
      </c>
      <c r="K132" s="95">
        <v>32</v>
      </c>
      <c r="L132" s="95">
        <v>32</v>
      </c>
      <c r="M132" s="95">
        <v>35</v>
      </c>
      <c r="N132" s="21" t="s">
        <v>26</v>
      </c>
    </row>
    <row r="133" spans="1:14" s="25" customFormat="1" ht="39" thickBot="1">
      <c r="A133" s="977"/>
      <c r="B133" s="1184"/>
      <c r="C133" s="32">
        <v>1</v>
      </c>
      <c r="D133" s="61" t="s">
        <v>19</v>
      </c>
      <c r="E133" s="64" t="s">
        <v>433</v>
      </c>
      <c r="F133" s="137">
        <v>30</v>
      </c>
      <c r="G133" s="92">
        <v>40</v>
      </c>
      <c r="H133" s="81">
        <v>40</v>
      </c>
      <c r="I133" s="1043"/>
      <c r="J133" s="21" t="s">
        <v>1069</v>
      </c>
      <c r="K133" s="95">
        <v>30</v>
      </c>
      <c r="L133" s="95">
        <v>30</v>
      </c>
      <c r="M133" s="95">
        <v>32</v>
      </c>
      <c r="N133" s="21" t="s">
        <v>26</v>
      </c>
    </row>
    <row r="134" spans="1:14" s="25" customFormat="1" ht="13.5" thickBot="1">
      <c r="A134" s="977"/>
      <c r="B134" s="1184"/>
      <c r="C134" s="32"/>
      <c r="D134" s="1185" t="s">
        <v>15</v>
      </c>
      <c r="E134" s="1186"/>
      <c r="F134" s="850">
        <f t="shared" ref="F134" si="34">SUM(F132:F133)</f>
        <v>95</v>
      </c>
      <c r="G134" s="379">
        <f>SUM(G132:G133)</f>
        <v>105</v>
      </c>
      <c r="H134" s="379">
        <f>SUM(H132:H133)</f>
        <v>110</v>
      </c>
      <c r="I134" s="1043"/>
      <c r="J134" s="141"/>
      <c r="K134" s="95"/>
      <c r="L134" s="95"/>
      <c r="M134" s="95"/>
      <c r="N134" s="21"/>
    </row>
    <row r="135" spans="1:14" s="25" customFormat="1" ht="25.5">
      <c r="A135" s="977" t="s">
        <v>768</v>
      </c>
      <c r="B135" s="1183" t="s">
        <v>576</v>
      </c>
      <c r="C135" s="36">
        <v>1</v>
      </c>
      <c r="D135" s="61" t="s">
        <v>19</v>
      </c>
      <c r="E135" s="71" t="s">
        <v>415</v>
      </c>
      <c r="F135" s="137">
        <v>1.5</v>
      </c>
      <c r="G135" s="92">
        <v>2</v>
      </c>
      <c r="H135" s="81">
        <v>2</v>
      </c>
      <c r="I135" s="1043" t="s">
        <v>1716</v>
      </c>
      <c r="J135" s="21" t="s">
        <v>1070</v>
      </c>
      <c r="K135" s="95" t="s">
        <v>1068</v>
      </c>
      <c r="L135" s="95" t="s">
        <v>1071</v>
      </c>
      <c r="M135" s="95" t="s">
        <v>1072</v>
      </c>
      <c r="N135" s="21" t="s">
        <v>26</v>
      </c>
    </row>
    <row r="136" spans="1:14" s="25" customFormat="1" ht="51.75" thickBot="1">
      <c r="A136" s="977"/>
      <c r="B136" s="1183"/>
      <c r="C136" s="36">
        <v>1</v>
      </c>
      <c r="D136" s="61" t="s">
        <v>19</v>
      </c>
      <c r="E136" s="71" t="s">
        <v>415</v>
      </c>
      <c r="F136" s="137">
        <v>1</v>
      </c>
      <c r="G136" s="92">
        <v>1.5</v>
      </c>
      <c r="H136" s="81">
        <v>1.5</v>
      </c>
      <c r="I136" s="1043"/>
      <c r="J136" s="21" t="s">
        <v>1074</v>
      </c>
      <c r="K136" s="95" t="s">
        <v>1073</v>
      </c>
      <c r="L136" s="95" t="s">
        <v>1073</v>
      </c>
      <c r="M136" s="95" t="s">
        <v>1073</v>
      </c>
      <c r="N136" s="21" t="s">
        <v>26</v>
      </c>
    </row>
    <row r="137" spans="1:14" s="25" customFormat="1" ht="13.5" thickBot="1">
      <c r="A137" s="1030"/>
      <c r="B137" s="1184"/>
      <c r="C137" s="32"/>
      <c r="D137" s="1185" t="s">
        <v>15</v>
      </c>
      <c r="E137" s="1186"/>
      <c r="F137" s="850">
        <f t="shared" ref="F137" si="35">SUM(F135:F136)</f>
        <v>2.5</v>
      </c>
      <c r="G137" s="379">
        <f>SUM(G135:G136)</f>
        <v>3.5</v>
      </c>
      <c r="H137" s="379">
        <f>SUM(H135:H136)</f>
        <v>3.5</v>
      </c>
      <c r="I137" s="1043"/>
      <c r="J137" s="21"/>
      <c r="K137" s="95"/>
      <c r="L137" s="95"/>
      <c r="M137" s="95"/>
      <c r="N137" s="21"/>
    </row>
    <row r="138" spans="1:14" s="25" customFormat="1" ht="25.5">
      <c r="A138" s="1182" t="s">
        <v>850</v>
      </c>
      <c r="B138" s="1183" t="s">
        <v>851</v>
      </c>
      <c r="C138" s="252">
        <v>1</v>
      </c>
      <c r="D138" s="254" t="s">
        <v>19</v>
      </c>
      <c r="E138" s="253" t="s">
        <v>433</v>
      </c>
      <c r="F138" s="137">
        <v>32.200000000000003</v>
      </c>
      <c r="G138" s="92"/>
      <c r="H138" s="81"/>
      <c r="I138" s="1193" t="s">
        <v>485</v>
      </c>
      <c r="J138" s="250" t="s">
        <v>852</v>
      </c>
      <c r="K138" s="249">
        <v>160</v>
      </c>
      <c r="L138" s="249"/>
      <c r="M138" s="249"/>
      <c r="N138" s="250" t="s">
        <v>26</v>
      </c>
    </row>
    <row r="139" spans="1:14" s="25" customFormat="1" ht="39" thickBot="1">
      <c r="A139" s="1182"/>
      <c r="B139" s="1184"/>
      <c r="C139" s="251">
        <v>1</v>
      </c>
      <c r="D139" s="254" t="s">
        <v>19</v>
      </c>
      <c r="E139" s="248" t="s">
        <v>433</v>
      </c>
      <c r="F139" s="137"/>
      <c r="G139" s="92"/>
      <c r="H139" s="81"/>
      <c r="I139" s="1193"/>
      <c r="J139" s="250" t="s">
        <v>1294</v>
      </c>
      <c r="K139" s="249">
        <v>40</v>
      </c>
      <c r="L139" s="249"/>
      <c r="M139" s="249"/>
      <c r="N139" s="250" t="s">
        <v>26</v>
      </c>
    </row>
    <row r="140" spans="1:14" s="25" customFormat="1" ht="13.5" thickBot="1">
      <c r="A140" s="1182"/>
      <c r="B140" s="1184"/>
      <c r="C140" s="251"/>
      <c r="D140" s="1180" t="s">
        <v>15</v>
      </c>
      <c r="E140" s="1181"/>
      <c r="F140" s="850">
        <f t="shared" ref="F140" si="36">SUM(F138:F139)</f>
        <v>32.200000000000003</v>
      </c>
      <c r="G140" s="379">
        <f>SUM(G138:G139)</f>
        <v>0</v>
      </c>
      <c r="H140" s="379">
        <f>SUM(H138:H139)</f>
        <v>0</v>
      </c>
      <c r="I140" s="1193"/>
      <c r="J140" s="664"/>
      <c r="K140" s="249"/>
      <c r="L140" s="249"/>
      <c r="M140" s="249"/>
      <c r="N140" s="250"/>
    </row>
    <row r="141" spans="1:14" s="25" customFormat="1" ht="25.5">
      <c r="A141" s="1182" t="s">
        <v>896</v>
      </c>
      <c r="B141" s="1183" t="s">
        <v>1540</v>
      </c>
      <c r="C141" s="252">
        <v>1</v>
      </c>
      <c r="D141" s="254" t="s">
        <v>19</v>
      </c>
      <c r="E141" s="253" t="s">
        <v>433</v>
      </c>
      <c r="F141" s="137">
        <v>26</v>
      </c>
      <c r="G141" s="92"/>
      <c r="H141" s="81"/>
      <c r="I141" s="1193" t="s">
        <v>485</v>
      </c>
      <c r="J141" s="250" t="s">
        <v>853</v>
      </c>
      <c r="K141" s="249">
        <v>296</v>
      </c>
      <c r="L141" s="249"/>
      <c r="M141" s="249"/>
      <c r="N141" s="250" t="s">
        <v>26</v>
      </c>
    </row>
    <row r="142" spans="1:14" s="25" customFormat="1" ht="13.5" thickBot="1">
      <c r="A142" s="1182"/>
      <c r="B142" s="1184"/>
      <c r="C142" s="251"/>
      <c r="D142" s="254"/>
      <c r="E142" s="248"/>
      <c r="F142" s="137"/>
      <c r="G142" s="92"/>
      <c r="H142" s="81"/>
      <c r="I142" s="1193"/>
      <c r="J142" s="250"/>
      <c r="K142" s="249"/>
      <c r="L142" s="249"/>
      <c r="M142" s="249"/>
      <c r="N142" s="250"/>
    </row>
    <row r="143" spans="1:14" s="25" customFormat="1" ht="13.5" thickBot="1">
      <c r="A143" s="1182"/>
      <c r="B143" s="1184"/>
      <c r="C143" s="251"/>
      <c r="D143" s="1180" t="s">
        <v>15</v>
      </c>
      <c r="E143" s="1181"/>
      <c r="F143" s="850">
        <f t="shared" ref="F143" si="37">SUM(F141:F142)</f>
        <v>26</v>
      </c>
      <c r="G143" s="379">
        <f>SUM(G141:G142)</f>
        <v>0</v>
      </c>
      <c r="H143" s="379">
        <f>SUM(H141:H142)</f>
        <v>0</v>
      </c>
      <c r="I143" s="1193"/>
      <c r="J143" s="664"/>
      <c r="K143" s="249"/>
      <c r="L143" s="249"/>
      <c r="M143" s="249"/>
      <c r="N143" s="250"/>
    </row>
    <row r="144" spans="1:14" thickBot="1">
      <c r="A144" s="506" t="s">
        <v>766</v>
      </c>
      <c r="B144" s="1187" t="s">
        <v>14</v>
      </c>
      <c r="C144" s="1188"/>
      <c r="D144" s="1188"/>
      <c r="E144" s="1189"/>
      <c r="F144" s="300">
        <f t="shared" ref="F144" si="38">SUM(F134+F137+F140+F143)</f>
        <v>155.69999999999999</v>
      </c>
      <c r="G144" s="300">
        <f>SUM(G134+G137+G140+G143)</f>
        <v>108.5</v>
      </c>
      <c r="H144" s="300">
        <f>SUM(H134+H137+H140+H143)</f>
        <v>113.5</v>
      </c>
      <c r="I144" s="475"/>
      <c r="J144" s="358"/>
      <c r="K144" s="10"/>
      <c r="L144" s="10"/>
      <c r="M144" s="10"/>
      <c r="N144" s="56"/>
    </row>
    <row r="145" spans="1:14" s="17" customFormat="1" thickBot="1">
      <c r="A145" s="504" t="s">
        <v>20</v>
      </c>
      <c r="B145" s="1187" t="s">
        <v>16</v>
      </c>
      <c r="C145" s="1188"/>
      <c r="D145" s="1188"/>
      <c r="E145" s="1189"/>
      <c r="F145" s="257">
        <f t="shared" ref="F145" si="39">SUM(F144)</f>
        <v>155.69999999999999</v>
      </c>
      <c r="G145" s="257">
        <f>SUM(G144)</f>
        <v>108.5</v>
      </c>
      <c r="H145" s="257">
        <f>SUM(H144)</f>
        <v>113.5</v>
      </c>
      <c r="I145" s="12"/>
      <c r="J145" s="359"/>
      <c r="K145" s="10"/>
      <c r="L145" s="10"/>
      <c r="M145" s="10"/>
      <c r="N145" s="89"/>
    </row>
    <row r="146" spans="1:14" s="305" customFormat="1" thickBot="1">
      <c r="A146" s="1178" t="s">
        <v>224</v>
      </c>
      <c r="B146" s="1178"/>
      <c r="C146" s="1178"/>
      <c r="D146" s="1178"/>
      <c r="E146" s="1179"/>
      <c r="F146" s="380">
        <f t="shared" ref="F146:H146" si="40">SUM(F46+F115+F129+F145)</f>
        <v>1163</v>
      </c>
      <c r="G146" s="380">
        <f t="shared" si="40"/>
        <v>4119.2</v>
      </c>
      <c r="H146" s="380">
        <f t="shared" si="40"/>
        <v>5089.5</v>
      </c>
      <c r="I146" s="489"/>
      <c r="J146" s="240"/>
      <c r="K146" s="10"/>
      <c r="L146" s="10"/>
      <c r="M146" s="10"/>
      <c r="N146" s="240"/>
    </row>
    <row r="147" spans="1:14" s="305" customFormat="1" thickBot="1">
      <c r="A147" s="242"/>
      <c r="B147" s="386"/>
      <c r="C147" s="28"/>
      <c r="D147" s="242"/>
      <c r="E147" s="242"/>
      <c r="F147" s="364"/>
      <c r="G147" s="126"/>
      <c r="H147" s="126"/>
      <c r="I147" s="28"/>
      <c r="J147" s="243"/>
      <c r="K147" s="172"/>
      <c r="L147" s="172"/>
      <c r="M147" s="172"/>
      <c r="N147" s="243"/>
    </row>
    <row r="148" spans="1:14" s="25" customFormat="1" ht="39" thickBot="1">
      <c r="A148" s="1008" t="s">
        <v>697</v>
      </c>
      <c r="B148" s="1009"/>
      <c r="C148" s="1009"/>
      <c r="D148" s="1009"/>
      <c r="E148" s="1010"/>
      <c r="F148" s="510" t="s">
        <v>1295</v>
      </c>
      <c r="G148" s="50" t="s">
        <v>82</v>
      </c>
      <c r="H148" s="50" t="s">
        <v>920</v>
      </c>
      <c r="I148" s="124"/>
      <c r="J148" s="22"/>
      <c r="K148" s="51"/>
      <c r="L148" s="51"/>
      <c r="M148" s="51"/>
      <c r="N148" s="22"/>
    </row>
    <row r="149" spans="1:14" ht="13.5" thickBot="1">
      <c r="A149" s="986" t="s">
        <v>89</v>
      </c>
      <c r="B149" s="987"/>
      <c r="C149" s="987"/>
      <c r="D149" s="987"/>
      <c r="E149" s="988"/>
      <c r="F149" s="259">
        <f>SUM(F150:F155)</f>
        <v>853.40000000000009</v>
      </c>
      <c r="G149" s="122">
        <f>SUM(G150:G155)</f>
        <v>1597.8</v>
      </c>
      <c r="H149" s="91">
        <f>SUM(H150:H155)</f>
        <v>1675.5</v>
      </c>
      <c r="I149" s="126"/>
      <c r="J149" s="306"/>
      <c r="K149" s="172"/>
      <c r="L149" s="172"/>
      <c r="M149" s="172"/>
    </row>
    <row r="150" spans="1:14" ht="12.75">
      <c r="A150" s="1011" t="s">
        <v>83</v>
      </c>
      <c r="B150" s="1012"/>
      <c r="C150" s="1012"/>
      <c r="D150" s="1012"/>
      <c r="E150" s="1013"/>
      <c r="F150" s="357">
        <f>SUMIF(D8:D147,"SB",F8:F147)</f>
        <v>706.40000000000009</v>
      </c>
      <c r="G150" s="149">
        <f>SUMIF(D11:D148,"SB",G11:G148)</f>
        <v>657.8</v>
      </c>
      <c r="H150" s="150">
        <f>SUMIF(D11:D148,"SB",H11:H148)</f>
        <v>725.5</v>
      </c>
      <c r="I150" s="87"/>
      <c r="J150" s="307"/>
      <c r="K150" s="51"/>
      <c r="L150" s="51"/>
      <c r="M150" s="51"/>
    </row>
    <row r="151" spans="1:14" ht="12.75">
      <c r="A151" s="980" t="s">
        <v>84</v>
      </c>
      <c r="B151" s="981"/>
      <c r="C151" s="981"/>
      <c r="D151" s="981"/>
      <c r="E151" s="982"/>
      <c r="F151" s="357">
        <f>SUMIF(D8:D148,"VD",F8:F148)</f>
        <v>0</v>
      </c>
      <c r="G151" s="149">
        <f>SUMIF(D11:D148,"VD",G11:G148)</f>
        <v>0</v>
      </c>
      <c r="H151" s="150">
        <f>SUMIF(D11:D148,"VD",H11:H148)</f>
        <v>0</v>
      </c>
      <c r="I151" s="87"/>
      <c r="J151" s="307"/>
      <c r="K151" s="51"/>
      <c r="L151" s="51"/>
      <c r="M151" s="51"/>
    </row>
    <row r="152" spans="1:14" ht="12.75">
      <c r="A152" s="980" t="s">
        <v>85</v>
      </c>
      <c r="B152" s="981"/>
      <c r="C152" s="981"/>
      <c r="D152" s="981"/>
      <c r="E152" s="982"/>
      <c r="F152" s="357">
        <f>SUMIF(D8:D147,"SP",F8:F147)</f>
        <v>0</v>
      </c>
      <c r="G152" s="149">
        <f>SUMIF(D11:D148,"SP",G11:G148)</f>
        <v>0</v>
      </c>
      <c r="H152" s="150">
        <f>SUMIF(D11:D148,"SP",H11:H148)</f>
        <v>0</v>
      </c>
      <c r="I152" s="87"/>
      <c r="J152" s="307"/>
      <c r="K152" s="51"/>
      <c r="L152" s="51"/>
      <c r="M152" s="51"/>
    </row>
    <row r="153" spans="1:14" ht="12.75">
      <c r="A153" s="980" t="s">
        <v>86</v>
      </c>
      <c r="B153" s="981"/>
      <c r="C153" s="981"/>
      <c r="D153" s="981"/>
      <c r="E153" s="982"/>
      <c r="F153" s="357">
        <f>SUMIF(D8:D147,"ESB",F8:F147)</f>
        <v>0</v>
      </c>
      <c r="G153" s="149">
        <f>SUMIF(D11:D148,"ESB",G11:G148)</f>
        <v>0</v>
      </c>
      <c r="H153" s="150">
        <f>SUMIF(D11:D148,"ESB",H11:H148)</f>
        <v>0</v>
      </c>
      <c r="I153" s="87"/>
      <c r="J153" s="307"/>
      <c r="K153" s="51"/>
      <c r="L153" s="51"/>
      <c r="M153" s="51"/>
    </row>
    <row r="154" spans="1:14" ht="12.75">
      <c r="A154" s="980" t="s">
        <v>87</v>
      </c>
      <c r="B154" s="981"/>
      <c r="C154" s="981"/>
      <c r="D154" s="981"/>
      <c r="E154" s="982"/>
      <c r="F154" s="357">
        <f>SUMIF(D8:D146,"SL",F8:F146)</f>
        <v>147</v>
      </c>
      <c r="G154" s="149">
        <f>SUMIF(D11:D148,"SL",G11:G148)</f>
        <v>940</v>
      </c>
      <c r="H154" s="150">
        <f>SUMIF(D11:D148,"SL",H11:H148)</f>
        <v>950</v>
      </c>
      <c r="I154" s="87"/>
      <c r="J154" s="307"/>
      <c r="K154" s="51"/>
      <c r="L154" s="51"/>
      <c r="M154" s="51"/>
    </row>
    <row r="155" spans="1:14" ht="13.5" thickBot="1">
      <c r="A155" s="983" t="s">
        <v>88</v>
      </c>
      <c r="B155" s="984"/>
      <c r="C155" s="984"/>
      <c r="D155" s="984"/>
      <c r="E155" s="985"/>
      <c r="F155" s="357">
        <f>SUMIF(D8:D145,"AML",F8:F145)</f>
        <v>0</v>
      </c>
      <c r="G155" s="149">
        <f>SUMIF(D10:D148,"AML",G10:G148)</f>
        <v>0</v>
      </c>
      <c r="H155" s="153">
        <f>SUMIF(D11:D148,"KLB",H11:H148)</f>
        <v>0</v>
      </c>
      <c r="I155" s="87"/>
      <c r="J155" s="307"/>
      <c r="K155" s="51"/>
      <c r="L155" s="51"/>
      <c r="M155" s="51"/>
    </row>
    <row r="156" spans="1:14" ht="13.5" thickBot="1">
      <c r="A156" s="986" t="s">
        <v>90</v>
      </c>
      <c r="B156" s="987"/>
      <c r="C156" s="987"/>
      <c r="D156" s="987"/>
      <c r="E156" s="988"/>
      <c r="F156" s="259">
        <f>SUM(F157:F159)</f>
        <v>309.60000000000002</v>
      </c>
      <c r="G156" s="365">
        <f>SUM(G157:G159)</f>
        <v>2521.4</v>
      </c>
      <c r="H156" s="365">
        <f>SUM(H157:H159)</f>
        <v>3414</v>
      </c>
      <c r="I156" s="87"/>
      <c r="J156" s="307"/>
      <c r="K156" s="51"/>
      <c r="L156" s="51"/>
      <c r="M156" s="51"/>
    </row>
    <row r="157" spans="1:14" ht="12.75">
      <c r="A157" s="974" t="s">
        <v>28</v>
      </c>
      <c r="B157" s="975"/>
      <c r="C157" s="975"/>
      <c r="D157" s="975"/>
      <c r="E157" s="976"/>
      <c r="F157" s="357">
        <f>SUMIF(D8:D147,"ES",F8:F147)</f>
        <v>59.1</v>
      </c>
      <c r="G157" s="86">
        <f>SUMIF(D8:D145,"ES",G8:G145)</f>
        <v>2504.4</v>
      </c>
      <c r="H157" s="136">
        <f>SUMIF(D11:D145,"ES",H11:H145)</f>
        <v>3390.4</v>
      </c>
      <c r="I157" s="87"/>
      <c r="J157" s="307"/>
      <c r="K157" s="51"/>
      <c r="L157" s="51"/>
      <c r="M157" s="51"/>
    </row>
    <row r="158" spans="1:14" ht="12.75">
      <c r="A158" s="991" t="s">
        <v>651</v>
      </c>
      <c r="B158" s="992"/>
      <c r="C158" s="992"/>
      <c r="D158" s="992"/>
      <c r="E158" s="993"/>
      <c r="F158" s="357">
        <f>SUMIF(D8:D147,"VB",F8:F147)</f>
        <v>0</v>
      </c>
      <c r="G158" s="366">
        <f>SUMIF(D9:D146,"VB",G9:G146)</f>
        <v>0</v>
      </c>
      <c r="H158" s="136">
        <f>SUMIF(D11:D146,"VB",H11:H146)</f>
        <v>0</v>
      </c>
      <c r="I158" s="87"/>
      <c r="J158" s="307"/>
      <c r="K158" s="51"/>
      <c r="L158" s="51"/>
      <c r="M158" s="51"/>
    </row>
    <row r="159" spans="1:14" ht="13.5" thickBot="1">
      <c r="A159" s="994" t="s">
        <v>29</v>
      </c>
      <c r="B159" s="995"/>
      <c r="C159" s="995"/>
      <c r="D159" s="995"/>
      <c r="E159" s="996"/>
      <c r="F159" s="392">
        <f>SUMIF(D8:D147,"Kt.",F8:F147)</f>
        <v>250.5</v>
      </c>
      <c r="G159" s="366">
        <f>SUMIF(D10:D147,"Kt.",G10:G147)</f>
        <v>17</v>
      </c>
      <c r="H159" s="145">
        <f>SUMIF(D10:D147,"Kt.",H10:H147)</f>
        <v>23.6</v>
      </c>
      <c r="I159" s="126"/>
      <c r="J159" s="306"/>
      <c r="K159" s="172"/>
      <c r="L159" s="172"/>
      <c r="M159" s="172"/>
    </row>
    <row r="160" spans="1:14" ht="13.5" thickBot="1">
      <c r="A160" s="1004" t="s">
        <v>91</v>
      </c>
      <c r="B160" s="1005"/>
      <c r="C160" s="1005"/>
      <c r="D160" s="1005"/>
      <c r="E160" s="1006"/>
      <c r="F160" s="512">
        <f>SUM(F149+F156)</f>
        <v>1163</v>
      </c>
      <c r="G160" s="363">
        <f>SUM(G149+G156)</f>
        <v>4119.2</v>
      </c>
      <c r="H160" s="363">
        <f>SUM(H149+H156)</f>
        <v>5089.5</v>
      </c>
      <c r="I160" s="87"/>
      <c r="J160" s="307"/>
      <c r="K160" s="51"/>
      <c r="L160" s="51"/>
      <c r="M160" s="51"/>
    </row>
    <row r="161" spans="1:14" ht="12.75">
      <c r="A161" s="974" t="s">
        <v>80</v>
      </c>
      <c r="B161" s="975"/>
      <c r="C161" s="975"/>
      <c r="D161" s="975"/>
      <c r="E161" s="976"/>
      <c r="F161" s="372">
        <f>SUMIF(C10:C149,"1R",F10:F149)</f>
        <v>504</v>
      </c>
      <c r="G161" s="107">
        <f>SUMIF(C12:C149,"1R",G12:G149)</f>
        <v>3490.3999999999996</v>
      </c>
      <c r="H161" s="105">
        <f>SUMIF(C12:C149,"1R",H12:H149)</f>
        <v>3520.7</v>
      </c>
      <c r="I161" s="308"/>
      <c r="J161" s="307"/>
      <c r="K161" s="51"/>
      <c r="L161" s="51"/>
      <c r="M161" s="51"/>
    </row>
    <row r="162" spans="1:14" ht="13.5" thickBot="1">
      <c r="A162" s="994" t="s">
        <v>81</v>
      </c>
      <c r="B162" s="995"/>
      <c r="C162" s="995"/>
      <c r="D162" s="995"/>
      <c r="E162" s="996"/>
      <c r="F162" s="376">
        <v>380.5</v>
      </c>
      <c r="G162" s="185">
        <f>SUM(G160-F160)</f>
        <v>2956.2</v>
      </c>
      <c r="H162" s="136">
        <f>SUM(H160-G160)</f>
        <v>970.30000000000018</v>
      </c>
      <c r="I162" s="308"/>
      <c r="J162" s="307"/>
      <c r="K162" s="51"/>
      <c r="L162" s="51"/>
      <c r="M162" s="51"/>
    </row>
    <row r="164" spans="1:14">
      <c r="F164" s="335"/>
      <c r="G164" s="335"/>
      <c r="H164" s="335"/>
      <c r="I164" s="335"/>
      <c r="J164" s="335"/>
      <c r="K164" s="335"/>
      <c r="L164" s="335"/>
      <c r="M164" s="335"/>
      <c r="N164" s="335"/>
    </row>
    <row r="165" spans="1:14">
      <c r="F165" s="335"/>
      <c r="G165" s="308"/>
      <c r="H165" s="308"/>
    </row>
    <row r="166" spans="1:14">
      <c r="F166" s="335"/>
    </row>
  </sheetData>
  <sheetProtection formatCells="0" formatColumns="0" formatRows="0" insertRows="0" insertHyperlinks="0" deleteColumns="0" sort="0"/>
  <autoFilter ref="A11:N163" xr:uid="{48CB219B-2927-43BC-B8DF-F7BF3595FF95}"/>
  <mergeCells count="148">
    <mergeCell ref="I110:I113"/>
    <mergeCell ref="I138:I140"/>
    <mergeCell ref="B12:E12"/>
    <mergeCell ref="B42:B44"/>
    <mergeCell ref="D54:E54"/>
    <mergeCell ref="D140:E140"/>
    <mergeCell ref="I141:I143"/>
    <mergeCell ref="I107:I109"/>
    <mergeCell ref="I118:I121"/>
    <mergeCell ref="I135:I137"/>
    <mergeCell ref="I122:I124"/>
    <mergeCell ref="I125:I127"/>
    <mergeCell ref="I132:I134"/>
    <mergeCell ref="D127:E127"/>
    <mergeCell ref="B141:B143"/>
    <mergeCell ref="D109:E109"/>
    <mergeCell ref="B107:B109"/>
    <mergeCell ref="B49:B51"/>
    <mergeCell ref="I76:I78"/>
    <mergeCell ref="B62:B64"/>
    <mergeCell ref="D64:E64"/>
    <mergeCell ref="D16:E16"/>
    <mergeCell ref="B17:B19"/>
    <mergeCell ref="D19:E19"/>
    <mergeCell ref="K1:N1"/>
    <mergeCell ref="M3:N3"/>
    <mergeCell ref="B47:E47"/>
    <mergeCell ref="B48:E48"/>
    <mergeCell ref="A17:A19"/>
    <mergeCell ref="L9:L10"/>
    <mergeCell ref="M9:M10"/>
    <mergeCell ref="J9:J10"/>
    <mergeCell ref="J7:M8"/>
    <mergeCell ref="D7:D10"/>
    <mergeCell ref="E7:E10"/>
    <mergeCell ref="A7:A10"/>
    <mergeCell ref="B7:B10"/>
    <mergeCell ref="A33:A35"/>
    <mergeCell ref="B33:B35"/>
    <mergeCell ref="D35:E35"/>
    <mergeCell ref="A39:A41"/>
    <mergeCell ref="A14:A16"/>
    <mergeCell ref="B21:E21"/>
    <mergeCell ref="K2:N2"/>
    <mergeCell ref="N7:N10"/>
    <mergeCell ref="K9:K10"/>
    <mergeCell ref="D32:E32"/>
    <mergeCell ref="I7:I10"/>
    <mergeCell ref="A162:E162"/>
    <mergeCell ref="A132:A134"/>
    <mergeCell ref="B132:B134"/>
    <mergeCell ref="D134:E134"/>
    <mergeCell ref="B130:E130"/>
    <mergeCell ref="B131:E131"/>
    <mergeCell ref="B128:E128"/>
    <mergeCell ref="B129:E129"/>
    <mergeCell ref="A148:E148"/>
    <mergeCell ref="A149:E149"/>
    <mergeCell ref="A150:E150"/>
    <mergeCell ref="A151:E151"/>
    <mergeCell ref="A153:E153"/>
    <mergeCell ref="A154:E154"/>
    <mergeCell ref="A157:E157"/>
    <mergeCell ref="A158:E158"/>
    <mergeCell ref="A159:E159"/>
    <mergeCell ref="A160:E160"/>
    <mergeCell ref="B145:E145"/>
    <mergeCell ref="A161:E161"/>
    <mergeCell ref="A155:E155"/>
    <mergeCell ref="A156:E156"/>
    <mergeCell ref="A152:E152"/>
    <mergeCell ref="A135:A137"/>
    <mergeCell ref="A146:E146"/>
    <mergeCell ref="D143:E143"/>
    <mergeCell ref="D113:E113"/>
    <mergeCell ref="D121:E121"/>
    <mergeCell ref="B116:E116"/>
    <mergeCell ref="B117:E117"/>
    <mergeCell ref="B122:B124"/>
    <mergeCell ref="D124:E124"/>
    <mergeCell ref="A125:A127"/>
    <mergeCell ref="A110:A113"/>
    <mergeCell ref="A138:A140"/>
    <mergeCell ref="A141:A143"/>
    <mergeCell ref="B118:B121"/>
    <mergeCell ref="B125:B127"/>
    <mergeCell ref="A122:A124"/>
    <mergeCell ref="B135:B137"/>
    <mergeCell ref="D137:E137"/>
    <mergeCell ref="A118:A121"/>
    <mergeCell ref="B144:E144"/>
    <mergeCell ref="B138:B140"/>
    <mergeCell ref="B110:B113"/>
    <mergeCell ref="A76:A78"/>
    <mergeCell ref="D78:E78"/>
    <mergeCell ref="B76:B78"/>
    <mergeCell ref="A99:A106"/>
    <mergeCell ref="B99:B106"/>
    <mergeCell ref="A79:A81"/>
    <mergeCell ref="B79:B81"/>
    <mergeCell ref="D81:E81"/>
    <mergeCell ref="B83:E83"/>
    <mergeCell ref="A107:A109"/>
    <mergeCell ref="I79:I81"/>
    <mergeCell ref="B66:E66"/>
    <mergeCell ref="A55:A58"/>
    <mergeCell ref="B59:B61"/>
    <mergeCell ref="B55:B58"/>
    <mergeCell ref="A67:A69"/>
    <mergeCell ref="B67:B69"/>
    <mergeCell ref="D61:E61"/>
    <mergeCell ref="A59:A61"/>
    <mergeCell ref="A70:A72"/>
    <mergeCell ref="B70:B72"/>
    <mergeCell ref="D72:E72"/>
    <mergeCell ref="A73:A75"/>
    <mergeCell ref="B73:B75"/>
    <mergeCell ref="D75:E75"/>
    <mergeCell ref="A84:A98"/>
    <mergeCell ref="B85:B87"/>
    <mergeCell ref="B88:B98"/>
    <mergeCell ref="D106:E106"/>
    <mergeCell ref="I67:I69"/>
    <mergeCell ref="D69:E69"/>
    <mergeCell ref="D58:E58"/>
    <mergeCell ref="A62:A64"/>
    <mergeCell ref="C7:C10"/>
    <mergeCell ref="B14:B16"/>
    <mergeCell ref="H7:H10"/>
    <mergeCell ref="B13:E13"/>
    <mergeCell ref="G7:G10"/>
    <mergeCell ref="F7:F10"/>
    <mergeCell ref="A52:A54"/>
    <mergeCell ref="I49:I51"/>
    <mergeCell ref="I14:I16"/>
    <mergeCell ref="I17:I19"/>
    <mergeCell ref="D41:E41"/>
    <mergeCell ref="B22:B32"/>
    <mergeCell ref="D44:E44"/>
    <mergeCell ref="B36:B38"/>
    <mergeCell ref="D38:E38"/>
    <mergeCell ref="D51:E51"/>
    <mergeCell ref="A49:A51"/>
    <mergeCell ref="A22:A32"/>
    <mergeCell ref="B52:B54"/>
    <mergeCell ref="B39:B41"/>
    <mergeCell ref="A36:A38"/>
    <mergeCell ref="A42:A44"/>
  </mergeCells>
  <pageMargins left="0.31496062992125984" right="0.31496062992125984" top="0.74803149606299213" bottom="0.35433070866141736" header="0.31496062992125984" footer="0.31496062992125984"/>
  <pageSetup paperSize="9" scale="70" orientation="landscape" r:id="rId1"/>
  <headerFooter>
    <oddHeader>&amp;C&amp;P</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7EB11-C570-46AB-8DDE-2C322CAB0CD9}">
  <sheetPr codeName="Lapas9">
    <tabColor theme="4" tint="0.59999389629810485"/>
  </sheetPr>
  <dimension ref="A1:N163"/>
  <sheetViews>
    <sheetView tabSelected="1" zoomScale="80" zoomScaleNormal="80" workbookViewId="0">
      <pane ySplit="11" topLeftCell="A128" activePane="bottomLeft" state="frozen"/>
      <selection pane="bottomLeft" activeCell="R11" sqref="R11"/>
    </sheetView>
  </sheetViews>
  <sheetFormatPr defaultColWidth="9.140625" defaultRowHeight="12.75"/>
  <cols>
    <col min="1" max="1" width="8.5703125" style="187" customWidth="1"/>
    <col min="2" max="2" width="22" style="189" customWidth="1"/>
    <col min="3" max="3" width="5.140625" style="187" customWidth="1"/>
    <col min="4" max="4" width="6.5703125" style="189" customWidth="1"/>
    <col min="5" max="5" width="9.5703125" style="189" customWidth="1"/>
    <col min="6" max="6" width="12.28515625" style="524" customWidth="1"/>
    <col min="7" max="7" width="13.85546875" style="298" customWidth="1"/>
    <col min="8" max="8" width="12.42578125" style="298" customWidth="1"/>
    <col min="9" max="9" width="10.28515625" style="889" customWidth="1"/>
    <col min="10" max="10" width="34.85546875" style="310" customWidth="1"/>
    <col min="11" max="12" width="7.85546875" style="15" customWidth="1"/>
    <col min="13" max="13" width="8.28515625" style="15" customWidth="1"/>
    <col min="14" max="14" width="6.42578125" style="189" customWidth="1"/>
    <col min="15" max="16384" width="9.140625" style="1"/>
  </cols>
  <sheetData>
    <row r="1" spans="1:14" ht="40.15" customHeight="1">
      <c r="G1" s="1070"/>
      <c r="H1" s="1070"/>
      <c r="I1" s="1070"/>
      <c r="J1" s="43"/>
      <c r="K1" s="971" t="s">
        <v>919</v>
      </c>
      <c r="L1" s="971"/>
      <c r="M1" s="971"/>
      <c r="N1" s="971"/>
    </row>
    <row r="2" spans="1:14">
      <c r="G2" s="544"/>
      <c r="H2" s="544"/>
      <c r="J2" s="43"/>
      <c r="K2" s="971"/>
      <c r="L2" s="971"/>
      <c r="M2" s="971"/>
      <c r="N2" s="971"/>
    </row>
    <row r="3" spans="1:14">
      <c r="A3" s="17" t="s">
        <v>820</v>
      </c>
      <c r="B3" s="17"/>
      <c r="C3" s="17"/>
      <c r="D3" s="17"/>
      <c r="E3" s="17"/>
      <c r="F3" s="834"/>
      <c r="H3" s="193"/>
      <c r="I3" s="897"/>
      <c r="J3" s="311"/>
      <c r="K3" s="3"/>
      <c r="L3" s="3"/>
      <c r="M3" s="3"/>
    </row>
    <row r="4" spans="1:14" s="25" customFormat="1" ht="15.75">
      <c r="A4" s="24" t="s">
        <v>813</v>
      </c>
      <c r="F4" s="835"/>
      <c r="G4" s="77"/>
      <c r="H4" s="77"/>
      <c r="I4" s="898"/>
      <c r="M4" s="944" t="s">
        <v>814</v>
      </c>
      <c r="N4" s="944"/>
    </row>
    <row r="5" spans="1:14">
      <c r="A5" s="67" t="s">
        <v>812</v>
      </c>
      <c r="B5" s="67"/>
      <c r="C5" s="67"/>
      <c r="D5" s="67"/>
      <c r="E5" s="67"/>
      <c r="G5" s="187"/>
      <c r="H5" s="187"/>
      <c r="J5" s="67"/>
      <c r="K5" s="67"/>
      <c r="L5" s="67"/>
      <c r="M5" s="67"/>
      <c r="N5" s="67"/>
    </row>
    <row r="6" spans="1:14" ht="13.5" thickBot="1">
      <c r="A6" s="189"/>
      <c r="C6" s="189"/>
      <c r="J6" s="189"/>
      <c r="K6" s="189"/>
      <c r="L6" s="189"/>
      <c r="M6" s="189"/>
    </row>
    <row r="7" spans="1:14" s="43" customFormat="1" ht="21" customHeight="1">
      <c r="A7" s="930" t="s">
        <v>0</v>
      </c>
      <c r="B7" s="952" t="s">
        <v>1</v>
      </c>
      <c r="C7" s="930" t="s">
        <v>844</v>
      </c>
      <c r="D7" s="930" t="s">
        <v>3</v>
      </c>
      <c r="E7" s="934" t="s">
        <v>2</v>
      </c>
      <c r="F7" s="941" t="s">
        <v>1604</v>
      </c>
      <c r="G7" s="941" t="s">
        <v>1605</v>
      </c>
      <c r="H7" s="941" t="s">
        <v>1606</v>
      </c>
      <c r="I7" s="1210" t="s">
        <v>92</v>
      </c>
      <c r="J7" s="1014" t="s">
        <v>1607</v>
      </c>
      <c r="K7" s="1015"/>
      <c r="L7" s="1015"/>
      <c r="M7" s="1016"/>
      <c r="N7" s="919" t="s">
        <v>21</v>
      </c>
    </row>
    <row r="8" spans="1:14" s="43" customFormat="1" ht="13.5" thickBot="1">
      <c r="A8" s="931"/>
      <c r="B8" s="953"/>
      <c r="C8" s="931"/>
      <c r="D8" s="931"/>
      <c r="E8" s="935"/>
      <c r="F8" s="942"/>
      <c r="G8" s="942"/>
      <c r="H8" s="942"/>
      <c r="I8" s="1211"/>
      <c r="J8" s="1017"/>
      <c r="K8" s="1018"/>
      <c r="L8" s="1018"/>
      <c r="M8" s="1019"/>
      <c r="N8" s="920"/>
    </row>
    <row r="9" spans="1:14" s="43" customFormat="1">
      <c r="A9" s="932"/>
      <c r="B9" s="953"/>
      <c r="C9" s="932"/>
      <c r="D9" s="932"/>
      <c r="E9" s="935"/>
      <c r="F9" s="942"/>
      <c r="G9" s="942"/>
      <c r="H9" s="942"/>
      <c r="I9" s="1212"/>
      <c r="J9" s="1022" t="s">
        <v>18</v>
      </c>
      <c r="K9" s="1020" t="s">
        <v>59</v>
      </c>
      <c r="L9" s="1020" t="s">
        <v>564</v>
      </c>
      <c r="M9" s="1020" t="s">
        <v>918</v>
      </c>
      <c r="N9" s="920"/>
    </row>
    <row r="10" spans="1:14" s="43" customFormat="1" ht="38.450000000000003" customHeight="1" thickBot="1">
      <c r="A10" s="933"/>
      <c r="B10" s="954"/>
      <c r="C10" s="933"/>
      <c r="D10" s="933"/>
      <c r="E10" s="936"/>
      <c r="F10" s="943"/>
      <c r="G10" s="943"/>
      <c r="H10" s="943"/>
      <c r="I10" s="1213"/>
      <c r="J10" s="1023"/>
      <c r="K10" s="1021"/>
      <c r="L10" s="1021"/>
      <c r="M10" s="1021"/>
      <c r="N10" s="921"/>
    </row>
    <row r="11" spans="1:14" s="44" customFormat="1">
      <c r="A11" s="527" t="s">
        <v>8</v>
      </c>
      <c r="B11" s="527" t="s">
        <v>9</v>
      </c>
      <c r="C11" s="527" t="s">
        <v>10</v>
      </c>
      <c r="D11" s="527" t="s">
        <v>11</v>
      </c>
      <c r="E11" s="527" t="s">
        <v>17</v>
      </c>
      <c r="F11" s="528">
        <v>6</v>
      </c>
      <c r="G11" s="528">
        <v>7</v>
      </c>
      <c r="H11" s="528">
        <v>8</v>
      </c>
      <c r="I11" s="918" t="s">
        <v>1319</v>
      </c>
      <c r="J11" s="529" t="s">
        <v>7</v>
      </c>
      <c r="K11" s="526" t="s">
        <v>1386</v>
      </c>
      <c r="L11" s="526" t="s">
        <v>74</v>
      </c>
      <c r="M11" s="526" t="s">
        <v>61</v>
      </c>
      <c r="N11" s="530" t="s">
        <v>1341</v>
      </c>
    </row>
    <row r="12" spans="1:14" s="17" customFormat="1" ht="25.5" customHeight="1">
      <c r="A12" s="237" t="s">
        <v>4</v>
      </c>
      <c r="B12" s="1203" t="s">
        <v>486</v>
      </c>
      <c r="C12" s="1204"/>
      <c r="D12" s="1204"/>
      <c r="E12" s="1204"/>
      <c r="F12" s="913"/>
      <c r="G12" s="914"/>
      <c r="H12" s="914"/>
      <c r="I12" s="890"/>
      <c r="J12" s="200"/>
      <c r="K12" s="10"/>
      <c r="L12" s="10"/>
      <c r="M12" s="10"/>
      <c r="N12" s="57"/>
    </row>
    <row r="13" spans="1:14" s="17" customFormat="1" ht="31.5" customHeight="1">
      <c r="A13" s="199" t="s">
        <v>675</v>
      </c>
      <c r="B13" s="1205" t="s">
        <v>487</v>
      </c>
      <c r="C13" s="1206"/>
      <c r="D13" s="1206"/>
      <c r="E13" s="1206"/>
      <c r="F13" s="836"/>
      <c r="G13" s="472"/>
      <c r="H13" s="472"/>
      <c r="I13" s="890"/>
      <c r="J13" s="200"/>
      <c r="K13" s="322"/>
      <c r="L13" s="322"/>
      <c r="M13" s="322"/>
      <c r="N13" s="322"/>
    </row>
    <row r="14" spans="1:14" ht="22.5">
      <c r="A14" s="1043" t="s">
        <v>676</v>
      </c>
      <c r="B14" s="1032" t="s">
        <v>488</v>
      </c>
      <c r="C14" s="16" t="s">
        <v>8</v>
      </c>
      <c r="D14" s="121" t="s">
        <v>671</v>
      </c>
      <c r="E14" s="312" t="s">
        <v>617</v>
      </c>
      <c r="F14" s="912">
        <v>3253.9</v>
      </c>
      <c r="G14" s="92">
        <v>3600</v>
      </c>
      <c r="H14" s="81">
        <v>3700</v>
      </c>
      <c r="I14" s="899" t="s">
        <v>893</v>
      </c>
      <c r="J14" s="343" t="s">
        <v>846</v>
      </c>
      <c r="K14" s="164">
        <v>155</v>
      </c>
      <c r="L14" s="164">
        <v>155</v>
      </c>
      <c r="M14" s="164">
        <v>155</v>
      </c>
      <c r="N14" s="322" t="s">
        <v>26</v>
      </c>
    </row>
    <row r="15" spans="1:14" ht="13.5" thickBot="1">
      <c r="A15" s="1043"/>
      <c r="B15" s="977"/>
      <c r="C15" s="73" t="s">
        <v>8</v>
      </c>
      <c r="D15" s="99" t="s">
        <v>19</v>
      </c>
      <c r="E15" s="353" t="s">
        <v>617</v>
      </c>
      <c r="F15" s="851">
        <v>50</v>
      </c>
      <c r="G15" s="92"/>
      <c r="H15" s="81"/>
      <c r="I15" s="899" t="s">
        <v>829</v>
      </c>
      <c r="J15" s="343"/>
      <c r="K15" s="322"/>
      <c r="L15" s="322"/>
      <c r="M15" s="322"/>
      <c r="N15" s="322" t="s">
        <v>26</v>
      </c>
    </row>
    <row r="16" spans="1:14" ht="13.5" thickBot="1">
      <c r="A16" s="1043"/>
      <c r="B16" s="977"/>
      <c r="C16" s="151"/>
      <c r="D16" s="1082" t="s">
        <v>15</v>
      </c>
      <c r="E16" s="929"/>
      <c r="F16" s="88">
        <f t="shared" ref="F16" si="0">SUM(F14:F15)</f>
        <v>3303.9</v>
      </c>
      <c r="G16" s="88">
        <f t="shared" ref="G16:H16" si="1">SUM(G14:G15)</f>
        <v>3600</v>
      </c>
      <c r="H16" s="122">
        <f t="shared" si="1"/>
        <v>3700</v>
      </c>
      <c r="I16" s="899"/>
      <c r="J16" s="431"/>
      <c r="K16" s="73"/>
      <c r="L16" s="73"/>
      <c r="M16" s="73"/>
      <c r="N16" s="322"/>
    </row>
    <row r="17" spans="1:14">
      <c r="A17" s="1071" t="s">
        <v>677</v>
      </c>
      <c r="B17" s="977" t="s">
        <v>490</v>
      </c>
      <c r="C17" s="73" t="s">
        <v>8</v>
      </c>
      <c r="D17" s="74" t="s">
        <v>19</v>
      </c>
      <c r="E17" s="312" t="s">
        <v>617</v>
      </c>
      <c r="F17" s="851">
        <v>495.5</v>
      </c>
      <c r="G17" s="92">
        <v>670</v>
      </c>
      <c r="H17" s="81">
        <v>690</v>
      </c>
      <c r="I17" s="899" t="s">
        <v>830</v>
      </c>
      <c r="J17" s="478" t="s">
        <v>491</v>
      </c>
      <c r="K17" s="164">
        <v>100</v>
      </c>
      <c r="L17" s="164">
        <v>100</v>
      </c>
      <c r="M17" s="164">
        <v>100</v>
      </c>
      <c r="N17" s="322" t="s">
        <v>26</v>
      </c>
    </row>
    <row r="18" spans="1:14">
      <c r="A18" s="1071"/>
      <c r="B18" s="977"/>
      <c r="C18" s="58" t="s">
        <v>8</v>
      </c>
      <c r="D18" s="74" t="s">
        <v>19</v>
      </c>
      <c r="E18" s="37" t="s">
        <v>30</v>
      </c>
      <c r="F18" s="851">
        <v>5</v>
      </c>
      <c r="G18" s="92">
        <v>5</v>
      </c>
      <c r="H18" s="81">
        <v>5</v>
      </c>
      <c r="I18" s="899"/>
      <c r="J18" s="478" t="s">
        <v>848</v>
      </c>
      <c r="K18" s="164">
        <v>70</v>
      </c>
      <c r="L18" s="164">
        <v>70</v>
      </c>
      <c r="M18" s="164">
        <v>70</v>
      </c>
      <c r="N18" s="322" t="s">
        <v>26</v>
      </c>
    </row>
    <row r="19" spans="1:14">
      <c r="A19" s="1071"/>
      <c r="B19" s="977"/>
      <c r="C19" s="162">
        <v>1</v>
      </c>
      <c r="D19" s="285" t="s">
        <v>19</v>
      </c>
      <c r="E19" s="266" t="s">
        <v>617</v>
      </c>
      <c r="F19" s="851">
        <v>10</v>
      </c>
      <c r="G19" s="92"/>
      <c r="H19" s="81"/>
      <c r="I19" s="899"/>
      <c r="J19" s="59" t="s">
        <v>1411</v>
      </c>
      <c r="K19" s="164">
        <v>1</v>
      </c>
      <c r="L19" s="164"/>
      <c r="M19" s="164"/>
      <c r="N19" s="322" t="s">
        <v>26</v>
      </c>
    </row>
    <row r="20" spans="1:14" ht="26.25" thickBot="1">
      <c r="A20" s="1071"/>
      <c r="B20" s="977"/>
      <c r="C20" s="162">
        <v>1</v>
      </c>
      <c r="D20" s="285" t="s">
        <v>19</v>
      </c>
      <c r="E20" s="266" t="s">
        <v>30</v>
      </c>
      <c r="F20" s="851">
        <v>5.5</v>
      </c>
      <c r="G20" s="92">
        <v>3.5</v>
      </c>
      <c r="H20" s="81">
        <v>3.5</v>
      </c>
      <c r="I20" s="899"/>
      <c r="J20" s="478" t="s">
        <v>492</v>
      </c>
      <c r="K20" s="7" t="s">
        <v>1541</v>
      </c>
      <c r="L20" s="7" t="s">
        <v>1541</v>
      </c>
      <c r="M20" s="7" t="s">
        <v>1541</v>
      </c>
      <c r="N20" s="322" t="s">
        <v>26</v>
      </c>
    </row>
    <row r="21" spans="1:14" ht="39" thickBot="1">
      <c r="A21" s="1071"/>
      <c r="B21" s="977"/>
      <c r="C21" s="72"/>
      <c r="D21" s="928" t="s">
        <v>15</v>
      </c>
      <c r="E21" s="929"/>
      <c r="F21" s="88">
        <f>SUM(F17:F20)</f>
        <v>516</v>
      </c>
      <c r="G21" s="88">
        <f>SUM(G17:G20)</f>
        <v>678.5</v>
      </c>
      <c r="H21" s="122">
        <f>SUM(H17:H20)</f>
        <v>698.5</v>
      </c>
      <c r="I21" s="899"/>
      <c r="J21" s="478" t="s">
        <v>777</v>
      </c>
      <c r="K21" s="7" t="s">
        <v>924</v>
      </c>
      <c r="L21" s="7" t="s">
        <v>924</v>
      </c>
      <c r="M21" s="7" t="s">
        <v>924</v>
      </c>
      <c r="N21" s="322"/>
    </row>
    <row r="22" spans="1:14" ht="42.75" customHeight="1">
      <c r="A22" s="1071" t="s">
        <v>699</v>
      </c>
      <c r="B22" s="977" t="s">
        <v>493</v>
      </c>
      <c r="C22" s="73" t="s">
        <v>8</v>
      </c>
      <c r="D22" s="112" t="s">
        <v>19</v>
      </c>
      <c r="E22" s="218" t="s">
        <v>30</v>
      </c>
      <c r="F22" s="851">
        <v>280</v>
      </c>
      <c r="G22" s="92">
        <v>280</v>
      </c>
      <c r="H22" s="81">
        <v>280</v>
      </c>
      <c r="I22" s="899"/>
      <c r="J22" s="400" t="s">
        <v>494</v>
      </c>
      <c r="K22" s="164">
        <v>12</v>
      </c>
      <c r="L22" s="164">
        <v>12</v>
      </c>
      <c r="M22" s="164">
        <v>12</v>
      </c>
      <c r="N22" s="322" t="s">
        <v>26</v>
      </c>
    </row>
    <row r="23" spans="1:14" ht="13.5" thickBot="1">
      <c r="A23" s="1071"/>
      <c r="B23" s="977"/>
      <c r="C23" s="72"/>
      <c r="D23" s="112"/>
      <c r="E23" s="218"/>
      <c r="F23" s="137"/>
      <c r="G23" s="92"/>
      <c r="H23" s="81"/>
      <c r="I23" s="899"/>
      <c r="J23" s="400"/>
      <c r="K23" s="164"/>
      <c r="L23" s="164"/>
      <c r="M23" s="164"/>
      <c r="N23" s="322"/>
    </row>
    <row r="24" spans="1:14" ht="13.5" thickBot="1">
      <c r="A24" s="1071"/>
      <c r="B24" s="977"/>
      <c r="C24" s="72"/>
      <c r="D24" s="928" t="s">
        <v>15</v>
      </c>
      <c r="E24" s="1083"/>
      <c r="F24" s="88">
        <f t="shared" ref="F24" si="2">SUM(F22:F23)</f>
        <v>280</v>
      </c>
      <c r="G24" s="88">
        <f t="shared" ref="G24:H24" si="3">SUM(G22:G23)</f>
        <v>280</v>
      </c>
      <c r="H24" s="122">
        <f t="shared" si="3"/>
        <v>280</v>
      </c>
      <c r="I24" s="899"/>
      <c r="J24" s="354"/>
      <c r="K24" s="509"/>
      <c r="L24" s="509"/>
      <c r="M24" s="509"/>
      <c r="N24" s="322"/>
    </row>
    <row r="25" spans="1:14" ht="43.5" customHeight="1">
      <c r="A25" s="1071" t="s">
        <v>700</v>
      </c>
      <c r="B25" s="977" t="s">
        <v>495</v>
      </c>
      <c r="C25" s="58" t="s">
        <v>8</v>
      </c>
      <c r="D25" s="74" t="s">
        <v>19</v>
      </c>
      <c r="E25" s="139" t="s">
        <v>489</v>
      </c>
      <c r="F25" s="851">
        <v>77.900000000000006</v>
      </c>
      <c r="G25" s="92"/>
      <c r="H25" s="81"/>
      <c r="I25" s="899"/>
      <c r="J25" s="400" t="s">
        <v>847</v>
      </c>
      <c r="K25" s="7" t="s">
        <v>13</v>
      </c>
      <c r="L25" s="7" t="s">
        <v>13</v>
      </c>
      <c r="M25" s="7" t="s">
        <v>13</v>
      </c>
      <c r="N25" s="132" t="s">
        <v>26</v>
      </c>
    </row>
    <row r="26" spans="1:14" ht="13.5" thickBot="1">
      <c r="A26" s="1071"/>
      <c r="B26" s="977"/>
      <c r="C26" s="72" t="s">
        <v>8</v>
      </c>
      <c r="D26" s="119" t="s">
        <v>671</v>
      </c>
      <c r="E26" s="313" t="s">
        <v>489</v>
      </c>
      <c r="F26" s="137">
        <v>239</v>
      </c>
      <c r="G26" s="92"/>
      <c r="H26" s="81"/>
      <c r="I26" s="899"/>
      <c r="J26" s="400"/>
      <c r="K26" s="7"/>
      <c r="L26" s="7"/>
      <c r="M26" s="7"/>
      <c r="N26" s="132" t="s">
        <v>26</v>
      </c>
    </row>
    <row r="27" spans="1:14" ht="13.5" thickBot="1">
      <c r="A27" s="1071"/>
      <c r="B27" s="977"/>
      <c r="C27" s="72"/>
      <c r="D27" s="928" t="s">
        <v>15</v>
      </c>
      <c r="E27" s="1083"/>
      <c r="F27" s="122">
        <f t="shared" ref="F27" si="4">SUM(F25+F26)</f>
        <v>316.89999999999998</v>
      </c>
      <c r="G27" s="122">
        <f t="shared" ref="G27:H27" si="5">SUM(G25+G26)</f>
        <v>0</v>
      </c>
      <c r="H27" s="122">
        <f t="shared" si="5"/>
        <v>0</v>
      </c>
      <c r="I27" s="899"/>
      <c r="J27" s="354"/>
      <c r="K27" s="11"/>
      <c r="L27" s="11"/>
      <c r="M27" s="11"/>
      <c r="N27" s="130"/>
    </row>
    <row r="28" spans="1:14" ht="25.5">
      <c r="A28" s="1071" t="s">
        <v>701</v>
      </c>
      <c r="B28" s="977" t="s">
        <v>790</v>
      </c>
      <c r="C28" s="73" t="s">
        <v>8</v>
      </c>
      <c r="D28" s="205" t="s">
        <v>19</v>
      </c>
      <c r="E28" s="70" t="s">
        <v>617</v>
      </c>
      <c r="F28" s="137">
        <v>13</v>
      </c>
      <c r="G28" s="92">
        <v>12</v>
      </c>
      <c r="H28" s="81">
        <v>11</v>
      </c>
      <c r="I28" s="899"/>
      <c r="J28" s="400" t="s">
        <v>778</v>
      </c>
      <c r="K28" s="7" t="s">
        <v>61</v>
      </c>
      <c r="L28" s="7" t="s">
        <v>74</v>
      </c>
      <c r="M28" s="7" t="s">
        <v>1386</v>
      </c>
      <c r="N28" s="132" t="s">
        <v>26</v>
      </c>
    </row>
    <row r="29" spans="1:14" ht="13.5" thickBot="1">
      <c r="A29" s="1071"/>
      <c r="B29" s="977"/>
      <c r="C29" s="73" t="s">
        <v>8</v>
      </c>
      <c r="D29" s="117" t="s">
        <v>19</v>
      </c>
      <c r="E29" s="314" t="s">
        <v>617</v>
      </c>
      <c r="F29" s="137">
        <v>27</v>
      </c>
      <c r="G29" s="92">
        <v>28</v>
      </c>
      <c r="H29" s="81">
        <v>29</v>
      </c>
      <c r="I29" s="899"/>
      <c r="J29" s="400" t="s">
        <v>779</v>
      </c>
      <c r="K29" s="7" t="s">
        <v>163</v>
      </c>
      <c r="L29" s="7" t="s">
        <v>114</v>
      </c>
      <c r="M29" s="7" t="s">
        <v>1542</v>
      </c>
      <c r="N29" s="132" t="s">
        <v>26</v>
      </c>
    </row>
    <row r="30" spans="1:14" ht="13.5" thickBot="1">
      <c r="A30" s="1071"/>
      <c r="B30" s="977"/>
      <c r="C30" s="9"/>
      <c r="D30" s="1082" t="s">
        <v>15</v>
      </c>
      <c r="E30" s="1083"/>
      <c r="F30" s="122">
        <f t="shared" ref="F30" si="6">SUM(F28+F29)</f>
        <v>40</v>
      </c>
      <c r="G30" s="122">
        <f t="shared" ref="G30:H30" si="7">SUM(G28+G29)</f>
        <v>40</v>
      </c>
      <c r="H30" s="122">
        <f t="shared" si="7"/>
        <v>40</v>
      </c>
      <c r="I30" s="899"/>
      <c r="J30" s="354"/>
      <c r="K30" s="11"/>
      <c r="L30" s="11"/>
      <c r="M30" s="11"/>
      <c r="N30" s="130"/>
    </row>
    <row r="31" spans="1:14">
      <c r="A31" s="1071" t="s">
        <v>702</v>
      </c>
      <c r="B31" s="1035" t="s">
        <v>496</v>
      </c>
      <c r="C31" s="36">
        <v>1</v>
      </c>
      <c r="D31" s="74" t="s">
        <v>19</v>
      </c>
      <c r="E31" s="139" t="s">
        <v>617</v>
      </c>
      <c r="F31" s="137">
        <v>16</v>
      </c>
      <c r="G31" s="92">
        <v>16</v>
      </c>
      <c r="H31" s="81">
        <v>16</v>
      </c>
      <c r="I31" s="899"/>
      <c r="J31" s="343" t="s">
        <v>497</v>
      </c>
      <c r="K31" s="7" t="s">
        <v>60</v>
      </c>
      <c r="L31" s="7" t="s">
        <v>60</v>
      </c>
      <c r="M31" s="7" t="s">
        <v>60</v>
      </c>
      <c r="N31" s="132" t="s">
        <v>26</v>
      </c>
    </row>
    <row r="32" spans="1:14" ht="13.5" thickBot="1">
      <c r="A32" s="1071"/>
      <c r="B32" s="1064"/>
      <c r="C32" s="162"/>
      <c r="D32" s="121"/>
      <c r="E32" s="214"/>
      <c r="F32" s="137"/>
      <c r="G32" s="92"/>
      <c r="H32" s="81"/>
      <c r="I32" s="899"/>
      <c r="J32" s="343"/>
      <c r="K32" s="7"/>
      <c r="L32" s="7"/>
      <c r="M32" s="7"/>
      <c r="N32" s="132"/>
    </row>
    <row r="33" spans="1:14" ht="13.5" thickBot="1">
      <c r="A33" s="1071"/>
      <c r="B33" s="1064"/>
      <c r="C33" s="162"/>
      <c r="D33" s="928" t="s">
        <v>15</v>
      </c>
      <c r="E33" s="929"/>
      <c r="F33" s="88">
        <f t="shared" ref="F33" si="8">SUM(F31:F32)</f>
        <v>16</v>
      </c>
      <c r="G33" s="88">
        <f t="shared" ref="G33:H33" si="9">SUM(G31:G32)</f>
        <v>16</v>
      </c>
      <c r="H33" s="122">
        <f t="shared" si="9"/>
        <v>16</v>
      </c>
      <c r="I33" s="899"/>
      <c r="J33" s="354"/>
      <c r="K33" s="11"/>
      <c r="L33" s="11"/>
      <c r="M33" s="11"/>
      <c r="N33" s="130"/>
    </row>
    <row r="34" spans="1:14" ht="25.5">
      <c r="A34" s="1071" t="s">
        <v>725</v>
      </c>
      <c r="B34" s="1117" t="s">
        <v>563</v>
      </c>
      <c r="C34" s="315">
        <v>1</v>
      </c>
      <c r="D34" s="133" t="s">
        <v>19</v>
      </c>
      <c r="E34" s="214" t="s">
        <v>498</v>
      </c>
      <c r="F34" s="137">
        <v>4</v>
      </c>
      <c r="G34" s="92">
        <v>3</v>
      </c>
      <c r="H34" s="81">
        <v>3</v>
      </c>
      <c r="I34" s="899"/>
      <c r="J34" s="479" t="s">
        <v>499</v>
      </c>
      <c r="K34" s="7" t="s">
        <v>10</v>
      </c>
      <c r="L34" s="7" t="s">
        <v>10</v>
      </c>
      <c r="M34" s="7" t="s">
        <v>10</v>
      </c>
      <c r="N34" s="132" t="s">
        <v>26</v>
      </c>
    </row>
    <row r="35" spans="1:14" ht="13.5" thickBot="1">
      <c r="A35" s="1071"/>
      <c r="B35" s="1117"/>
      <c r="C35" s="162">
        <v>1</v>
      </c>
      <c r="D35" s="99" t="s">
        <v>19</v>
      </c>
      <c r="E35" s="313" t="s">
        <v>498</v>
      </c>
      <c r="F35" s="137">
        <v>79.2</v>
      </c>
      <c r="G35" s="92"/>
      <c r="H35" s="81"/>
      <c r="I35" s="899"/>
      <c r="J35" s="343"/>
      <c r="K35" s="7"/>
      <c r="L35" s="7"/>
      <c r="M35" s="7"/>
      <c r="N35" s="132" t="s">
        <v>26</v>
      </c>
    </row>
    <row r="36" spans="1:14" ht="13.5" thickBot="1">
      <c r="A36" s="1071"/>
      <c r="B36" s="1118"/>
      <c r="C36" s="316"/>
      <c r="D36" s="1082" t="s">
        <v>15</v>
      </c>
      <c r="E36" s="929"/>
      <c r="F36" s="88">
        <f t="shared" ref="F36" si="10">SUM(F34:F35)</f>
        <v>83.2</v>
      </c>
      <c r="G36" s="88">
        <f t="shared" ref="G36:H36" si="11">SUM(G34:G35)</f>
        <v>3</v>
      </c>
      <c r="H36" s="122">
        <f t="shared" si="11"/>
        <v>3</v>
      </c>
      <c r="I36" s="899"/>
      <c r="J36" s="354"/>
      <c r="K36" s="11"/>
      <c r="L36" s="11"/>
      <c r="M36" s="11"/>
      <c r="N36" s="130"/>
    </row>
    <row r="37" spans="1:14" s="17" customFormat="1">
      <c r="A37" s="1071" t="s">
        <v>726</v>
      </c>
      <c r="B37" s="1064" t="s">
        <v>500</v>
      </c>
      <c r="C37" s="36">
        <v>1</v>
      </c>
      <c r="D37" s="111" t="s">
        <v>19</v>
      </c>
      <c r="E37" s="37" t="s">
        <v>1378</v>
      </c>
      <c r="F37" s="137">
        <v>617.20000000000005</v>
      </c>
      <c r="G37" s="92"/>
      <c r="H37" s="81"/>
      <c r="I37" s="899"/>
      <c r="J37" s="479" t="s">
        <v>745</v>
      </c>
      <c r="K37" s="7" t="s">
        <v>1543</v>
      </c>
      <c r="L37" s="7"/>
      <c r="M37" s="7"/>
      <c r="N37" s="132" t="s">
        <v>26</v>
      </c>
    </row>
    <row r="38" spans="1:14" s="17" customFormat="1">
      <c r="A38" s="1071"/>
      <c r="B38" s="1035"/>
      <c r="C38" s="36">
        <v>1</v>
      </c>
      <c r="D38" s="111" t="s">
        <v>501</v>
      </c>
      <c r="E38" s="37" t="s">
        <v>474</v>
      </c>
      <c r="F38" s="137"/>
      <c r="G38" s="92">
        <v>680</v>
      </c>
      <c r="H38" s="81">
        <v>720</v>
      </c>
      <c r="I38" s="899"/>
      <c r="J38" s="479" t="s">
        <v>789</v>
      </c>
      <c r="K38" s="7" t="s">
        <v>50</v>
      </c>
      <c r="L38" s="7" t="s">
        <v>50</v>
      </c>
      <c r="M38" s="7" t="s">
        <v>50</v>
      </c>
      <c r="N38" s="132" t="s">
        <v>26</v>
      </c>
    </row>
    <row r="39" spans="1:14" s="17" customFormat="1" ht="26.25" thickBot="1">
      <c r="A39" s="1071"/>
      <c r="B39" s="1035"/>
      <c r="C39" s="36">
        <v>1</v>
      </c>
      <c r="D39" s="76" t="s">
        <v>19</v>
      </c>
      <c r="E39" s="226" t="s">
        <v>502</v>
      </c>
      <c r="F39" s="137">
        <v>200</v>
      </c>
      <c r="G39" s="92">
        <v>250</v>
      </c>
      <c r="H39" s="81">
        <v>250</v>
      </c>
      <c r="I39" s="899"/>
      <c r="J39" s="479" t="s">
        <v>503</v>
      </c>
      <c r="K39" s="7" t="s">
        <v>50</v>
      </c>
      <c r="L39" s="7" t="s">
        <v>50</v>
      </c>
      <c r="M39" s="7" t="s">
        <v>50</v>
      </c>
      <c r="N39" s="132" t="s">
        <v>26</v>
      </c>
    </row>
    <row r="40" spans="1:14" ht="13.5" thickBot="1">
      <c r="A40" s="1071"/>
      <c r="B40" s="1064"/>
      <c r="C40" s="104"/>
      <c r="D40" s="957" t="s">
        <v>15</v>
      </c>
      <c r="E40" s="958"/>
      <c r="F40" s="122">
        <f t="shared" ref="F40" si="12">SUM(F37:F39)</f>
        <v>817.2</v>
      </c>
      <c r="G40" s="122">
        <f t="shared" ref="G40:H40" si="13">SUM(G37:G39)</f>
        <v>930</v>
      </c>
      <c r="H40" s="122">
        <f t="shared" si="13"/>
        <v>970</v>
      </c>
      <c r="I40" s="899"/>
      <c r="J40" s="354"/>
      <c r="K40" s="11"/>
      <c r="L40" s="11"/>
      <c r="M40" s="11"/>
      <c r="N40" s="56"/>
    </row>
    <row r="41" spans="1:14" s="17" customFormat="1">
      <c r="A41" s="1071" t="s">
        <v>811</v>
      </c>
      <c r="B41" s="1064" t="s">
        <v>504</v>
      </c>
      <c r="C41" s="36">
        <v>1</v>
      </c>
      <c r="D41" s="167" t="s">
        <v>19</v>
      </c>
      <c r="E41" s="214" t="s">
        <v>617</v>
      </c>
      <c r="F41" s="137">
        <v>5</v>
      </c>
      <c r="G41" s="92"/>
      <c r="H41" s="81"/>
      <c r="I41" s="899"/>
      <c r="J41" s="479" t="s">
        <v>505</v>
      </c>
      <c r="K41" s="7" t="s">
        <v>50</v>
      </c>
      <c r="L41" s="7" t="s">
        <v>50</v>
      </c>
      <c r="M41" s="7" t="s">
        <v>50</v>
      </c>
      <c r="N41" s="132" t="s">
        <v>26</v>
      </c>
    </row>
    <row r="42" spans="1:14" ht="13.5" thickBot="1">
      <c r="A42" s="1071"/>
      <c r="B42" s="1064"/>
      <c r="C42" s="32"/>
      <c r="D42" s="97"/>
      <c r="E42" s="85"/>
      <c r="F42" s="137"/>
      <c r="G42" s="92"/>
      <c r="H42" s="81"/>
      <c r="I42" s="899"/>
      <c r="J42" s="347"/>
      <c r="K42" s="7"/>
      <c r="L42" s="7"/>
      <c r="M42" s="7"/>
      <c r="N42" s="132"/>
    </row>
    <row r="43" spans="1:14" ht="13.5" thickBot="1">
      <c r="A43" s="1071"/>
      <c r="B43" s="1064"/>
      <c r="C43" s="104"/>
      <c r="D43" s="957" t="s">
        <v>15</v>
      </c>
      <c r="E43" s="958"/>
      <c r="F43" s="122">
        <f t="shared" ref="F43" si="14">SUM(F41:F42)</f>
        <v>5</v>
      </c>
      <c r="G43" s="122">
        <f t="shared" ref="G43:H43" si="15">SUM(G41:G42)</f>
        <v>0</v>
      </c>
      <c r="H43" s="122">
        <f t="shared" si="15"/>
        <v>0</v>
      </c>
      <c r="I43" s="899"/>
      <c r="J43" s="354"/>
      <c r="K43" s="11"/>
      <c r="L43" s="11"/>
      <c r="M43" s="11"/>
      <c r="N43" s="56"/>
    </row>
    <row r="44" spans="1:14" ht="25.5">
      <c r="A44" s="1071" t="s">
        <v>810</v>
      </c>
      <c r="B44" s="1030" t="s">
        <v>1293</v>
      </c>
      <c r="C44" s="72" t="s">
        <v>8</v>
      </c>
      <c r="D44" s="281" t="s">
        <v>19</v>
      </c>
      <c r="E44" s="214" t="s">
        <v>30</v>
      </c>
      <c r="F44" s="137">
        <v>10</v>
      </c>
      <c r="G44" s="92">
        <v>10</v>
      </c>
      <c r="H44" s="81">
        <v>10</v>
      </c>
      <c r="I44" s="899"/>
      <c r="J44" s="400" t="s">
        <v>578</v>
      </c>
      <c r="K44" s="7" t="s">
        <v>1341</v>
      </c>
      <c r="L44" s="7" t="s">
        <v>1341</v>
      </c>
      <c r="M44" s="7" t="s">
        <v>1341</v>
      </c>
      <c r="N44" s="132" t="s">
        <v>26</v>
      </c>
    </row>
    <row r="45" spans="1:14" ht="51">
      <c r="A45" s="1071"/>
      <c r="B45" s="1031"/>
      <c r="C45" s="72" t="s">
        <v>8</v>
      </c>
      <c r="D45" s="112" t="s">
        <v>19</v>
      </c>
      <c r="E45" s="218" t="s">
        <v>617</v>
      </c>
      <c r="F45" s="137"/>
      <c r="G45" s="92">
        <v>18</v>
      </c>
      <c r="H45" s="81"/>
      <c r="I45" s="899"/>
      <c r="J45" s="343" t="s">
        <v>506</v>
      </c>
      <c r="K45" s="7"/>
      <c r="L45" s="7" t="s">
        <v>8</v>
      </c>
      <c r="M45" s="7"/>
      <c r="N45" s="132" t="s">
        <v>26</v>
      </c>
    </row>
    <row r="46" spans="1:14" ht="38.25">
      <c r="A46" s="1071"/>
      <c r="B46" s="1031"/>
      <c r="C46" s="72" t="s">
        <v>8</v>
      </c>
      <c r="D46" s="112" t="s">
        <v>19</v>
      </c>
      <c r="E46" s="312" t="s">
        <v>617</v>
      </c>
      <c r="F46" s="137"/>
      <c r="G46" s="92">
        <v>116</v>
      </c>
      <c r="H46" s="81"/>
      <c r="I46" s="899"/>
      <c r="J46" s="633" t="s">
        <v>970</v>
      </c>
      <c r="K46" s="73"/>
      <c r="L46" s="7" t="s">
        <v>8</v>
      </c>
      <c r="M46" s="7"/>
      <c r="N46" s="132" t="s">
        <v>26</v>
      </c>
    </row>
    <row r="47" spans="1:14">
      <c r="A47" s="1071"/>
      <c r="B47" s="1031"/>
      <c r="C47" s="72" t="s">
        <v>8</v>
      </c>
      <c r="D47" s="111" t="s">
        <v>113</v>
      </c>
      <c r="E47" s="111" t="s">
        <v>507</v>
      </c>
      <c r="F47" s="137">
        <v>51</v>
      </c>
      <c r="G47" s="92">
        <v>52</v>
      </c>
      <c r="H47" s="81">
        <v>55</v>
      </c>
      <c r="I47" s="899"/>
      <c r="J47" s="343" t="s">
        <v>1544</v>
      </c>
      <c r="K47" s="7"/>
      <c r="L47" s="7"/>
      <c r="M47" s="7"/>
      <c r="N47" s="59" t="s">
        <v>26</v>
      </c>
    </row>
    <row r="48" spans="1:14" ht="13.5" thickBot="1">
      <c r="A48" s="1071"/>
      <c r="B48" s="1031"/>
      <c r="C48" s="72" t="s">
        <v>8</v>
      </c>
      <c r="D48" s="111" t="s">
        <v>19</v>
      </c>
      <c r="E48" s="139" t="s">
        <v>617</v>
      </c>
      <c r="F48" s="137">
        <v>33.700000000000003</v>
      </c>
      <c r="G48" s="92">
        <v>30</v>
      </c>
      <c r="H48" s="81">
        <v>40</v>
      </c>
      <c r="I48" s="899"/>
      <c r="J48" s="343" t="s">
        <v>1544</v>
      </c>
      <c r="K48" s="7"/>
      <c r="L48" s="7"/>
      <c r="M48" s="7"/>
      <c r="N48" s="59" t="s">
        <v>26</v>
      </c>
    </row>
    <row r="49" spans="1:14" ht="13.5" thickBot="1">
      <c r="A49" s="1071"/>
      <c r="B49" s="1032"/>
      <c r="C49" s="72"/>
      <c r="D49" s="928" t="s">
        <v>15</v>
      </c>
      <c r="E49" s="929"/>
      <c r="F49" s="88">
        <f t="shared" ref="F49:H49" si="16">SUM(F44:F48)</f>
        <v>94.7</v>
      </c>
      <c r="G49" s="88">
        <f t="shared" si="16"/>
        <v>226</v>
      </c>
      <c r="H49" s="122">
        <f t="shared" si="16"/>
        <v>105</v>
      </c>
      <c r="I49" s="899"/>
      <c r="J49" s="354"/>
      <c r="K49" s="11"/>
      <c r="L49" s="11"/>
      <c r="M49" s="11"/>
      <c r="N49" s="130"/>
    </row>
    <row r="50" spans="1:14" ht="38.25">
      <c r="A50" s="1043" t="s">
        <v>809</v>
      </c>
      <c r="B50" s="1064" t="s">
        <v>509</v>
      </c>
      <c r="C50" s="162">
        <v>1</v>
      </c>
      <c r="D50" s="204" t="s">
        <v>19</v>
      </c>
      <c r="E50" s="214" t="s">
        <v>510</v>
      </c>
      <c r="F50" s="137">
        <v>380</v>
      </c>
      <c r="G50" s="92">
        <v>460</v>
      </c>
      <c r="H50" s="81">
        <v>460</v>
      </c>
      <c r="I50" s="899" t="s">
        <v>508</v>
      </c>
      <c r="J50" s="21" t="s">
        <v>511</v>
      </c>
      <c r="K50" s="791" t="s">
        <v>1503</v>
      </c>
      <c r="L50" s="791" t="s">
        <v>1504</v>
      </c>
      <c r="M50" s="791" t="s">
        <v>1504</v>
      </c>
      <c r="N50" s="132" t="s">
        <v>26</v>
      </c>
    </row>
    <row r="51" spans="1:14" ht="13.5" thickBot="1">
      <c r="A51" s="1043"/>
      <c r="B51" s="1064"/>
      <c r="C51" s="162"/>
      <c r="D51" s="317"/>
      <c r="E51" s="313"/>
      <c r="F51" s="137"/>
      <c r="G51" s="92"/>
      <c r="H51" s="81"/>
      <c r="I51" s="899"/>
      <c r="J51" s="343"/>
      <c r="K51" s="7"/>
      <c r="L51" s="7"/>
      <c r="M51" s="7"/>
      <c r="N51" s="132"/>
    </row>
    <row r="52" spans="1:14" ht="13.5" thickBot="1">
      <c r="A52" s="1043"/>
      <c r="B52" s="1064"/>
      <c r="C52" s="162"/>
      <c r="D52" s="928" t="s">
        <v>15</v>
      </c>
      <c r="E52" s="929"/>
      <c r="F52" s="88">
        <f t="shared" ref="F52" si="17">SUM(F50:F51)</f>
        <v>380</v>
      </c>
      <c r="G52" s="88">
        <f t="shared" ref="G52:H52" si="18">SUM(G50:G51)</f>
        <v>460</v>
      </c>
      <c r="H52" s="122">
        <f t="shared" si="18"/>
        <v>460</v>
      </c>
      <c r="I52" s="899"/>
      <c r="J52" s="354"/>
      <c r="K52" s="11"/>
      <c r="L52" s="11"/>
      <c r="M52" s="11"/>
      <c r="N52" s="130"/>
    </row>
    <row r="53" spans="1:14" ht="25.5">
      <c r="A53" s="961" t="s">
        <v>808</v>
      </c>
      <c r="B53" s="1039" t="s">
        <v>512</v>
      </c>
      <c r="C53" s="16" t="s">
        <v>8</v>
      </c>
      <c r="D53" s="80" t="s">
        <v>19</v>
      </c>
      <c r="E53" s="214" t="s">
        <v>489</v>
      </c>
      <c r="F53" s="137"/>
      <c r="G53" s="92"/>
      <c r="H53" s="81"/>
      <c r="I53" s="899" t="s">
        <v>832</v>
      </c>
      <c r="J53" s="400" t="s">
        <v>513</v>
      </c>
      <c r="K53" s="7" t="s">
        <v>8</v>
      </c>
      <c r="L53" s="7" t="s">
        <v>8</v>
      </c>
      <c r="M53" s="7" t="s">
        <v>8</v>
      </c>
      <c r="N53" s="132" t="s">
        <v>26</v>
      </c>
    </row>
    <row r="54" spans="1:14">
      <c r="A54" s="962"/>
      <c r="B54" s="1208"/>
      <c r="C54" s="16" t="s">
        <v>8</v>
      </c>
      <c r="D54" s="189" t="s">
        <v>19</v>
      </c>
      <c r="E54" s="286"/>
      <c r="F54" s="137"/>
      <c r="G54" s="92"/>
      <c r="H54" s="81"/>
      <c r="I54" s="899"/>
      <c r="J54" s="400" t="s">
        <v>514</v>
      </c>
      <c r="K54" s="7" t="s">
        <v>946</v>
      </c>
      <c r="L54" s="7" t="s">
        <v>946</v>
      </c>
      <c r="M54" s="7" t="s">
        <v>946</v>
      </c>
      <c r="N54" s="132" t="s">
        <v>26</v>
      </c>
    </row>
    <row r="55" spans="1:14" ht="25.5">
      <c r="A55" s="962"/>
      <c r="B55" s="1208"/>
      <c r="C55" s="9" t="s">
        <v>8</v>
      </c>
      <c r="D55" s="62" t="s">
        <v>19</v>
      </c>
      <c r="E55" s="135"/>
      <c r="F55" s="137"/>
      <c r="G55" s="92"/>
      <c r="H55" s="81"/>
      <c r="I55" s="899"/>
      <c r="J55" s="400" t="s">
        <v>515</v>
      </c>
      <c r="K55" s="7" t="s">
        <v>9</v>
      </c>
      <c r="L55" s="7" t="s">
        <v>9</v>
      </c>
      <c r="M55" s="7" t="s">
        <v>9</v>
      </c>
      <c r="N55" s="132" t="s">
        <v>26</v>
      </c>
    </row>
    <row r="56" spans="1:14" ht="39" thickBot="1">
      <c r="A56" s="962"/>
      <c r="B56" s="1208"/>
      <c r="C56" s="9" t="s">
        <v>8</v>
      </c>
      <c r="D56" s="62" t="s">
        <v>19</v>
      </c>
      <c r="E56" s="218"/>
      <c r="F56" s="137"/>
      <c r="G56" s="92"/>
      <c r="H56" s="81"/>
      <c r="I56" s="899"/>
      <c r="J56" s="400" t="s">
        <v>516</v>
      </c>
      <c r="K56" s="7" t="s">
        <v>9</v>
      </c>
      <c r="L56" s="7" t="s">
        <v>9</v>
      </c>
      <c r="M56" s="7" t="s">
        <v>9</v>
      </c>
      <c r="N56" s="132" t="s">
        <v>26</v>
      </c>
    </row>
    <row r="57" spans="1:14" ht="13.5" thickBot="1">
      <c r="A57" s="963"/>
      <c r="B57" s="1209"/>
      <c r="C57" s="9"/>
      <c r="D57" s="948" t="s">
        <v>15</v>
      </c>
      <c r="E57" s="967"/>
      <c r="F57" s="88">
        <f t="shared" ref="F57" si="19">SUM(F53:F54)</f>
        <v>0</v>
      </c>
      <c r="G57" s="88">
        <f t="shared" ref="G57:H57" si="20">SUM(G53:G54)</f>
        <v>0</v>
      </c>
      <c r="H57" s="122">
        <f t="shared" si="20"/>
        <v>0</v>
      </c>
      <c r="I57" s="899"/>
      <c r="J57" s="354"/>
      <c r="K57" s="11"/>
      <c r="L57" s="11"/>
      <c r="M57" s="11"/>
      <c r="N57" s="130"/>
    </row>
    <row r="58" spans="1:14" ht="25.5">
      <c r="A58" s="961" t="s">
        <v>807</v>
      </c>
      <c r="B58" s="1039" t="s">
        <v>517</v>
      </c>
      <c r="C58" s="16" t="s">
        <v>8</v>
      </c>
      <c r="D58" s="80" t="s">
        <v>19</v>
      </c>
      <c r="E58" s="214" t="s">
        <v>617</v>
      </c>
      <c r="F58" s="137">
        <v>0.5</v>
      </c>
      <c r="G58" s="92">
        <v>0.5</v>
      </c>
      <c r="H58" s="81">
        <v>0.5</v>
      </c>
      <c r="I58" s="899" t="s">
        <v>831</v>
      </c>
      <c r="J58" s="343" t="s">
        <v>518</v>
      </c>
      <c r="K58" s="7" t="s">
        <v>1043</v>
      </c>
      <c r="L58" s="7" t="s">
        <v>1043</v>
      </c>
      <c r="M58" s="7" t="s">
        <v>1043</v>
      </c>
      <c r="N58" s="132" t="s">
        <v>26</v>
      </c>
    </row>
    <row r="59" spans="1:14" ht="26.25" thickBot="1">
      <c r="A59" s="962"/>
      <c r="B59" s="1208"/>
      <c r="C59" s="16"/>
      <c r="D59" s="135"/>
      <c r="E59" s="214"/>
      <c r="F59" s="137"/>
      <c r="G59" s="92"/>
      <c r="H59" s="81"/>
      <c r="I59" s="899"/>
      <c r="J59" s="343" t="s">
        <v>1416</v>
      </c>
      <c r="K59" s="7" t="s">
        <v>1417</v>
      </c>
      <c r="L59" s="7" t="s">
        <v>1417</v>
      </c>
      <c r="M59" s="7" t="s">
        <v>1417</v>
      </c>
      <c r="N59" s="132" t="s">
        <v>26</v>
      </c>
    </row>
    <row r="60" spans="1:14" ht="13.5" thickBot="1">
      <c r="A60" s="963"/>
      <c r="B60" s="1209"/>
      <c r="C60" s="9"/>
      <c r="D60" s="948" t="s">
        <v>15</v>
      </c>
      <c r="E60" s="967"/>
      <c r="F60" s="88">
        <f t="shared" ref="F60" si="21">SUM(F58:F59)</f>
        <v>0.5</v>
      </c>
      <c r="G60" s="88">
        <f t="shared" ref="G60:H60" si="22">SUM(G58:G59)</f>
        <v>0.5</v>
      </c>
      <c r="H60" s="122">
        <f t="shared" si="22"/>
        <v>0.5</v>
      </c>
      <c r="I60" s="899"/>
      <c r="J60" s="354"/>
      <c r="K60" s="11"/>
      <c r="L60" s="11"/>
      <c r="M60" s="11"/>
      <c r="N60" s="130"/>
    </row>
    <row r="61" spans="1:14" s="25" customFormat="1" ht="51">
      <c r="A61" s="1071" t="s">
        <v>806</v>
      </c>
      <c r="B61" s="1200" t="s">
        <v>519</v>
      </c>
      <c r="C61" s="32">
        <v>1</v>
      </c>
      <c r="D61" s="74" t="s">
        <v>19</v>
      </c>
      <c r="E61" s="37" t="s">
        <v>30</v>
      </c>
      <c r="F61" s="137">
        <v>10</v>
      </c>
      <c r="G61" s="92">
        <v>10</v>
      </c>
      <c r="H61" s="81">
        <v>10</v>
      </c>
      <c r="I61" s="899"/>
      <c r="J61" s="400" t="s">
        <v>1060</v>
      </c>
      <c r="K61" s="83">
        <v>12</v>
      </c>
      <c r="L61" s="83">
        <v>12</v>
      </c>
      <c r="M61" s="83">
        <v>12</v>
      </c>
      <c r="N61" s="318" t="s">
        <v>26</v>
      </c>
    </row>
    <row r="62" spans="1:14" s="25" customFormat="1" ht="26.25" thickBot="1">
      <c r="A62" s="1071"/>
      <c r="B62" s="1201"/>
      <c r="C62" s="219">
        <v>1</v>
      </c>
      <c r="D62" s="121" t="s">
        <v>19</v>
      </c>
      <c r="E62" s="218" t="s">
        <v>30</v>
      </c>
      <c r="F62" s="137">
        <v>1</v>
      </c>
      <c r="G62" s="92">
        <v>1</v>
      </c>
      <c r="H62" s="81">
        <v>1</v>
      </c>
      <c r="I62" s="899"/>
      <c r="J62" s="400" t="s">
        <v>520</v>
      </c>
      <c r="K62" s="83">
        <v>3</v>
      </c>
      <c r="L62" s="83">
        <v>3</v>
      </c>
      <c r="M62" s="83">
        <v>3</v>
      </c>
      <c r="N62" s="59" t="s">
        <v>26</v>
      </c>
    </row>
    <row r="63" spans="1:14" s="17" customFormat="1" ht="13.5" thickBot="1">
      <c r="A63" s="1071"/>
      <c r="B63" s="1202"/>
      <c r="C63" s="162"/>
      <c r="D63" s="948" t="s">
        <v>15</v>
      </c>
      <c r="E63" s="949"/>
      <c r="F63" s="91">
        <f t="shared" ref="F63" si="23">SUM(F61:F62)</f>
        <v>11</v>
      </c>
      <c r="G63" s="91">
        <f t="shared" ref="G63:H63" si="24">SUM(G61:G62)</f>
        <v>11</v>
      </c>
      <c r="H63" s="122">
        <f t="shared" si="24"/>
        <v>11</v>
      </c>
      <c r="I63" s="899"/>
      <c r="J63" s="354"/>
      <c r="K63" s="11"/>
      <c r="L63" s="11"/>
      <c r="M63" s="11"/>
      <c r="N63" s="59"/>
    </row>
    <row r="64" spans="1:14" s="17" customFormat="1">
      <c r="A64" s="1043" t="s">
        <v>805</v>
      </c>
      <c r="B64" s="1030" t="s">
        <v>1545</v>
      </c>
      <c r="C64" s="223" t="s">
        <v>74</v>
      </c>
      <c r="D64" s="111" t="s">
        <v>19</v>
      </c>
      <c r="E64" s="225" t="s">
        <v>507</v>
      </c>
      <c r="F64" s="137">
        <v>134.30000000000001</v>
      </c>
      <c r="G64" s="92">
        <v>148</v>
      </c>
      <c r="H64" s="81">
        <v>163</v>
      </c>
      <c r="I64" s="899"/>
      <c r="J64" s="431" t="s">
        <v>586</v>
      </c>
      <c r="K64" s="7" t="s">
        <v>119</v>
      </c>
      <c r="L64" s="7" t="s">
        <v>119</v>
      </c>
      <c r="M64" s="7" t="s">
        <v>119</v>
      </c>
      <c r="N64" s="132" t="s">
        <v>521</v>
      </c>
    </row>
    <row r="65" spans="1:14" s="17" customFormat="1">
      <c r="A65" s="1043"/>
      <c r="B65" s="1031"/>
      <c r="C65" s="58" t="s">
        <v>74</v>
      </c>
      <c r="D65" s="111" t="s">
        <v>19</v>
      </c>
      <c r="E65" s="37" t="s">
        <v>507</v>
      </c>
      <c r="F65" s="137"/>
      <c r="G65" s="92"/>
      <c r="H65" s="81"/>
      <c r="I65" s="899"/>
      <c r="J65" s="431" t="s">
        <v>585</v>
      </c>
      <c r="K65" s="7" t="s">
        <v>152</v>
      </c>
      <c r="L65" s="7" t="s">
        <v>152</v>
      </c>
      <c r="M65" s="7" t="s">
        <v>152</v>
      </c>
      <c r="N65" s="132" t="s">
        <v>521</v>
      </c>
    </row>
    <row r="66" spans="1:14" s="17" customFormat="1" ht="26.25" thickBot="1">
      <c r="A66" s="1043"/>
      <c r="B66" s="1031"/>
      <c r="C66" s="73" t="s">
        <v>74</v>
      </c>
      <c r="D66" s="76" t="s">
        <v>19</v>
      </c>
      <c r="E66" s="52" t="s">
        <v>507</v>
      </c>
      <c r="F66" s="137"/>
      <c r="G66" s="92"/>
      <c r="H66" s="81"/>
      <c r="I66" s="899"/>
      <c r="J66" s="431" t="s">
        <v>587</v>
      </c>
      <c r="K66" s="7" t="s">
        <v>8</v>
      </c>
      <c r="L66" s="7" t="s">
        <v>8</v>
      </c>
      <c r="M66" s="7" t="s">
        <v>8</v>
      </c>
      <c r="N66" s="132" t="s">
        <v>521</v>
      </c>
    </row>
    <row r="67" spans="1:14" s="17" customFormat="1" ht="13.5" thickBot="1">
      <c r="A67" s="1043"/>
      <c r="B67" s="1032"/>
      <c r="C67" s="332"/>
      <c r="D67" s="978" t="s">
        <v>15</v>
      </c>
      <c r="E67" s="1036"/>
      <c r="F67" s="88">
        <f t="shared" ref="F67" si="25">SUM(F64:F66)</f>
        <v>134.30000000000001</v>
      </c>
      <c r="G67" s="88">
        <f t="shared" ref="G67:H67" si="26">SUM(G64:G66)</f>
        <v>148</v>
      </c>
      <c r="H67" s="122">
        <f t="shared" si="26"/>
        <v>163</v>
      </c>
      <c r="I67" s="899"/>
      <c r="J67" s="431"/>
      <c r="K67" s="7"/>
      <c r="L67" s="7"/>
      <c r="M67" s="7"/>
      <c r="N67" s="132"/>
    </row>
    <row r="68" spans="1:14" ht="63.75">
      <c r="A68" s="1043" t="s">
        <v>804</v>
      </c>
      <c r="B68" s="1032" t="s">
        <v>522</v>
      </c>
      <c r="C68" s="58" t="s">
        <v>8</v>
      </c>
      <c r="D68" s="74" t="s">
        <v>24</v>
      </c>
      <c r="E68" s="37" t="s">
        <v>523</v>
      </c>
      <c r="F68" s="137">
        <v>13.26</v>
      </c>
      <c r="G68" s="92">
        <v>13</v>
      </c>
      <c r="H68" s="81">
        <v>13</v>
      </c>
      <c r="I68" s="899"/>
      <c r="J68" s="400" t="s">
        <v>524</v>
      </c>
      <c r="K68" s="7" t="s">
        <v>222</v>
      </c>
      <c r="L68" s="7" t="s">
        <v>222</v>
      </c>
      <c r="M68" s="7" t="s">
        <v>222</v>
      </c>
      <c r="N68" s="132" t="s">
        <v>26</v>
      </c>
    </row>
    <row r="69" spans="1:14" ht="13.5" thickBot="1">
      <c r="A69" s="1043"/>
      <c r="B69" s="977"/>
      <c r="C69" s="73"/>
      <c r="D69" s="117"/>
      <c r="E69" s="37"/>
      <c r="F69" s="137"/>
      <c r="G69" s="92"/>
      <c r="H69" s="81"/>
      <c r="I69" s="899"/>
      <c r="J69" s="343"/>
      <c r="K69" s="7"/>
      <c r="L69" s="7"/>
      <c r="M69" s="7"/>
      <c r="N69" s="132"/>
    </row>
    <row r="70" spans="1:14" ht="13.5" thickBot="1">
      <c r="A70" s="1071"/>
      <c r="B70" s="927"/>
      <c r="C70" s="72"/>
      <c r="D70" s="928" t="s">
        <v>15</v>
      </c>
      <c r="E70" s="929"/>
      <c r="F70" s="88">
        <f t="shared" ref="F70" si="27">SUM(F68+F69)</f>
        <v>13.26</v>
      </c>
      <c r="G70" s="88">
        <f t="shared" ref="G70:H70" si="28">SUM(G68+G69)</f>
        <v>13</v>
      </c>
      <c r="H70" s="122">
        <f t="shared" si="28"/>
        <v>13</v>
      </c>
      <c r="I70" s="899"/>
      <c r="J70" s="354"/>
      <c r="K70" s="11"/>
      <c r="L70" s="11"/>
      <c r="M70" s="11"/>
      <c r="N70" s="130"/>
    </row>
    <row r="71" spans="1:14" ht="25.5">
      <c r="A71" s="962" t="s">
        <v>803</v>
      </c>
      <c r="B71" s="927" t="s">
        <v>525</v>
      </c>
      <c r="C71" s="73" t="s">
        <v>8</v>
      </c>
      <c r="D71" s="205" t="s">
        <v>24</v>
      </c>
      <c r="E71" s="37" t="s">
        <v>526</v>
      </c>
      <c r="F71" s="137">
        <v>20.9</v>
      </c>
      <c r="G71" s="92">
        <v>20</v>
      </c>
      <c r="H71" s="81">
        <v>20</v>
      </c>
      <c r="I71" s="899"/>
      <c r="J71" s="400" t="s">
        <v>527</v>
      </c>
      <c r="K71" s="7" t="s">
        <v>1546</v>
      </c>
      <c r="L71" s="7" t="s">
        <v>1546</v>
      </c>
      <c r="M71" s="7" t="s">
        <v>1546</v>
      </c>
      <c r="N71" s="132" t="s">
        <v>26</v>
      </c>
    </row>
    <row r="72" spans="1:14" ht="13.5" thickBot="1">
      <c r="A72" s="962"/>
      <c r="B72" s="927"/>
      <c r="C72" s="73"/>
      <c r="D72" s="117"/>
      <c r="E72" s="37"/>
      <c r="F72" s="137"/>
      <c r="G72" s="92"/>
      <c r="H72" s="81"/>
      <c r="I72" s="899"/>
      <c r="J72" s="347"/>
      <c r="K72" s="73"/>
      <c r="L72" s="73"/>
      <c r="M72" s="73"/>
      <c r="N72" s="132"/>
    </row>
    <row r="73" spans="1:14" ht="13.5" thickBot="1">
      <c r="A73" s="963"/>
      <c r="B73" s="927"/>
      <c r="C73" s="72"/>
      <c r="D73" s="928" t="s">
        <v>15</v>
      </c>
      <c r="E73" s="929"/>
      <c r="F73" s="88">
        <f t="shared" ref="F73" si="29">SUM(F71+F72)</f>
        <v>20.9</v>
      </c>
      <c r="G73" s="88">
        <f t="shared" ref="G73:H73" si="30">SUM(G71+G72)</f>
        <v>20</v>
      </c>
      <c r="H73" s="122">
        <f t="shared" si="30"/>
        <v>20</v>
      </c>
      <c r="I73" s="899"/>
      <c r="J73" s="354"/>
      <c r="K73" s="11"/>
      <c r="L73" s="11"/>
      <c r="M73" s="11"/>
      <c r="N73" s="130"/>
    </row>
    <row r="74" spans="1:14" ht="25.5">
      <c r="A74" s="1197" t="s">
        <v>802</v>
      </c>
      <c r="B74" s="1029" t="s">
        <v>529</v>
      </c>
      <c r="C74" s="162">
        <v>1</v>
      </c>
      <c r="D74" s="281" t="s">
        <v>24</v>
      </c>
      <c r="E74" s="214" t="s">
        <v>530</v>
      </c>
      <c r="F74" s="137">
        <v>48.9</v>
      </c>
      <c r="G74" s="92">
        <v>48.9</v>
      </c>
      <c r="H74" s="81">
        <v>51</v>
      </c>
      <c r="I74" s="899" t="s">
        <v>528</v>
      </c>
      <c r="J74" s="351" t="s">
        <v>1185</v>
      </c>
      <c r="K74" s="95">
        <v>3</v>
      </c>
      <c r="L74" s="95">
        <v>3</v>
      </c>
      <c r="M74" s="95">
        <v>3</v>
      </c>
      <c r="N74" s="132" t="s">
        <v>26</v>
      </c>
    </row>
    <row r="75" spans="1:14" ht="38.25">
      <c r="A75" s="1198"/>
      <c r="B75" s="1029"/>
      <c r="C75" s="219">
        <v>1</v>
      </c>
      <c r="D75" s="121" t="s">
        <v>47</v>
      </c>
      <c r="E75" s="214" t="s">
        <v>617</v>
      </c>
      <c r="F75" s="137">
        <v>200</v>
      </c>
      <c r="G75" s="92">
        <v>100</v>
      </c>
      <c r="H75" s="81"/>
      <c r="I75" s="899"/>
      <c r="J75" s="351" t="s">
        <v>1196</v>
      </c>
      <c r="K75" s="95" t="s">
        <v>1418</v>
      </c>
      <c r="L75" s="95" t="s">
        <v>1197</v>
      </c>
      <c r="M75" s="95"/>
      <c r="N75" s="132" t="s">
        <v>26</v>
      </c>
    </row>
    <row r="76" spans="1:14" ht="25.5">
      <c r="A76" s="1198"/>
      <c r="B76" s="1029"/>
      <c r="C76" s="219">
        <v>1</v>
      </c>
      <c r="D76" s="121" t="s">
        <v>19</v>
      </c>
      <c r="E76" s="214" t="s">
        <v>617</v>
      </c>
      <c r="F76" s="137">
        <v>0.3</v>
      </c>
      <c r="G76" s="92">
        <v>0.5</v>
      </c>
      <c r="H76" s="81">
        <v>0.5</v>
      </c>
      <c r="I76" s="899"/>
      <c r="J76" s="351" t="s">
        <v>1548</v>
      </c>
      <c r="K76" s="95" t="s">
        <v>242</v>
      </c>
      <c r="L76" s="95" t="s">
        <v>242</v>
      </c>
      <c r="M76" s="95" t="s">
        <v>242</v>
      </c>
      <c r="N76" s="132" t="s">
        <v>26</v>
      </c>
    </row>
    <row r="77" spans="1:14" ht="64.5" thickBot="1">
      <c r="A77" s="1198"/>
      <c r="B77" s="1029"/>
      <c r="C77" s="219">
        <v>1</v>
      </c>
      <c r="D77" s="121" t="s">
        <v>19</v>
      </c>
      <c r="E77" s="214" t="s">
        <v>617</v>
      </c>
      <c r="F77" s="137">
        <v>2</v>
      </c>
      <c r="G77" s="92">
        <v>2</v>
      </c>
      <c r="H77" s="81">
        <v>2</v>
      </c>
      <c r="I77" s="899"/>
      <c r="J77" s="351" t="s">
        <v>1186</v>
      </c>
      <c r="K77" s="7" t="s">
        <v>10</v>
      </c>
      <c r="L77" s="7" t="s">
        <v>10</v>
      </c>
      <c r="M77" s="7" t="s">
        <v>10</v>
      </c>
      <c r="N77" s="132" t="s">
        <v>26</v>
      </c>
    </row>
    <row r="78" spans="1:14" s="17" customFormat="1" ht="13.5" thickBot="1">
      <c r="A78" s="1199"/>
      <c r="B78" s="1029"/>
      <c r="C78" s="162"/>
      <c r="D78" s="928" t="s">
        <v>15</v>
      </c>
      <c r="E78" s="929"/>
      <c r="F78" s="88">
        <f t="shared" ref="F78:I78" si="31">SUM(F74:F77)</f>
        <v>251.20000000000002</v>
      </c>
      <c r="G78" s="88">
        <f t="shared" si="31"/>
        <v>151.4</v>
      </c>
      <c r="H78" s="122">
        <f t="shared" si="31"/>
        <v>53.5</v>
      </c>
      <c r="I78" s="902">
        <f t="shared" si="31"/>
        <v>0</v>
      </c>
      <c r="J78" s="351"/>
      <c r="K78" s="95"/>
      <c r="L78" s="7"/>
      <c r="M78" s="7"/>
      <c r="N78" s="130"/>
    </row>
    <row r="79" spans="1:14">
      <c r="A79" s="1071" t="s">
        <v>801</v>
      </c>
      <c r="B79" s="1057" t="s">
        <v>532</v>
      </c>
      <c r="C79" s="72" t="s">
        <v>8</v>
      </c>
      <c r="D79" s="119" t="s">
        <v>19</v>
      </c>
      <c r="E79" s="214" t="s">
        <v>617</v>
      </c>
      <c r="F79" s="137">
        <v>6</v>
      </c>
      <c r="G79" s="92">
        <v>6</v>
      </c>
      <c r="H79" s="81">
        <v>6</v>
      </c>
      <c r="I79" s="899" t="s">
        <v>531</v>
      </c>
      <c r="J79" s="400" t="s">
        <v>1187</v>
      </c>
      <c r="K79" s="7" t="s">
        <v>11</v>
      </c>
      <c r="L79" s="7" t="s">
        <v>11</v>
      </c>
      <c r="M79" s="7" t="s">
        <v>11</v>
      </c>
      <c r="N79" s="132" t="s">
        <v>26</v>
      </c>
    </row>
    <row r="80" spans="1:14" ht="13.5" thickBot="1">
      <c r="A80" s="1071"/>
      <c r="B80" s="1058"/>
      <c r="C80" s="72"/>
      <c r="D80" s="119"/>
      <c r="E80" s="214"/>
      <c r="F80" s="137"/>
      <c r="G80" s="92"/>
      <c r="H80" s="81"/>
      <c r="I80" s="899"/>
      <c r="J80" s="351"/>
      <c r="K80" s="7"/>
      <c r="L80" s="7"/>
      <c r="M80" s="7"/>
      <c r="N80" s="132"/>
    </row>
    <row r="81" spans="1:14" ht="13.5" thickBot="1">
      <c r="A81" s="1071"/>
      <c r="B81" s="1056"/>
      <c r="C81" s="72"/>
      <c r="D81" s="928" t="s">
        <v>15</v>
      </c>
      <c r="E81" s="929"/>
      <c r="F81" s="88">
        <f t="shared" ref="F81" si="32">SUM(F79+F80)</f>
        <v>6</v>
      </c>
      <c r="G81" s="88">
        <f t="shared" ref="G81:H81" si="33">SUM(G79+G80)</f>
        <v>6</v>
      </c>
      <c r="H81" s="122">
        <f t="shared" si="33"/>
        <v>6</v>
      </c>
      <c r="I81" s="899"/>
      <c r="J81" s="347"/>
      <c r="K81" s="11"/>
      <c r="L81" s="11"/>
      <c r="M81" s="11"/>
      <c r="N81" s="130"/>
    </row>
    <row r="82" spans="1:14">
      <c r="A82" s="1071" t="s">
        <v>800</v>
      </c>
      <c r="B82" s="1057" t="s">
        <v>533</v>
      </c>
      <c r="C82" s="72" t="s">
        <v>8</v>
      </c>
      <c r="D82" s="119" t="s">
        <v>24</v>
      </c>
      <c r="E82" s="214" t="s">
        <v>526</v>
      </c>
      <c r="F82" s="137">
        <v>8</v>
      </c>
      <c r="G82" s="92">
        <v>8</v>
      </c>
      <c r="H82" s="81">
        <v>8</v>
      </c>
      <c r="I82" s="899"/>
      <c r="J82" s="400"/>
      <c r="K82" s="7"/>
      <c r="L82" s="7"/>
      <c r="M82" s="7"/>
      <c r="N82" s="132" t="s">
        <v>26</v>
      </c>
    </row>
    <row r="83" spans="1:14" ht="13.5" thickBot="1">
      <c r="A83" s="1071"/>
      <c r="B83" s="1058"/>
      <c r="C83" s="72" t="s">
        <v>8</v>
      </c>
      <c r="D83" s="119" t="s">
        <v>19</v>
      </c>
      <c r="E83" s="214" t="s">
        <v>617</v>
      </c>
      <c r="F83" s="137">
        <v>0.5</v>
      </c>
      <c r="G83" s="92">
        <v>0.5</v>
      </c>
      <c r="H83" s="81">
        <v>0.5</v>
      </c>
      <c r="I83" s="899"/>
      <c r="J83" s="347" t="s">
        <v>534</v>
      </c>
      <c r="K83" s="7" t="s">
        <v>1043</v>
      </c>
      <c r="L83" s="7" t="s">
        <v>1043</v>
      </c>
      <c r="M83" s="7" t="s">
        <v>1043</v>
      </c>
      <c r="N83" s="132" t="s">
        <v>26</v>
      </c>
    </row>
    <row r="84" spans="1:14" ht="13.5" thickBot="1">
      <c r="A84" s="1071"/>
      <c r="B84" s="1056"/>
      <c r="C84" s="72"/>
      <c r="D84" s="928" t="s">
        <v>15</v>
      </c>
      <c r="E84" s="929"/>
      <c r="F84" s="88">
        <f t="shared" ref="F84" si="34">SUM(F82+F83)</f>
        <v>8.5</v>
      </c>
      <c r="G84" s="88">
        <f t="shared" ref="G84:H84" si="35">SUM(G82+G83)</f>
        <v>8.5</v>
      </c>
      <c r="H84" s="122">
        <f t="shared" si="35"/>
        <v>8.5</v>
      </c>
      <c r="I84" s="899"/>
      <c r="J84" s="347"/>
      <c r="K84" s="11"/>
      <c r="L84" s="11"/>
      <c r="M84" s="11"/>
      <c r="N84" s="130"/>
    </row>
    <row r="85" spans="1:14" ht="51">
      <c r="A85" s="1071" t="s">
        <v>799</v>
      </c>
      <c r="B85" s="927" t="s">
        <v>535</v>
      </c>
      <c r="C85" s="72" t="s">
        <v>8</v>
      </c>
      <c r="D85" s="121" t="s">
        <v>24</v>
      </c>
      <c r="E85" s="214" t="s">
        <v>98</v>
      </c>
      <c r="F85" s="137">
        <v>10</v>
      </c>
      <c r="G85" s="92">
        <v>12</v>
      </c>
      <c r="H85" s="81">
        <v>14</v>
      </c>
      <c r="I85" s="899"/>
      <c r="J85" s="347" t="s">
        <v>1188</v>
      </c>
      <c r="K85" s="95">
        <v>3</v>
      </c>
      <c r="L85" s="95">
        <v>3</v>
      </c>
      <c r="M85" s="95">
        <v>3</v>
      </c>
      <c r="N85" s="132" t="s">
        <v>26</v>
      </c>
    </row>
    <row r="86" spans="1:14" ht="26.25" thickBot="1">
      <c r="A86" s="1071"/>
      <c r="B86" s="927"/>
      <c r="C86" s="72" t="s">
        <v>8</v>
      </c>
      <c r="D86" s="119"/>
      <c r="E86" s="313"/>
      <c r="F86" s="137"/>
      <c r="G86" s="92"/>
      <c r="H86" s="81"/>
      <c r="I86" s="899"/>
      <c r="J86" s="347" t="s">
        <v>1189</v>
      </c>
      <c r="K86" s="95">
        <v>1</v>
      </c>
      <c r="L86" s="95">
        <v>1</v>
      </c>
      <c r="M86" s="95">
        <v>1</v>
      </c>
      <c r="N86" s="132" t="s">
        <v>26</v>
      </c>
    </row>
    <row r="87" spans="1:14" ht="13.5" thickBot="1">
      <c r="A87" s="1071"/>
      <c r="B87" s="927"/>
      <c r="C87" s="72"/>
      <c r="D87" s="928" t="s">
        <v>15</v>
      </c>
      <c r="E87" s="929"/>
      <c r="F87" s="88">
        <f t="shared" ref="F87" si="36">SUM(F85+F86)</f>
        <v>10</v>
      </c>
      <c r="G87" s="88">
        <f t="shared" ref="G87:H87" si="37">SUM(G85+G86)</f>
        <v>12</v>
      </c>
      <c r="H87" s="122">
        <f t="shared" si="37"/>
        <v>14</v>
      </c>
      <c r="I87" s="899"/>
      <c r="J87" s="354"/>
      <c r="K87" s="11"/>
      <c r="L87" s="11"/>
      <c r="M87" s="11"/>
      <c r="N87" s="130"/>
    </row>
    <row r="88" spans="1:14">
      <c r="A88" s="963" t="s">
        <v>798</v>
      </c>
      <c r="B88" s="927" t="s">
        <v>536</v>
      </c>
      <c r="C88" s="72" t="s">
        <v>8</v>
      </c>
      <c r="D88" s="121" t="s">
        <v>24</v>
      </c>
      <c r="E88" s="321" t="s">
        <v>914</v>
      </c>
      <c r="F88" s="137">
        <v>18.8</v>
      </c>
      <c r="G88" s="92">
        <v>19</v>
      </c>
      <c r="H88" s="81">
        <v>19</v>
      </c>
      <c r="I88" s="899"/>
      <c r="J88" s="400" t="s">
        <v>839</v>
      </c>
      <c r="K88" s="7" t="s">
        <v>50</v>
      </c>
      <c r="L88" s="7" t="s">
        <v>50</v>
      </c>
      <c r="M88" s="7" t="s">
        <v>50</v>
      </c>
      <c r="N88" s="132" t="s">
        <v>26</v>
      </c>
    </row>
    <row r="89" spans="1:14" ht="13.5" thickBot="1">
      <c r="A89" s="1071"/>
      <c r="B89" s="927"/>
      <c r="C89" s="72"/>
      <c r="D89" s="119"/>
      <c r="E89" s="313"/>
      <c r="F89" s="137"/>
      <c r="G89" s="92"/>
      <c r="H89" s="81"/>
      <c r="I89" s="899"/>
      <c r="J89" s="343"/>
      <c r="K89" s="7"/>
      <c r="L89" s="7"/>
      <c r="M89" s="7"/>
      <c r="N89" s="132"/>
    </row>
    <row r="90" spans="1:14" ht="13.5" thickBot="1">
      <c r="A90" s="1071"/>
      <c r="B90" s="927"/>
      <c r="C90" s="72"/>
      <c r="D90" s="928" t="s">
        <v>15</v>
      </c>
      <c r="E90" s="929"/>
      <c r="F90" s="88">
        <f t="shared" ref="F90" si="38">SUM(F88+F89)</f>
        <v>18.8</v>
      </c>
      <c r="G90" s="88">
        <f t="shared" ref="G90:H90" si="39">SUM(G88+G89)</f>
        <v>19</v>
      </c>
      <c r="H90" s="122">
        <f t="shared" si="39"/>
        <v>19</v>
      </c>
      <c r="I90" s="899"/>
      <c r="J90" s="354"/>
      <c r="K90" s="11"/>
      <c r="L90" s="11"/>
      <c r="M90" s="11"/>
      <c r="N90" s="130"/>
    </row>
    <row r="91" spans="1:14" ht="127.5">
      <c r="A91" s="963" t="s">
        <v>797</v>
      </c>
      <c r="B91" s="927" t="s">
        <v>537</v>
      </c>
      <c r="C91" s="72" t="s">
        <v>8</v>
      </c>
      <c r="D91" s="281" t="s">
        <v>24</v>
      </c>
      <c r="E91" s="282" t="s">
        <v>526</v>
      </c>
      <c r="F91" s="137">
        <v>6.22</v>
      </c>
      <c r="G91" s="92">
        <v>6.5</v>
      </c>
      <c r="H91" s="81">
        <v>6.5</v>
      </c>
      <c r="I91" s="899"/>
      <c r="J91" s="400" t="s">
        <v>538</v>
      </c>
      <c r="K91" s="7" t="s">
        <v>50</v>
      </c>
      <c r="L91" s="7" t="s">
        <v>50</v>
      </c>
      <c r="M91" s="7"/>
      <c r="N91" s="132" t="s">
        <v>26</v>
      </c>
    </row>
    <row r="92" spans="1:14" ht="13.5" thickBot="1">
      <c r="A92" s="1071"/>
      <c r="B92" s="927"/>
      <c r="C92" s="72"/>
      <c r="D92" s="120"/>
      <c r="E92" s="319"/>
      <c r="F92" s="137"/>
      <c r="G92" s="92"/>
      <c r="H92" s="81"/>
      <c r="I92" s="899"/>
      <c r="J92" s="343"/>
      <c r="K92" s="7"/>
      <c r="L92" s="7"/>
      <c r="M92" s="7"/>
      <c r="N92" s="132"/>
    </row>
    <row r="93" spans="1:14" ht="13.5" thickBot="1">
      <c r="A93" s="1071"/>
      <c r="B93" s="927"/>
      <c r="C93" s="72"/>
      <c r="D93" s="928" t="s">
        <v>15</v>
      </c>
      <c r="E93" s="929"/>
      <c r="F93" s="88">
        <f t="shared" ref="F93" si="40">SUM(F91+F92)</f>
        <v>6.22</v>
      </c>
      <c r="G93" s="88">
        <f t="shared" ref="G93:H93" si="41">SUM(G91+G92)</f>
        <v>6.5</v>
      </c>
      <c r="H93" s="122">
        <f t="shared" si="41"/>
        <v>6.5</v>
      </c>
      <c r="I93" s="899"/>
      <c r="J93" s="354"/>
      <c r="K93" s="11"/>
      <c r="L93" s="11"/>
      <c r="M93" s="11"/>
      <c r="N93" s="130"/>
    </row>
    <row r="94" spans="1:14">
      <c r="A94" s="963" t="s">
        <v>770</v>
      </c>
      <c r="B94" s="927" t="s">
        <v>539</v>
      </c>
      <c r="C94" s="72" t="s">
        <v>8</v>
      </c>
      <c r="D94" s="121" t="s">
        <v>24</v>
      </c>
      <c r="E94" s="214" t="s">
        <v>526</v>
      </c>
      <c r="F94" s="137">
        <v>1.6</v>
      </c>
      <c r="G94" s="92">
        <v>1.6</v>
      </c>
      <c r="H94" s="81">
        <v>1.6</v>
      </c>
      <c r="I94" s="900"/>
      <c r="J94" s="343"/>
      <c r="K94" s="7"/>
      <c r="L94" s="7"/>
      <c r="M94" s="7"/>
      <c r="N94" s="132" t="s">
        <v>26</v>
      </c>
    </row>
    <row r="95" spans="1:14" ht="13.5" thickBot="1">
      <c r="A95" s="1071"/>
      <c r="B95" s="927"/>
      <c r="C95" s="72"/>
      <c r="D95" s="119"/>
      <c r="E95" s="313"/>
      <c r="F95" s="137"/>
      <c r="G95" s="92"/>
      <c r="H95" s="81"/>
      <c r="I95" s="900"/>
      <c r="J95" s="343"/>
      <c r="K95" s="7"/>
      <c r="L95" s="7"/>
      <c r="M95" s="7"/>
      <c r="N95" s="132"/>
    </row>
    <row r="96" spans="1:14" ht="13.5" thickBot="1">
      <c r="A96" s="1071"/>
      <c r="B96" s="927"/>
      <c r="C96" s="72"/>
      <c r="D96" s="928" t="s">
        <v>15</v>
      </c>
      <c r="E96" s="929"/>
      <c r="F96" s="275">
        <f t="shared" ref="F96" si="42">SUM(F94+F95)</f>
        <v>1.6</v>
      </c>
      <c r="G96" s="275">
        <f t="shared" ref="G96:H96" si="43">SUM(G94+G95)</f>
        <v>1.6</v>
      </c>
      <c r="H96" s="284">
        <f t="shared" si="43"/>
        <v>1.6</v>
      </c>
      <c r="I96" s="900"/>
      <c r="J96" s="354"/>
      <c r="K96" s="11"/>
      <c r="L96" s="11"/>
      <c r="M96" s="11"/>
      <c r="N96" s="130"/>
    </row>
    <row r="97" spans="1:14">
      <c r="A97" s="1071" t="s">
        <v>796</v>
      </c>
      <c r="B97" s="977" t="s">
        <v>540</v>
      </c>
      <c r="C97" s="72" t="s">
        <v>8</v>
      </c>
      <c r="D97" s="204" t="s">
        <v>24</v>
      </c>
      <c r="E97" s="214" t="s">
        <v>838</v>
      </c>
      <c r="F97" s="137">
        <v>194.8</v>
      </c>
      <c r="G97" s="92">
        <v>195</v>
      </c>
      <c r="H97" s="81">
        <v>195</v>
      </c>
      <c r="I97" s="900"/>
      <c r="J97" s="347" t="s">
        <v>541</v>
      </c>
      <c r="K97" s="832">
        <v>15</v>
      </c>
      <c r="L97" s="832">
        <v>15</v>
      </c>
      <c r="M97" s="832">
        <v>15</v>
      </c>
      <c r="N97" s="132" t="s">
        <v>26</v>
      </c>
    </row>
    <row r="98" spans="1:14" ht="13.5" thickBot="1">
      <c r="A98" s="1071"/>
      <c r="B98" s="977"/>
      <c r="C98" s="73" t="s">
        <v>8</v>
      </c>
      <c r="D98" s="117" t="s">
        <v>19</v>
      </c>
      <c r="E98" s="37"/>
      <c r="F98" s="137"/>
      <c r="G98" s="92"/>
      <c r="H98" s="81"/>
      <c r="I98" s="900"/>
      <c r="J98" s="347" t="s">
        <v>631</v>
      </c>
      <c r="K98" s="832">
        <v>1793</v>
      </c>
      <c r="L98" s="832">
        <v>1793</v>
      </c>
      <c r="M98" s="832">
        <v>1793</v>
      </c>
      <c r="N98" s="132" t="s">
        <v>26</v>
      </c>
    </row>
    <row r="99" spans="1:14" ht="13.5" thickBot="1">
      <c r="A99" s="1071"/>
      <c r="B99" s="1030"/>
      <c r="C99" s="212"/>
      <c r="D99" s="957" t="s">
        <v>15</v>
      </c>
      <c r="E99" s="1196"/>
      <c r="F99" s="88">
        <f t="shared" ref="F99" si="44">SUM(F97+F98)</f>
        <v>194.8</v>
      </c>
      <c r="G99" s="88">
        <f t="shared" ref="G99:H99" si="45">SUM(G97+G98)</f>
        <v>195</v>
      </c>
      <c r="H99" s="122">
        <f t="shared" si="45"/>
        <v>195</v>
      </c>
      <c r="I99" s="900"/>
      <c r="J99" s="347" t="s">
        <v>630</v>
      </c>
      <c r="K99" s="832">
        <v>26500</v>
      </c>
      <c r="L99" s="832">
        <v>26500</v>
      </c>
      <c r="M99" s="832">
        <v>26500</v>
      </c>
      <c r="N99" s="132"/>
    </row>
    <row r="100" spans="1:14" ht="25.5">
      <c r="A100" s="1071" t="s">
        <v>795</v>
      </c>
      <c r="B100" s="977" t="s">
        <v>1412</v>
      </c>
      <c r="C100" s="72" t="s">
        <v>8</v>
      </c>
      <c r="D100" s="204" t="s">
        <v>19</v>
      </c>
      <c r="E100" s="214" t="s">
        <v>421</v>
      </c>
      <c r="F100" s="137">
        <v>200</v>
      </c>
      <c r="G100" s="92"/>
      <c r="H100" s="81"/>
      <c r="I100" s="900" t="s">
        <v>828</v>
      </c>
      <c r="J100" s="347" t="s">
        <v>1502</v>
      </c>
      <c r="K100" s="164">
        <v>1</v>
      </c>
      <c r="L100" s="164"/>
      <c r="M100" s="164"/>
      <c r="N100" s="132" t="s">
        <v>26</v>
      </c>
    </row>
    <row r="101" spans="1:14" ht="13.5" thickBot="1">
      <c r="A101" s="1071"/>
      <c r="B101" s="1194"/>
      <c r="C101" s="767"/>
      <c r="D101" s="768"/>
      <c r="E101" s="769"/>
      <c r="F101" s="852"/>
      <c r="G101" s="741"/>
      <c r="H101" s="742"/>
      <c r="I101" s="901"/>
      <c r="J101" s="770"/>
      <c r="K101" s="771"/>
      <c r="L101" s="164"/>
      <c r="M101" s="164"/>
      <c r="N101" s="132"/>
    </row>
    <row r="102" spans="1:14" ht="13.5" thickBot="1">
      <c r="A102" s="1071"/>
      <c r="B102" s="1195"/>
      <c r="C102" s="212"/>
      <c r="D102" s="957" t="s">
        <v>15</v>
      </c>
      <c r="E102" s="1196"/>
      <c r="F102" s="88">
        <f t="shared" ref="F102" si="46">SUM(F100+F101)</f>
        <v>200</v>
      </c>
      <c r="G102" s="88">
        <f t="shared" ref="G102:H102" si="47">SUM(G100+G101)</f>
        <v>0</v>
      </c>
      <c r="H102" s="122">
        <f t="shared" si="47"/>
        <v>0</v>
      </c>
      <c r="I102" s="900"/>
      <c r="J102" s="347"/>
      <c r="K102" s="164"/>
      <c r="L102" s="164"/>
      <c r="M102" s="164"/>
      <c r="N102" s="132"/>
    </row>
    <row r="103" spans="1:14" s="17" customFormat="1">
      <c r="A103" s="961" t="s">
        <v>1385</v>
      </c>
      <c r="B103" s="964" t="s">
        <v>1560</v>
      </c>
      <c r="C103" s="72" t="s">
        <v>8</v>
      </c>
      <c r="D103" s="204" t="s">
        <v>24</v>
      </c>
      <c r="E103" s="31" t="s">
        <v>542</v>
      </c>
      <c r="F103" s="137">
        <v>22.238</v>
      </c>
      <c r="G103" s="92">
        <v>22</v>
      </c>
      <c r="H103" s="81">
        <v>22</v>
      </c>
      <c r="I103" s="900"/>
      <c r="J103" s="343" t="s">
        <v>655</v>
      </c>
      <c r="K103" s="95">
        <v>1</v>
      </c>
      <c r="L103" s="95">
        <v>1</v>
      </c>
      <c r="M103" s="95">
        <v>1</v>
      </c>
      <c r="N103" s="132" t="s">
        <v>26</v>
      </c>
    </row>
    <row r="104" spans="1:14" s="17" customFormat="1" ht="13.5" thickBot="1">
      <c r="A104" s="962"/>
      <c r="B104" s="965"/>
      <c r="C104" s="72"/>
      <c r="D104" s="323"/>
      <c r="E104" s="31"/>
      <c r="F104" s="137"/>
      <c r="G104" s="92"/>
      <c r="H104" s="81"/>
      <c r="I104" s="900"/>
      <c r="J104" s="343"/>
      <c r="K104" s="7"/>
      <c r="L104" s="7"/>
      <c r="M104" s="7"/>
      <c r="N104" s="132"/>
    </row>
    <row r="105" spans="1:14" s="17" customFormat="1" ht="13.5" thickBot="1">
      <c r="A105" s="963"/>
      <c r="B105" s="966"/>
      <c r="C105" s="72"/>
      <c r="D105" s="929" t="s">
        <v>15</v>
      </c>
      <c r="E105" s="967"/>
      <c r="F105" s="280">
        <f t="shared" ref="F105" si="48">SUM(F103:F104)</f>
        <v>22.238</v>
      </c>
      <c r="G105" s="612">
        <f t="shared" ref="G105:H105" si="49">SUM(G103:G104)</f>
        <v>22</v>
      </c>
      <c r="H105" s="340">
        <f t="shared" si="49"/>
        <v>22</v>
      </c>
      <c r="I105" s="900"/>
      <c r="J105" s="354"/>
      <c r="K105" s="11"/>
      <c r="L105" s="11"/>
      <c r="M105" s="11"/>
      <c r="N105" s="130"/>
    </row>
    <row r="106" spans="1:14">
      <c r="A106" s="1071" t="s">
        <v>794</v>
      </c>
      <c r="B106" s="1032" t="s">
        <v>551</v>
      </c>
      <c r="C106" s="72" t="s">
        <v>8</v>
      </c>
      <c r="D106" s="204" t="s">
        <v>24</v>
      </c>
      <c r="E106" s="214" t="s">
        <v>94</v>
      </c>
      <c r="F106" s="137">
        <v>31.335999999999999</v>
      </c>
      <c r="G106" s="92">
        <v>27</v>
      </c>
      <c r="H106" s="81">
        <v>27</v>
      </c>
      <c r="I106" s="900"/>
      <c r="J106" s="347" t="s">
        <v>552</v>
      </c>
      <c r="K106" s="164">
        <v>10</v>
      </c>
      <c r="L106" s="164">
        <v>10</v>
      </c>
      <c r="M106" s="164">
        <v>10</v>
      </c>
      <c r="N106" s="132" t="s">
        <v>26</v>
      </c>
    </row>
    <row r="107" spans="1:14" ht="13.5" thickBot="1">
      <c r="A107" s="1071"/>
      <c r="B107" s="977"/>
      <c r="C107" s="72" t="s">
        <v>8</v>
      </c>
      <c r="D107" s="117"/>
      <c r="E107" s="314"/>
      <c r="F107" s="137"/>
      <c r="G107" s="92"/>
      <c r="H107" s="81"/>
      <c r="I107" s="900"/>
      <c r="J107" s="347" t="s">
        <v>553</v>
      </c>
      <c r="K107" s="164">
        <v>6</v>
      </c>
      <c r="L107" s="164">
        <v>7</v>
      </c>
      <c r="M107" s="164">
        <v>7</v>
      </c>
      <c r="N107" s="132" t="s">
        <v>26</v>
      </c>
    </row>
    <row r="108" spans="1:14" ht="13.5" thickBot="1">
      <c r="A108" s="1071"/>
      <c r="B108" s="1030"/>
      <c r="C108" s="320"/>
      <c r="D108" s="957" t="s">
        <v>15</v>
      </c>
      <c r="E108" s="1196"/>
      <c r="F108" s="88">
        <f t="shared" ref="F108" si="50">SUM(F106+F107)</f>
        <v>31.335999999999999</v>
      </c>
      <c r="G108" s="280">
        <f t="shared" ref="G108:H108" si="51">SUM(G106+G107)</f>
        <v>27</v>
      </c>
      <c r="H108" s="284">
        <f t="shared" si="51"/>
        <v>27</v>
      </c>
      <c r="I108" s="900"/>
      <c r="J108" s="347"/>
      <c r="K108" s="164"/>
      <c r="L108" s="164"/>
      <c r="M108" s="164"/>
      <c r="N108" s="132"/>
    </row>
    <row r="109" spans="1:14" ht="25.5">
      <c r="A109" s="961" t="s">
        <v>793</v>
      </c>
      <c r="B109" s="1039" t="s">
        <v>558</v>
      </c>
      <c r="C109" s="72" t="s">
        <v>8</v>
      </c>
      <c r="D109" s="111" t="s">
        <v>24</v>
      </c>
      <c r="E109" s="111" t="s">
        <v>1371</v>
      </c>
      <c r="F109" s="137">
        <v>9.85</v>
      </c>
      <c r="G109" s="92">
        <v>10</v>
      </c>
      <c r="H109" s="81">
        <v>10</v>
      </c>
      <c r="I109" s="900" t="s">
        <v>837</v>
      </c>
      <c r="J109" s="347" t="s">
        <v>559</v>
      </c>
      <c r="K109" s="7" t="s">
        <v>8</v>
      </c>
      <c r="L109" s="7" t="s">
        <v>8</v>
      </c>
      <c r="M109" s="7" t="s">
        <v>8</v>
      </c>
      <c r="N109" s="132" t="s">
        <v>26</v>
      </c>
    </row>
    <row r="110" spans="1:14" ht="13.5" thickBot="1">
      <c r="A110" s="962"/>
      <c r="B110" s="1040"/>
      <c r="C110" s="72"/>
      <c r="D110" s="76"/>
      <c r="E110" s="333"/>
      <c r="F110" s="137"/>
      <c r="G110" s="92"/>
      <c r="H110" s="81"/>
      <c r="I110" s="900"/>
      <c r="J110" s="343"/>
      <c r="K110" s="546"/>
      <c r="L110" s="95"/>
      <c r="M110" s="95"/>
      <c r="N110" s="132"/>
    </row>
    <row r="111" spans="1:14" ht="13.5" thickBot="1">
      <c r="A111" s="963"/>
      <c r="B111" s="1041"/>
      <c r="C111" s="9"/>
      <c r="D111" s="978" t="s">
        <v>15</v>
      </c>
      <c r="E111" s="1036"/>
      <c r="F111" s="88">
        <f t="shared" ref="F111" si="52">SUM(F109:F110)</f>
        <v>9.85</v>
      </c>
      <c r="G111" s="88">
        <f t="shared" ref="G111:H111" si="53">SUM(G109:G110)</f>
        <v>10</v>
      </c>
      <c r="H111" s="122">
        <f t="shared" si="53"/>
        <v>10</v>
      </c>
      <c r="I111" s="900"/>
      <c r="J111" s="354"/>
      <c r="K111" s="7"/>
      <c r="L111" s="11"/>
      <c r="M111" s="11"/>
      <c r="N111" s="130"/>
    </row>
    <row r="112" spans="1:14" s="17" customFormat="1" ht="13.5" thickBot="1">
      <c r="A112" s="324" t="s">
        <v>675</v>
      </c>
      <c r="B112" s="1214" t="s">
        <v>14</v>
      </c>
      <c r="C112" s="950"/>
      <c r="D112" s="950"/>
      <c r="E112" s="951"/>
      <c r="F112" s="473">
        <f>SUM(F16+F21+F24+F27+F30+F33+F36+F40+F43+F49+F52+F57+F60+F63+F67+F70+F73+F78+F81+F84+F87+F90+F93+F96+F99+F102+F105+F108+F111)</f>
        <v>6793.4040000000005</v>
      </c>
      <c r="G112" s="473">
        <f>SUM(G16+G21+G24+G27+G30+G33+G36+G40+G43+G49+G52+G57+G60+G63+G67+G70+G73+G78+G81+G84+G87+G90+G93+G96+G99+G102+G105+G108+G111)</f>
        <v>6885</v>
      </c>
      <c r="H112" s="915">
        <f>SUM(H16+H21+H24+H27+H30+H33+H36+H40+H43+H49+H52+H57+H60+H63+H67+H70+H73+H78+H81+H84+H87+H90+H93+H96+H99+H102+H105+H108+H111)</f>
        <v>6843.1</v>
      </c>
      <c r="I112" s="902">
        <f>SUM(I16+I21+I24+I27+I30+I33+I36+I40+I43+I49+I52+I57+I60+I63+I67+I70+I73+I78+I81+I84+I87+I90+I93+I96+I99+I102+I105+I108+I111)</f>
        <v>0</v>
      </c>
      <c r="J112" s="354"/>
      <c r="K112" s="11"/>
      <c r="L112" s="11"/>
      <c r="M112" s="11"/>
      <c r="N112" s="57"/>
    </row>
    <row r="113" spans="1:14" s="17" customFormat="1" ht="30.75" customHeight="1" thickBot="1">
      <c r="A113" s="207" t="s">
        <v>678</v>
      </c>
      <c r="B113" s="1207" t="s">
        <v>544</v>
      </c>
      <c r="C113" s="959"/>
      <c r="D113" s="959"/>
      <c r="E113" s="959"/>
      <c r="F113" s="474"/>
      <c r="G113" s="474"/>
      <c r="H113" s="474"/>
      <c r="I113" s="891"/>
      <c r="J113" s="89"/>
      <c r="K113" s="10"/>
      <c r="L113" s="10"/>
      <c r="M113" s="10"/>
      <c r="N113" s="57"/>
    </row>
    <row r="114" spans="1:14" s="17" customFormat="1" ht="38.25">
      <c r="A114" s="961" t="s">
        <v>679</v>
      </c>
      <c r="B114" s="1039" t="s">
        <v>545</v>
      </c>
      <c r="C114" s="72" t="s">
        <v>8</v>
      </c>
      <c r="D114" s="121" t="s">
        <v>19</v>
      </c>
      <c r="E114" s="325" t="s">
        <v>617</v>
      </c>
      <c r="F114" s="851">
        <v>101.2</v>
      </c>
      <c r="G114" s="92">
        <v>130</v>
      </c>
      <c r="H114" s="81">
        <v>130</v>
      </c>
      <c r="I114" s="900" t="s">
        <v>834</v>
      </c>
      <c r="J114" s="351" t="s">
        <v>629</v>
      </c>
      <c r="K114" s="326" t="s">
        <v>50</v>
      </c>
      <c r="L114" s="326" t="s">
        <v>50</v>
      </c>
      <c r="M114" s="326" t="s">
        <v>50</v>
      </c>
      <c r="N114" s="132" t="s">
        <v>26</v>
      </c>
    </row>
    <row r="115" spans="1:14" s="17" customFormat="1" ht="25.5">
      <c r="A115" s="962"/>
      <c r="B115" s="1040"/>
      <c r="C115" s="72" t="s">
        <v>8</v>
      </c>
      <c r="D115" s="121" t="s">
        <v>19</v>
      </c>
      <c r="E115" s="325" t="s">
        <v>617</v>
      </c>
      <c r="F115" s="851"/>
      <c r="G115" s="92"/>
      <c r="H115" s="81"/>
      <c r="I115" s="900"/>
      <c r="J115" s="351" t="s">
        <v>546</v>
      </c>
      <c r="K115" s="327" t="s">
        <v>1044</v>
      </c>
      <c r="L115" s="327" t="s">
        <v>1045</v>
      </c>
      <c r="M115" s="327" t="s">
        <v>1046</v>
      </c>
      <c r="N115" s="132" t="s">
        <v>26</v>
      </c>
    </row>
    <row r="116" spans="1:14" s="17" customFormat="1" ht="25.5">
      <c r="A116" s="962"/>
      <c r="B116" s="1040"/>
      <c r="C116" s="72" t="s">
        <v>8</v>
      </c>
      <c r="D116" s="204" t="s">
        <v>19</v>
      </c>
      <c r="E116" s="31" t="s">
        <v>617</v>
      </c>
      <c r="F116" s="851">
        <v>80</v>
      </c>
      <c r="G116" s="92"/>
      <c r="H116" s="81"/>
      <c r="I116" s="900" t="s">
        <v>833</v>
      </c>
      <c r="J116" s="343" t="s">
        <v>618</v>
      </c>
      <c r="K116" s="164">
        <v>1</v>
      </c>
      <c r="L116" s="164"/>
      <c r="M116" s="164"/>
      <c r="N116" s="132" t="s">
        <v>26</v>
      </c>
    </row>
    <row r="117" spans="1:14" s="17" customFormat="1" ht="25.5">
      <c r="A117" s="962"/>
      <c r="B117" s="1040"/>
      <c r="C117" s="72" t="s">
        <v>8</v>
      </c>
      <c r="D117" s="62" t="s">
        <v>19</v>
      </c>
      <c r="E117" s="328" t="s">
        <v>617</v>
      </c>
      <c r="F117" s="851">
        <v>10</v>
      </c>
      <c r="G117" s="92">
        <v>10</v>
      </c>
      <c r="H117" s="81">
        <v>10</v>
      </c>
      <c r="I117" s="900"/>
      <c r="J117" s="351" t="s">
        <v>1501</v>
      </c>
      <c r="K117" s="326" t="s">
        <v>8</v>
      </c>
      <c r="L117" s="326" t="s">
        <v>8</v>
      </c>
      <c r="M117" s="326" t="s">
        <v>8</v>
      </c>
      <c r="N117" s="132" t="s">
        <v>26</v>
      </c>
    </row>
    <row r="118" spans="1:14" s="17" customFormat="1" ht="26.25" thickBot="1">
      <c r="A118" s="962"/>
      <c r="B118" s="1040"/>
      <c r="C118" s="72" t="s">
        <v>8</v>
      </c>
      <c r="D118" s="62" t="s">
        <v>19</v>
      </c>
      <c r="E118" s="328" t="s">
        <v>617</v>
      </c>
      <c r="F118" s="851">
        <v>12.8</v>
      </c>
      <c r="G118" s="92">
        <v>9.6</v>
      </c>
      <c r="H118" s="81">
        <v>9.6</v>
      </c>
      <c r="I118" s="900"/>
      <c r="J118" s="351" t="s">
        <v>547</v>
      </c>
      <c r="K118" s="327" t="s">
        <v>8</v>
      </c>
      <c r="L118" s="327" t="s">
        <v>8</v>
      </c>
      <c r="M118" s="327" t="s">
        <v>8</v>
      </c>
      <c r="N118" s="132" t="s">
        <v>26</v>
      </c>
    </row>
    <row r="119" spans="1:14" s="17" customFormat="1" ht="13.5" thickBot="1">
      <c r="A119" s="963"/>
      <c r="B119" s="1041"/>
      <c r="C119" s="72"/>
      <c r="D119" s="949" t="s">
        <v>15</v>
      </c>
      <c r="E119" s="949"/>
      <c r="F119" s="122">
        <f t="shared" ref="F119" si="54">SUM(F114:F118)</f>
        <v>204</v>
      </c>
      <c r="G119" s="122">
        <f t="shared" ref="G119:H119" si="55">SUM(G114:G118)</f>
        <v>149.6</v>
      </c>
      <c r="H119" s="122">
        <f t="shared" si="55"/>
        <v>149.6</v>
      </c>
      <c r="I119" s="900"/>
      <c r="J119" s="230"/>
      <c r="K119" s="11"/>
      <c r="L119" s="11"/>
      <c r="M119" s="11"/>
      <c r="N119" s="130"/>
    </row>
    <row r="120" spans="1:14" s="17" customFormat="1" ht="48.75" customHeight="1">
      <c r="A120" s="961" t="s">
        <v>1636</v>
      </c>
      <c r="B120" s="1039" t="s">
        <v>1559</v>
      </c>
      <c r="C120" s="72" t="s">
        <v>8</v>
      </c>
      <c r="D120" s="121" t="s">
        <v>19</v>
      </c>
      <c r="E120" s="325" t="s">
        <v>617</v>
      </c>
      <c r="F120" s="137"/>
      <c r="G120" s="92">
        <v>94.1</v>
      </c>
      <c r="H120" s="81"/>
      <c r="I120" s="900"/>
      <c r="J120" s="400" t="s">
        <v>1547</v>
      </c>
      <c r="K120" s="7"/>
      <c r="L120" s="7" t="s">
        <v>8</v>
      </c>
      <c r="M120" s="7"/>
      <c r="N120" s="132" t="s">
        <v>26</v>
      </c>
    </row>
    <row r="121" spans="1:14" s="17" customFormat="1" ht="13.5" thickBot="1">
      <c r="A121" s="962"/>
      <c r="B121" s="1040"/>
      <c r="C121" s="72"/>
      <c r="D121" s="330"/>
      <c r="E121" s="325"/>
      <c r="F121" s="137"/>
      <c r="G121" s="92"/>
      <c r="H121" s="81"/>
      <c r="I121" s="900"/>
      <c r="J121" s="400"/>
      <c r="K121" s="73"/>
      <c r="L121" s="7"/>
      <c r="M121" s="7"/>
      <c r="N121" s="132"/>
    </row>
    <row r="122" spans="1:14" s="17" customFormat="1" ht="13.5" thickBot="1">
      <c r="A122" s="963"/>
      <c r="B122" s="1041"/>
      <c r="C122" s="72"/>
      <c r="D122" s="949" t="s">
        <v>15</v>
      </c>
      <c r="E122" s="949"/>
      <c r="F122" s="88">
        <f t="shared" ref="F122" si="56">SUM(F120:F121)</f>
        <v>0</v>
      </c>
      <c r="G122" s="88">
        <f t="shared" ref="G122:H122" si="57">SUM(G120:G121)</f>
        <v>94.1</v>
      </c>
      <c r="H122" s="122">
        <f t="shared" si="57"/>
        <v>0</v>
      </c>
      <c r="I122" s="900"/>
      <c r="J122" s="400"/>
      <c r="K122" s="7"/>
      <c r="L122" s="7"/>
      <c r="M122" s="7"/>
      <c r="N122" s="130"/>
    </row>
    <row r="123" spans="1:14" s="17" customFormat="1" ht="26.25" customHeight="1">
      <c r="A123" s="961" t="s">
        <v>683</v>
      </c>
      <c r="B123" s="964" t="s">
        <v>633</v>
      </c>
      <c r="C123" s="72" t="s">
        <v>8</v>
      </c>
      <c r="D123" s="204" t="s">
        <v>24</v>
      </c>
      <c r="E123" s="31" t="s">
        <v>485</v>
      </c>
      <c r="F123" s="137">
        <v>5.508</v>
      </c>
      <c r="G123" s="92">
        <v>5.5</v>
      </c>
      <c r="H123" s="81">
        <v>5.5</v>
      </c>
      <c r="I123" s="900"/>
      <c r="J123" s="343" t="s">
        <v>543</v>
      </c>
      <c r="K123" s="164">
        <v>100</v>
      </c>
      <c r="L123" s="164">
        <v>100</v>
      </c>
      <c r="M123" s="164">
        <v>100</v>
      </c>
      <c r="N123" s="132" t="s">
        <v>26</v>
      </c>
    </row>
    <row r="124" spans="1:14" s="17" customFormat="1" ht="13.5" thickBot="1">
      <c r="A124" s="962"/>
      <c r="B124" s="965"/>
      <c r="C124" s="72"/>
      <c r="D124" s="323"/>
      <c r="E124" s="31"/>
      <c r="F124" s="137"/>
      <c r="G124" s="92"/>
      <c r="H124" s="81"/>
      <c r="I124" s="900"/>
      <c r="J124" s="343"/>
      <c r="K124" s="7"/>
      <c r="L124" s="7"/>
      <c r="M124" s="7"/>
      <c r="N124" s="132"/>
    </row>
    <row r="125" spans="1:14" s="17" customFormat="1" ht="13.5" thickBot="1">
      <c r="A125" s="963"/>
      <c r="B125" s="966"/>
      <c r="C125" s="72"/>
      <c r="D125" s="929" t="s">
        <v>15</v>
      </c>
      <c r="E125" s="967"/>
      <c r="F125" s="280">
        <f t="shared" ref="F125" si="58">SUM(F123:F124)</f>
        <v>5.508</v>
      </c>
      <c r="G125" s="612">
        <f t="shared" ref="G125:H125" si="59">SUM(G123:G124)</f>
        <v>5.5</v>
      </c>
      <c r="H125" s="340">
        <f t="shared" si="59"/>
        <v>5.5</v>
      </c>
      <c r="I125" s="900"/>
      <c r="J125" s="354"/>
      <c r="K125" s="11"/>
      <c r="L125" s="11"/>
      <c r="M125" s="11"/>
      <c r="N125" s="130"/>
    </row>
    <row r="126" spans="1:14" s="17" customFormat="1" ht="13.5" thickBot="1">
      <c r="A126" s="329" t="s">
        <v>678</v>
      </c>
      <c r="B126" s="1215" t="s">
        <v>14</v>
      </c>
      <c r="C126" s="1216"/>
      <c r="D126" s="1216"/>
      <c r="E126" s="1217"/>
      <c r="F126" s="473">
        <f>SUM(F119+F122+F125)</f>
        <v>209.50800000000001</v>
      </c>
      <c r="G126" s="473">
        <f>SUM(G119+G122+G125)</f>
        <v>249.2</v>
      </c>
      <c r="H126" s="915">
        <f t="shared" ref="H126" si="60">SUM(H119+H122+H125)</f>
        <v>155.1</v>
      </c>
      <c r="I126" s="892"/>
      <c r="J126" s="230"/>
      <c r="K126" s="11"/>
      <c r="L126" s="11"/>
      <c r="M126" s="11"/>
      <c r="N126" s="57"/>
    </row>
    <row r="127" spans="1:14" s="17" customFormat="1" ht="25.5" customHeight="1" thickBot="1">
      <c r="A127" s="207" t="s">
        <v>681</v>
      </c>
      <c r="B127" s="1207" t="s">
        <v>548</v>
      </c>
      <c r="C127" s="959"/>
      <c r="D127" s="959"/>
      <c r="E127" s="959"/>
      <c r="F127" s="474"/>
      <c r="G127" s="474"/>
      <c r="H127" s="474"/>
      <c r="I127" s="891"/>
      <c r="J127" s="89"/>
      <c r="K127" s="10"/>
      <c r="L127" s="10"/>
      <c r="M127" s="10"/>
      <c r="N127" s="57"/>
    </row>
    <row r="128" spans="1:14" s="17" customFormat="1" ht="48.75" customHeight="1">
      <c r="A128" s="961" t="s">
        <v>682</v>
      </c>
      <c r="B128" s="1039" t="s">
        <v>899</v>
      </c>
      <c r="C128" s="72" t="s">
        <v>8</v>
      </c>
      <c r="D128" s="121" t="s">
        <v>19</v>
      </c>
      <c r="E128" s="325" t="s">
        <v>617</v>
      </c>
      <c r="F128" s="137">
        <v>50</v>
      </c>
      <c r="G128" s="92">
        <v>40</v>
      </c>
      <c r="H128" s="81">
        <v>40</v>
      </c>
      <c r="I128" s="900" t="s">
        <v>835</v>
      </c>
      <c r="J128" s="400" t="s">
        <v>549</v>
      </c>
      <c r="K128" s="7" t="s">
        <v>50</v>
      </c>
      <c r="L128" s="7" t="s">
        <v>50</v>
      </c>
      <c r="M128" s="7" t="s">
        <v>50</v>
      </c>
      <c r="N128" s="132" t="s">
        <v>26</v>
      </c>
    </row>
    <row r="129" spans="1:14" s="17" customFormat="1" ht="13.5" thickBot="1">
      <c r="A129" s="962"/>
      <c r="B129" s="1040"/>
      <c r="C129" s="72"/>
      <c r="D129" s="330"/>
      <c r="E129" s="325"/>
      <c r="F129" s="137"/>
      <c r="G129" s="92"/>
      <c r="H129" s="81"/>
      <c r="I129" s="900"/>
      <c r="J129" s="400"/>
      <c r="K129" s="7"/>
      <c r="L129" s="7"/>
      <c r="M129" s="7"/>
      <c r="N129" s="132"/>
    </row>
    <row r="130" spans="1:14" s="17" customFormat="1" ht="13.5" thickBot="1">
      <c r="A130" s="963"/>
      <c r="B130" s="1041"/>
      <c r="C130" s="72"/>
      <c r="D130" s="949" t="s">
        <v>15</v>
      </c>
      <c r="E130" s="949"/>
      <c r="F130" s="88">
        <f t="shared" ref="F130" si="61">SUM(F128:F129)</f>
        <v>50</v>
      </c>
      <c r="G130" s="88">
        <f t="shared" ref="G130:H130" si="62">SUM(G128:G129)</f>
        <v>40</v>
      </c>
      <c r="H130" s="122">
        <f t="shared" si="62"/>
        <v>40</v>
      </c>
      <c r="I130" s="900"/>
      <c r="J130" s="400"/>
      <c r="K130" s="7"/>
      <c r="L130" s="7"/>
      <c r="M130" s="7"/>
      <c r="N130" s="130"/>
    </row>
    <row r="131" spans="1:14" s="17" customFormat="1" ht="13.5" thickBot="1">
      <c r="A131" s="329" t="s">
        <v>681</v>
      </c>
      <c r="B131" s="1215" t="s">
        <v>14</v>
      </c>
      <c r="C131" s="1216"/>
      <c r="D131" s="1216"/>
      <c r="E131" s="1217"/>
      <c r="F131" s="473">
        <f t="shared" ref="F131" si="63">SUM(F130)</f>
        <v>50</v>
      </c>
      <c r="G131" s="473">
        <f t="shared" ref="G131:H131" si="64">SUM(G130)</f>
        <v>40</v>
      </c>
      <c r="H131" s="915">
        <f t="shared" si="64"/>
        <v>40</v>
      </c>
      <c r="I131" s="892"/>
      <c r="J131" s="354"/>
      <c r="K131" s="11"/>
      <c r="L131" s="11"/>
      <c r="M131" s="11"/>
      <c r="N131" s="57"/>
    </row>
    <row r="132" spans="1:14" s="17" customFormat="1" ht="39" customHeight="1" thickBot="1">
      <c r="A132" s="331" t="s">
        <v>771</v>
      </c>
      <c r="B132" s="1061" t="s">
        <v>550</v>
      </c>
      <c r="C132" s="956"/>
      <c r="D132" s="956"/>
      <c r="E132" s="956"/>
      <c r="F132" s="474"/>
      <c r="G132" s="474"/>
      <c r="H132" s="474"/>
      <c r="I132" s="892"/>
      <c r="J132" s="200"/>
      <c r="K132" s="10"/>
      <c r="L132" s="10"/>
      <c r="M132" s="10"/>
      <c r="N132" s="57"/>
    </row>
    <row r="133" spans="1:14" ht="51">
      <c r="A133" s="1071" t="s">
        <v>792</v>
      </c>
      <c r="B133" s="1064" t="s">
        <v>554</v>
      </c>
      <c r="C133" s="162">
        <v>1</v>
      </c>
      <c r="D133" s="119" t="s">
        <v>19</v>
      </c>
      <c r="E133" s="214" t="s">
        <v>30</v>
      </c>
      <c r="F133" s="137">
        <v>15</v>
      </c>
      <c r="G133" s="92">
        <v>20</v>
      </c>
      <c r="H133" s="81">
        <v>20</v>
      </c>
      <c r="I133" s="900" t="s">
        <v>836</v>
      </c>
      <c r="J133" s="393" t="s">
        <v>555</v>
      </c>
      <c r="K133" s="7" t="s">
        <v>10</v>
      </c>
      <c r="L133" s="7" t="s">
        <v>10</v>
      </c>
      <c r="M133" s="7" t="s">
        <v>10</v>
      </c>
      <c r="N133" s="132" t="s">
        <v>26</v>
      </c>
    </row>
    <row r="134" spans="1:14" ht="13.5" thickBot="1">
      <c r="A134" s="1071"/>
      <c r="B134" s="1064"/>
      <c r="C134" s="162">
        <v>1</v>
      </c>
      <c r="D134" s="119"/>
      <c r="E134" s="328"/>
      <c r="F134" s="137"/>
      <c r="G134" s="92"/>
      <c r="H134" s="81"/>
      <c r="I134" s="900"/>
      <c r="J134" s="343" t="s">
        <v>582</v>
      </c>
      <c r="K134" s="7"/>
      <c r="L134" s="7" t="s">
        <v>8</v>
      </c>
      <c r="M134" s="7" t="s">
        <v>8</v>
      </c>
      <c r="N134" s="132" t="s">
        <v>26</v>
      </c>
    </row>
    <row r="135" spans="1:14" ht="13.5" thickBot="1">
      <c r="A135" s="1071"/>
      <c r="B135" s="1064"/>
      <c r="C135" s="162"/>
      <c r="D135" s="949" t="s">
        <v>15</v>
      </c>
      <c r="E135" s="949"/>
      <c r="F135" s="280">
        <f t="shared" ref="F135" si="65">SUM(F133:F134)</f>
        <v>15</v>
      </c>
      <c r="G135" s="280">
        <f t="shared" ref="G135:H135" si="66">SUM(G133:G134)</f>
        <v>20</v>
      </c>
      <c r="H135" s="284">
        <f t="shared" si="66"/>
        <v>20</v>
      </c>
      <c r="I135" s="900"/>
      <c r="J135" s="354"/>
      <c r="K135" s="11"/>
      <c r="L135" s="11"/>
      <c r="M135" s="11"/>
      <c r="N135" s="130"/>
    </row>
    <row r="136" spans="1:14" s="26" customFormat="1" ht="30" customHeight="1">
      <c r="A136" s="1043" t="s">
        <v>791</v>
      </c>
      <c r="B136" s="1030" t="s">
        <v>556</v>
      </c>
      <c r="C136" s="223" t="s">
        <v>8</v>
      </c>
      <c r="D136" s="111" t="s">
        <v>19</v>
      </c>
      <c r="E136" s="225" t="s">
        <v>617</v>
      </c>
      <c r="F136" s="477">
        <v>60</v>
      </c>
      <c r="G136" s="418">
        <v>60</v>
      </c>
      <c r="H136" s="477">
        <v>60</v>
      </c>
      <c r="I136" s="899"/>
      <c r="J136" s="431" t="s">
        <v>557</v>
      </c>
      <c r="K136" s="7" t="s">
        <v>10</v>
      </c>
      <c r="L136" s="7" t="s">
        <v>10</v>
      </c>
      <c r="M136" s="7" t="s">
        <v>10</v>
      </c>
      <c r="N136" s="132" t="s">
        <v>26</v>
      </c>
    </row>
    <row r="137" spans="1:14" s="26" customFormat="1" ht="13.5" thickBot="1">
      <c r="A137" s="1218"/>
      <c r="B137" s="1031"/>
      <c r="C137" s="73" t="s">
        <v>8</v>
      </c>
      <c r="D137" s="76"/>
      <c r="E137" s="52"/>
      <c r="F137" s="123"/>
      <c r="G137" s="138"/>
      <c r="H137" s="123"/>
      <c r="I137" s="899"/>
      <c r="J137" s="431"/>
      <c r="K137" s="7"/>
      <c r="L137" s="7"/>
      <c r="M137" s="7"/>
      <c r="N137" s="132"/>
    </row>
    <row r="138" spans="1:14" s="26" customFormat="1" ht="13.5" thickBot="1">
      <c r="A138" s="1218"/>
      <c r="B138" s="1032"/>
      <c r="C138" s="332"/>
      <c r="D138" s="978" t="s">
        <v>15</v>
      </c>
      <c r="E138" s="1036"/>
      <c r="F138" s="88">
        <f t="shared" ref="F138" si="67">SUM(F136:F137)</f>
        <v>60</v>
      </c>
      <c r="G138" s="88">
        <f t="shared" ref="G138:H138" si="68">SUM(G136:G137)</f>
        <v>60</v>
      </c>
      <c r="H138" s="122">
        <f t="shared" si="68"/>
        <v>60</v>
      </c>
      <c r="I138" s="899"/>
      <c r="J138" s="431"/>
      <c r="K138" s="7"/>
      <c r="L138" s="7"/>
      <c r="M138" s="7"/>
      <c r="N138" s="132"/>
    </row>
    <row r="139" spans="1:14" ht="38.25">
      <c r="A139" s="1071" t="s">
        <v>854</v>
      </c>
      <c r="B139" s="1064" t="s">
        <v>560</v>
      </c>
      <c r="C139" s="162">
        <v>1</v>
      </c>
      <c r="D139" s="121" t="s">
        <v>19</v>
      </c>
      <c r="E139" s="214" t="s">
        <v>30</v>
      </c>
      <c r="F139" s="137">
        <v>10</v>
      </c>
      <c r="G139" s="92">
        <v>10</v>
      </c>
      <c r="H139" s="81">
        <v>10</v>
      </c>
      <c r="I139" s="900"/>
      <c r="J139" s="347" t="s">
        <v>561</v>
      </c>
      <c r="K139" s="7" t="s">
        <v>11</v>
      </c>
      <c r="L139" s="7" t="s">
        <v>11</v>
      </c>
      <c r="M139" s="7" t="s">
        <v>11</v>
      </c>
      <c r="N139" s="132" t="s">
        <v>26</v>
      </c>
    </row>
    <row r="140" spans="1:14" ht="26.25" thickBot="1">
      <c r="A140" s="1071"/>
      <c r="B140" s="1029"/>
      <c r="C140" s="162">
        <v>1</v>
      </c>
      <c r="D140" s="119" t="s">
        <v>19</v>
      </c>
      <c r="E140" s="313" t="s">
        <v>30</v>
      </c>
      <c r="F140" s="137">
        <v>10</v>
      </c>
      <c r="G140" s="92">
        <v>10</v>
      </c>
      <c r="H140" s="81">
        <v>10</v>
      </c>
      <c r="I140" s="900"/>
      <c r="J140" s="343" t="s">
        <v>562</v>
      </c>
      <c r="K140" s="7" t="s">
        <v>946</v>
      </c>
      <c r="L140" s="7" t="s">
        <v>946</v>
      </c>
      <c r="M140" s="7" t="s">
        <v>946</v>
      </c>
      <c r="N140" s="132" t="s">
        <v>26</v>
      </c>
    </row>
    <row r="141" spans="1:14" ht="13.5" thickBot="1">
      <c r="A141" s="963"/>
      <c r="B141" s="966"/>
      <c r="C141" s="316"/>
      <c r="D141" s="1082" t="s">
        <v>15</v>
      </c>
      <c r="E141" s="929"/>
      <c r="F141" s="88">
        <f t="shared" ref="F141" si="69">SUM(F139+F140)</f>
        <v>20</v>
      </c>
      <c r="G141" s="88">
        <f t="shared" ref="G141:H141" si="70">SUM(G139+G140)</f>
        <v>20</v>
      </c>
      <c r="H141" s="122">
        <f t="shared" si="70"/>
        <v>20</v>
      </c>
      <c r="I141" s="900"/>
      <c r="J141" s="354"/>
      <c r="K141" s="11"/>
      <c r="L141" s="11"/>
      <c r="M141" s="11"/>
      <c r="N141" s="130"/>
    </row>
    <row r="142" spans="1:14" s="17" customFormat="1" ht="15" thickBot="1">
      <c r="A142" s="506" t="s">
        <v>675</v>
      </c>
      <c r="B142" s="997" t="s">
        <v>14</v>
      </c>
      <c r="C142" s="968"/>
      <c r="D142" s="968"/>
      <c r="E142" s="969"/>
      <c r="F142" s="853">
        <f>SUM(F135+F138+F141)</f>
        <v>95</v>
      </c>
      <c r="G142" s="334">
        <f t="shared" ref="G142:H142" si="71">SUM(G135+G138+G141)</f>
        <v>100</v>
      </c>
      <c r="H142" s="916">
        <f t="shared" si="71"/>
        <v>100</v>
      </c>
      <c r="I142" s="893"/>
      <c r="J142" s="354"/>
      <c r="K142" s="11"/>
      <c r="L142" s="11"/>
      <c r="M142" s="11"/>
      <c r="N142" s="57"/>
    </row>
    <row r="143" spans="1:14" s="17" customFormat="1" ht="15" thickBot="1">
      <c r="A143" s="504" t="s">
        <v>4</v>
      </c>
      <c r="B143" s="997" t="s">
        <v>16</v>
      </c>
      <c r="C143" s="968"/>
      <c r="D143" s="968"/>
      <c r="E143" s="969"/>
      <c r="F143" s="275">
        <f>SUM(F112+F126+F131+F142)</f>
        <v>7147.9120000000003</v>
      </c>
      <c r="G143" s="244">
        <f t="shared" ref="G143:H143" si="72">SUM(G112+G126+G131+G142)</f>
        <v>7274.2</v>
      </c>
      <c r="H143" s="340">
        <f t="shared" si="72"/>
        <v>7138.2000000000007</v>
      </c>
      <c r="I143" s="894"/>
      <c r="J143" s="354"/>
      <c r="K143" s="11"/>
      <c r="L143" s="11"/>
      <c r="M143" s="11"/>
      <c r="N143" s="57"/>
    </row>
    <row r="144" spans="1:14" s="26" customFormat="1" ht="15" thickBot="1">
      <c r="A144" s="1001" t="s">
        <v>224</v>
      </c>
      <c r="B144" s="1001"/>
      <c r="C144" s="1001"/>
      <c r="D144" s="1001"/>
      <c r="E144" s="1002"/>
      <c r="F144" s="339">
        <f t="shared" ref="F144" si="73">SUM(F143)</f>
        <v>7147.9120000000003</v>
      </c>
      <c r="G144" s="339">
        <f t="shared" ref="G144:H144" si="74">SUM(G143)</f>
        <v>7274.2</v>
      </c>
      <c r="H144" s="917">
        <f t="shared" si="74"/>
        <v>7138.2000000000007</v>
      </c>
      <c r="I144" s="902"/>
      <c r="J144" s="354"/>
      <c r="K144" s="11"/>
      <c r="L144" s="11"/>
      <c r="M144" s="11"/>
      <c r="N144" s="57"/>
    </row>
    <row r="145" spans="1:14" s="26" customFormat="1" ht="13.5" thickBot="1">
      <c r="A145" s="47"/>
      <c r="B145" s="47"/>
      <c r="C145" s="47"/>
      <c r="D145" s="47"/>
      <c r="E145" s="47"/>
      <c r="F145" s="834"/>
      <c r="G145" s="126"/>
      <c r="H145" s="126"/>
      <c r="I145" s="903"/>
      <c r="J145" s="1"/>
      <c r="K145" s="1"/>
      <c r="L145" s="1"/>
      <c r="M145" s="1"/>
      <c r="N145" s="67"/>
    </row>
    <row r="146" spans="1:14" s="25" customFormat="1" ht="39" thickBot="1">
      <c r="A146" s="1008" t="s">
        <v>697</v>
      </c>
      <c r="B146" s="1009"/>
      <c r="C146" s="1009"/>
      <c r="D146" s="1009"/>
      <c r="E146" s="1010"/>
      <c r="F146" s="837" t="s">
        <v>1295</v>
      </c>
      <c r="G146" s="50" t="s">
        <v>82</v>
      </c>
      <c r="H146" s="50" t="s">
        <v>920</v>
      </c>
      <c r="I146" s="895"/>
      <c r="J146" s="22"/>
      <c r="K146" s="51"/>
      <c r="L146" s="51"/>
      <c r="M146" s="51"/>
      <c r="N146" s="22"/>
    </row>
    <row r="147" spans="1:14" ht="13.5" thickBot="1">
      <c r="A147" s="986" t="s">
        <v>89</v>
      </c>
      <c r="B147" s="987"/>
      <c r="C147" s="987"/>
      <c r="D147" s="987"/>
      <c r="E147" s="988"/>
      <c r="F147" s="91">
        <f>SUM(F148:F153)</f>
        <v>6947.9120000000003</v>
      </c>
      <c r="G147" s="91">
        <f>SUM(G148:G153)</f>
        <v>7174.2</v>
      </c>
      <c r="H147" s="91">
        <f>SUM(H148:H153)</f>
        <v>7138.2</v>
      </c>
      <c r="I147" s="903"/>
      <c r="J147" s="1"/>
      <c r="K147" s="1"/>
      <c r="L147" s="1"/>
      <c r="M147" s="1"/>
      <c r="N147" s="67"/>
    </row>
    <row r="148" spans="1:14">
      <c r="A148" s="1011" t="s">
        <v>83</v>
      </c>
      <c r="B148" s="1012"/>
      <c r="C148" s="1012"/>
      <c r="D148" s="1012"/>
      <c r="E148" s="1013"/>
      <c r="F148" s="854">
        <f>SUMIF(D11:D146,"SB",F11:F146)</f>
        <v>3012.6000000000004</v>
      </c>
      <c r="G148" s="146">
        <f>SUMIF(D11:D146,"SB",G11:G146)</f>
        <v>2453.6999999999998</v>
      </c>
      <c r="H148" s="146">
        <f>SUMIF(D11:D146,"SB",H11:H146)</f>
        <v>2270.6</v>
      </c>
      <c r="I148" s="903"/>
      <c r="J148" s="1"/>
      <c r="K148" s="1"/>
      <c r="L148" s="1"/>
      <c r="M148" s="1"/>
      <c r="N148" s="67"/>
    </row>
    <row r="149" spans="1:14">
      <c r="A149" s="980" t="s">
        <v>84</v>
      </c>
      <c r="B149" s="981"/>
      <c r="C149" s="981"/>
      <c r="D149" s="981"/>
      <c r="E149" s="982"/>
      <c r="F149" s="855">
        <f>SUMIF(D11:D146,"VD",F11:F146)</f>
        <v>391.41200000000003</v>
      </c>
      <c r="G149" s="150">
        <f>SUMIF(D11:D146,"VD",G11:G146)</f>
        <v>388.5</v>
      </c>
      <c r="H149" s="150">
        <f>SUMIF(D11:D146,"VD",H11:H146)</f>
        <v>392.6</v>
      </c>
      <c r="I149" s="904"/>
      <c r="J149" s="1"/>
      <c r="K149" s="1"/>
      <c r="L149" s="1"/>
      <c r="M149" s="1"/>
      <c r="N149" s="67"/>
    </row>
    <row r="150" spans="1:14">
      <c r="A150" s="980" t="s">
        <v>85</v>
      </c>
      <c r="B150" s="981"/>
      <c r="C150" s="981"/>
      <c r="D150" s="981"/>
      <c r="E150" s="982"/>
      <c r="F150" s="855">
        <f>SUMIF(D11:D146,"SP",F11:F146)</f>
        <v>51</v>
      </c>
      <c r="G150" s="150">
        <f>SUMIF(D11:D146,"SP",G11:G146)</f>
        <v>52</v>
      </c>
      <c r="H150" s="150">
        <f>SUMIF(D11:D146,"SP",H11:H146)</f>
        <v>55</v>
      </c>
      <c r="I150" s="903"/>
      <c r="J150" s="1"/>
      <c r="K150" s="1"/>
      <c r="L150" s="1"/>
      <c r="M150" s="1"/>
      <c r="N150" s="67"/>
    </row>
    <row r="151" spans="1:14">
      <c r="A151" s="980" t="s">
        <v>86</v>
      </c>
      <c r="B151" s="981"/>
      <c r="C151" s="981"/>
      <c r="D151" s="981"/>
      <c r="E151" s="982"/>
      <c r="F151" s="855">
        <f>SUMIF(D11:D146,"ESB",F11:F146)</f>
        <v>0</v>
      </c>
      <c r="G151" s="150">
        <f>SUMIF(D11:D146,"esb",G11:G146)</f>
        <v>0</v>
      </c>
      <c r="H151" s="150">
        <f>SUMIF(D11:D146,"ESB",H11:H146)</f>
        <v>0</v>
      </c>
      <c r="I151" s="903"/>
      <c r="J151" s="1"/>
      <c r="K151" s="1"/>
      <c r="L151" s="1"/>
      <c r="M151" s="1"/>
      <c r="N151" s="67"/>
    </row>
    <row r="152" spans="1:14">
      <c r="A152" s="980" t="s">
        <v>87</v>
      </c>
      <c r="B152" s="981"/>
      <c r="C152" s="981"/>
      <c r="D152" s="981"/>
      <c r="E152" s="982"/>
      <c r="F152" s="855">
        <f>SUMIF(D11:D146,"SL",F11:F146)</f>
        <v>0</v>
      </c>
      <c r="G152" s="150">
        <f>SUMIF(D11:D146,"sl",G11:G146)</f>
        <v>680</v>
      </c>
      <c r="H152" s="150">
        <f>SUMIF(D11:D146,"SL",H11:H146)</f>
        <v>720</v>
      </c>
      <c r="I152" s="903"/>
      <c r="J152" s="1"/>
      <c r="K152" s="1"/>
      <c r="L152" s="1"/>
      <c r="M152" s="1"/>
      <c r="N152" s="67"/>
    </row>
    <row r="153" spans="1:14" ht="13.5" thickBot="1">
      <c r="A153" s="983" t="s">
        <v>88</v>
      </c>
      <c r="B153" s="984"/>
      <c r="C153" s="984"/>
      <c r="D153" s="984"/>
      <c r="E153" s="985"/>
      <c r="F153" s="855">
        <f>SUMIF(D10:D144,"AML",F10:F144)</f>
        <v>3492.9</v>
      </c>
      <c r="G153" s="150">
        <f>SUMIF(D10:D144,"aml",G10:G144)</f>
        <v>3600</v>
      </c>
      <c r="H153" s="150">
        <f>SUMIF(D10:D144,"AML",H10:H144)</f>
        <v>3700</v>
      </c>
      <c r="I153" s="903"/>
      <c r="J153" s="1"/>
      <c r="K153" s="1"/>
      <c r="L153" s="1"/>
      <c r="M153" s="1"/>
      <c r="N153" s="67"/>
    </row>
    <row r="154" spans="1:14" ht="13.5" thickBot="1">
      <c r="A154" s="986" t="s">
        <v>90</v>
      </c>
      <c r="B154" s="987"/>
      <c r="C154" s="987"/>
      <c r="D154" s="987"/>
      <c r="E154" s="988"/>
      <c r="F154" s="91">
        <f>SUM(F155:F157)</f>
        <v>200</v>
      </c>
      <c r="G154" s="91">
        <f>SUM(G155:G157)</f>
        <v>100</v>
      </c>
      <c r="H154" s="91">
        <f>SUM(H155:H157)</f>
        <v>0</v>
      </c>
      <c r="I154" s="903"/>
      <c r="J154" s="1"/>
      <c r="K154" s="1"/>
      <c r="L154" s="1"/>
      <c r="M154" s="1"/>
      <c r="N154" s="67"/>
    </row>
    <row r="155" spans="1:14">
      <c r="A155" s="974" t="s">
        <v>28</v>
      </c>
      <c r="B155" s="975"/>
      <c r="C155" s="975"/>
      <c r="D155" s="975"/>
      <c r="E155" s="976"/>
      <c r="F155" s="854">
        <f>SUMIF(D11:D146,"ES",F11:F146)</f>
        <v>0</v>
      </c>
      <c r="G155" s="146">
        <f>SUMIF(D11:D146,"ES",G11:G146)</f>
        <v>0</v>
      </c>
      <c r="H155" s="146">
        <f>SUMIF(D11:D146,"ES",H11:H146)</f>
        <v>0</v>
      </c>
      <c r="I155" s="903"/>
      <c r="J155" s="1"/>
      <c r="K155" s="1"/>
      <c r="L155" s="1"/>
      <c r="M155" s="1"/>
      <c r="N155" s="67"/>
    </row>
    <row r="156" spans="1:14">
      <c r="A156" s="991" t="s">
        <v>651</v>
      </c>
      <c r="B156" s="992"/>
      <c r="C156" s="992"/>
      <c r="D156" s="992"/>
      <c r="E156" s="993"/>
      <c r="F156" s="855">
        <f>SUMIF(D11:D146,"VB",F11:F146)</f>
        <v>200</v>
      </c>
      <c r="G156" s="150">
        <f>SUMIF(D11:D146,"VB",G11:G146)</f>
        <v>100</v>
      </c>
      <c r="H156" s="150">
        <f>SUMIF(D11:D146,"VB",H11:H146)</f>
        <v>0</v>
      </c>
      <c r="I156" s="903"/>
      <c r="J156" s="1"/>
      <c r="K156" s="1"/>
      <c r="L156" s="1"/>
      <c r="M156" s="1"/>
      <c r="N156" s="67"/>
    </row>
    <row r="157" spans="1:14" ht="13.5" thickBot="1">
      <c r="A157" s="994" t="s">
        <v>29</v>
      </c>
      <c r="B157" s="995"/>
      <c r="C157" s="995"/>
      <c r="D157" s="995"/>
      <c r="E157" s="996"/>
      <c r="F157" s="856">
        <f>SUMIF(D11:D146,"Kt.",F11:F146)</f>
        <v>0</v>
      </c>
      <c r="G157" s="153">
        <f>SUMIF(D11:D146,"Kt.",G11:G146)</f>
        <v>0</v>
      </c>
      <c r="H157" s="153">
        <f>SUMIF(D11:D146,"Kt.",H11:H146)</f>
        <v>0</v>
      </c>
      <c r="I157" s="903"/>
      <c r="J157" s="1"/>
      <c r="K157" s="1"/>
      <c r="L157" s="1"/>
      <c r="M157" s="1"/>
      <c r="N157" s="67"/>
    </row>
    <row r="158" spans="1:14" ht="13.5" thickBot="1">
      <c r="A158" s="1004" t="s">
        <v>91</v>
      </c>
      <c r="B158" s="1005"/>
      <c r="C158" s="1005"/>
      <c r="D158" s="1005"/>
      <c r="E158" s="1006"/>
      <c r="F158" s="857">
        <f>SUM(F147+F154)</f>
        <v>7147.9120000000003</v>
      </c>
      <c r="G158" s="503">
        <f>SUM(G147+G154)</f>
        <v>7274.2</v>
      </c>
      <c r="H158" s="507">
        <f>SUM(H147+H154)</f>
        <v>7138.2</v>
      </c>
      <c r="I158" s="903"/>
      <c r="J158" s="1"/>
      <c r="K158" s="1"/>
      <c r="L158" s="1"/>
      <c r="M158" s="1"/>
      <c r="N158" s="67"/>
    </row>
    <row r="159" spans="1:14">
      <c r="A159" s="974" t="s">
        <v>80</v>
      </c>
      <c r="B159" s="975"/>
      <c r="C159" s="975"/>
      <c r="D159" s="975"/>
      <c r="E159" s="976"/>
      <c r="F159" s="855">
        <f>SUMIF(B14:B149,"1R",F14:F149)</f>
        <v>0</v>
      </c>
      <c r="G159" s="150">
        <f>SUMIF(B14:B149,"1R",G14:G149)</f>
        <v>0</v>
      </c>
      <c r="H159" s="150">
        <f>SUMIF(B14:B149,"1R",H14:H149)</f>
        <v>0</v>
      </c>
      <c r="I159" s="903"/>
      <c r="J159" s="1"/>
      <c r="K159" s="1"/>
      <c r="L159" s="1"/>
      <c r="M159" s="1"/>
      <c r="N159" s="67"/>
    </row>
    <row r="160" spans="1:14" ht="13.5" thickBot="1">
      <c r="A160" s="998" t="s">
        <v>81</v>
      </c>
      <c r="B160" s="999"/>
      <c r="C160" s="999"/>
      <c r="D160" s="999"/>
      <c r="E160" s="1000"/>
      <c r="F160" s="858">
        <v>12.2</v>
      </c>
      <c r="G160" s="382">
        <f>SUM(G158-F158)</f>
        <v>126.28799999999956</v>
      </c>
      <c r="H160" s="383">
        <f>SUM(H158-G158)</f>
        <v>-136</v>
      </c>
      <c r="I160" s="903"/>
      <c r="J160" s="1"/>
      <c r="K160" s="1"/>
      <c r="L160" s="1"/>
      <c r="M160" s="1"/>
      <c r="N160" s="67"/>
    </row>
    <row r="162" spans="2:9">
      <c r="B162" s="703"/>
    </row>
    <row r="163" spans="2:9">
      <c r="G163" s="87"/>
      <c r="H163" s="87"/>
      <c r="I163" s="896"/>
    </row>
  </sheetData>
  <sheetProtection formatCells="0" formatColumns="0" formatRows="0" insertColumns="0" insertRows="0" insertHyperlinks="0" deleteColumns="0" deleteRows="0" sort="0" autoFilter="0" pivotTables="0"/>
  <autoFilter ref="A11:N160" xr:uid="{E837EB11-C570-46AB-8DDE-2C322CAB0CD9}"/>
  <mergeCells count="153">
    <mergeCell ref="A106:A108"/>
    <mergeCell ref="A146:E146"/>
    <mergeCell ref="A133:A135"/>
    <mergeCell ref="A139:A141"/>
    <mergeCell ref="B139:B141"/>
    <mergeCell ref="D141:E141"/>
    <mergeCell ref="D102:E102"/>
    <mergeCell ref="A114:A119"/>
    <mergeCell ref="A128:A130"/>
    <mergeCell ref="B126:E126"/>
    <mergeCell ref="A136:A138"/>
    <mergeCell ref="B131:E131"/>
    <mergeCell ref="B143:E143"/>
    <mergeCell ref="A144:E144"/>
    <mergeCell ref="B142:E142"/>
    <mergeCell ref="B106:B108"/>
    <mergeCell ref="D105:E105"/>
    <mergeCell ref="A103:A105"/>
    <mergeCell ref="B103:B105"/>
    <mergeCell ref="D108:E108"/>
    <mergeCell ref="A109:A111"/>
    <mergeCell ref="B109:B111"/>
    <mergeCell ref="D111:E111"/>
    <mergeCell ref="A120:A122"/>
    <mergeCell ref="A160:E160"/>
    <mergeCell ref="B133:B135"/>
    <mergeCell ref="D135:E135"/>
    <mergeCell ref="B136:B138"/>
    <mergeCell ref="D138:E138"/>
    <mergeCell ref="B128:B130"/>
    <mergeCell ref="D130:E130"/>
    <mergeCell ref="B132:E132"/>
    <mergeCell ref="B112:E112"/>
    <mergeCell ref="B113:E113"/>
    <mergeCell ref="A151:E151"/>
    <mergeCell ref="A152:E152"/>
    <mergeCell ref="A147:E147"/>
    <mergeCell ref="A156:E156"/>
    <mergeCell ref="A157:E157"/>
    <mergeCell ref="A158:E158"/>
    <mergeCell ref="A159:E159"/>
    <mergeCell ref="A148:E148"/>
    <mergeCell ref="A149:E149"/>
    <mergeCell ref="A150:E150"/>
    <mergeCell ref="D122:E122"/>
    <mergeCell ref="A123:A125"/>
    <mergeCell ref="B123:B125"/>
    <mergeCell ref="D125:E125"/>
    <mergeCell ref="A153:E153"/>
    <mergeCell ref="B127:E127"/>
    <mergeCell ref="B114:B119"/>
    <mergeCell ref="D119:E119"/>
    <mergeCell ref="K1:N1"/>
    <mergeCell ref="M4:N4"/>
    <mergeCell ref="B68:B70"/>
    <mergeCell ref="D70:E70"/>
    <mergeCell ref="A68:A70"/>
    <mergeCell ref="A44:A49"/>
    <mergeCell ref="B44:B49"/>
    <mergeCell ref="D49:E49"/>
    <mergeCell ref="A58:A60"/>
    <mergeCell ref="B58:B60"/>
    <mergeCell ref="D60:E60"/>
    <mergeCell ref="A53:A57"/>
    <mergeCell ref="B53:B57"/>
    <mergeCell ref="D57:E57"/>
    <mergeCell ref="A64:A67"/>
    <mergeCell ref="B64:B67"/>
    <mergeCell ref="G1:I1"/>
    <mergeCell ref="I7:I10"/>
    <mergeCell ref="A7:A10"/>
    <mergeCell ref="D67:E67"/>
    <mergeCell ref="D24:E24"/>
    <mergeCell ref="A17:A21"/>
    <mergeCell ref="B17:B21"/>
    <mergeCell ref="J9:J10"/>
    <mergeCell ref="L9:L10"/>
    <mergeCell ref="E7:E10"/>
    <mergeCell ref="B12:E12"/>
    <mergeCell ref="B13:E13"/>
    <mergeCell ref="A14:A16"/>
    <mergeCell ref="B14:B16"/>
    <mergeCell ref="D16:E16"/>
    <mergeCell ref="A61:A63"/>
    <mergeCell ref="B61:B63"/>
    <mergeCell ref="D63:E63"/>
    <mergeCell ref="A50:A52"/>
    <mergeCell ref="B50:B52"/>
    <mergeCell ref="D52:E52"/>
    <mergeCell ref="M9:M10"/>
    <mergeCell ref="G7:G10"/>
    <mergeCell ref="H7:H10"/>
    <mergeCell ref="J7:M8"/>
    <mergeCell ref="K9:K10"/>
    <mergeCell ref="D21:E21"/>
    <mergeCell ref="D27:E27"/>
    <mergeCell ref="A34:A36"/>
    <mergeCell ref="B34:B36"/>
    <mergeCell ref="D36:E36"/>
    <mergeCell ref="A31:A33"/>
    <mergeCell ref="B31:B33"/>
    <mergeCell ref="D33:E33"/>
    <mergeCell ref="B7:B10"/>
    <mergeCell ref="D7:D10"/>
    <mergeCell ref="C7:C10"/>
    <mergeCell ref="A22:A24"/>
    <mergeCell ref="B22:B24"/>
    <mergeCell ref="D99:E99"/>
    <mergeCell ref="A74:A78"/>
    <mergeCell ref="B74:B78"/>
    <mergeCell ref="D78:E78"/>
    <mergeCell ref="A82:A84"/>
    <mergeCell ref="B82:B84"/>
    <mergeCell ref="D84:E84"/>
    <mergeCell ref="A79:A81"/>
    <mergeCell ref="B79:B81"/>
    <mergeCell ref="D81:E81"/>
    <mergeCell ref="A97:A99"/>
    <mergeCell ref="B97:B99"/>
    <mergeCell ref="D90:E90"/>
    <mergeCell ref="A85:A87"/>
    <mergeCell ref="B85:B87"/>
    <mergeCell ref="D87:E87"/>
    <mergeCell ref="A94:A96"/>
    <mergeCell ref="B94:B96"/>
    <mergeCell ref="D96:E96"/>
    <mergeCell ref="A91:A93"/>
    <mergeCell ref="B91:B93"/>
    <mergeCell ref="D93:E93"/>
    <mergeCell ref="B120:B122"/>
    <mergeCell ref="A100:A102"/>
    <mergeCell ref="B100:B102"/>
    <mergeCell ref="K2:N2"/>
    <mergeCell ref="A154:E154"/>
    <mergeCell ref="A155:E155"/>
    <mergeCell ref="A71:A73"/>
    <mergeCell ref="B71:B73"/>
    <mergeCell ref="D73:E73"/>
    <mergeCell ref="A28:A30"/>
    <mergeCell ref="B28:B30"/>
    <mergeCell ref="D30:E30"/>
    <mergeCell ref="A25:A27"/>
    <mergeCell ref="B25:B27"/>
    <mergeCell ref="A41:A43"/>
    <mergeCell ref="B41:B43"/>
    <mergeCell ref="D43:E43"/>
    <mergeCell ref="A37:A40"/>
    <mergeCell ref="B37:B40"/>
    <mergeCell ref="D40:E40"/>
    <mergeCell ref="N7:N10"/>
    <mergeCell ref="A88:A90"/>
    <mergeCell ref="B88:B90"/>
    <mergeCell ref="F7:F10"/>
  </mergeCells>
  <phoneticPr fontId="28" type="noConversion"/>
  <pageMargins left="0.31496062992125984" right="0.31496062992125984" top="0.74803149606299213" bottom="0.35433070866141736" header="0.31496062992125984" footer="0.31496062992125984"/>
  <pageSetup paperSize="9" scale="70" orientation="landscape" r:id="rId1"/>
  <headerFooter>
    <oddHeader>&amp;C&amp;P</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D1CAB-AFA3-417E-9693-A6E0971BB64E}">
  <dimension ref="A2:E27"/>
  <sheetViews>
    <sheetView workbookViewId="0">
      <selection activeCell="G9" sqref="G8:G9"/>
    </sheetView>
  </sheetViews>
  <sheetFormatPr defaultColWidth="9.140625" defaultRowHeight="12.75"/>
  <cols>
    <col min="1" max="1" width="6.28515625" style="406" customWidth="1"/>
    <col min="2" max="2" width="40" style="406" customWidth="1"/>
    <col min="3" max="3" width="13.85546875" style="406" customWidth="1"/>
    <col min="4" max="4" width="14.7109375" style="406" customWidth="1"/>
    <col min="5" max="5" width="13.7109375" style="406" customWidth="1"/>
    <col min="6" max="16384" width="9.140625" style="406"/>
  </cols>
  <sheetData>
    <row r="2" spans="1:5">
      <c r="A2" s="66" t="s">
        <v>892</v>
      </c>
    </row>
    <row r="3" spans="1:5" ht="13.5" thickBot="1"/>
    <row r="4" spans="1:5" ht="39" thickBot="1">
      <c r="A4" s="873" t="s">
        <v>862</v>
      </c>
      <c r="B4" s="874" t="s">
        <v>863</v>
      </c>
      <c r="C4" s="874" t="s">
        <v>1383</v>
      </c>
      <c r="D4" s="874" t="s">
        <v>864</v>
      </c>
      <c r="E4" s="874" t="s">
        <v>921</v>
      </c>
    </row>
    <row r="5" spans="1:5" ht="13.5" thickBot="1">
      <c r="A5" s="875" t="s">
        <v>865</v>
      </c>
      <c r="B5" s="876" t="s">
        <v>866</v>
      </c>
      <c r="C5" s="877">
        <f>SUM('1 priedas (01)'!F116)</f>
        <v>2960.2000000000003</v>
      </c>
      <c r="D5" s="877">
        <f>SUM('1 priedas (01)'!G116)</f>
        <v>4295.3</v>
      </c>
      <c r="E5" s="877">
        <f>SUM('1 priedas (01)'!H116)</f>
        <v>2988.6000000000004</v>
      </c>
    </row>
    <row r="6" spans="1:5" ht="13.5" thickBot="1">
      <c r="A6" s="875" t="s">
        <v>867</v>
      </c>
      <c r="B6" s="876" t="s">
        <v>868</v>
      </c>
      <c r="C6" s="877">
        <f>SUM('2 priedas (03)'!F222)</f>
        <v>15244.192000000003</v>
      </c>
      <c r="D6" s="877">
        <f>SUM('2 priedas (03)'!G236)</f>
        <v>13618.7</v>
      </c>
      <c r="E6" s="877">
        <f>SUM('2 priedas (03)'!H236)</f>
        <v>10550.700000000003</v>
      </c>
    </row>
    <row r="7" spans="1:5" ht="13.5" thickBot="1">
      <c r="A7" s="875" t="s">
        <v>869</v>
      </c>
      <c r="B7" s="876" t="s">
        <v>870</v>
      </c>
      <c r="C7" s="877">
        <f>SUM('3 priedas (06)'!F117)</f>
        <v>4315.7999999999993</v>
      </c>
      <c r="D7" s="877">
        <f>SUM('3 priedas (06)'!G117)</f>
        <v>6064.3600000000006</v>
      </c>
      <c r="E7" s="877">
        <f>SUM('3 priedas (06)'!H117)</f>
        <v>5169.9000000000005</v>
      </c>
    </row>
    <row r="8" spans="1:5" ht="13.5" thickBot="1">
      <c r="A8" s="875" t="s">
        <v>871</v>
      </c>
      <c r="B8" s="876" t="s">
        <v>872</v>
      </c>
      <c r="C8" s="877">
        <f>SUM('4 priedas (08)'!F267)</f>
        <v>3539.4719999999998</v>
      </c>
      <c r="D8" s="877">
        <f>SUM('4 priedas (08)'!G267)</f>
        <v>4365.7999999999993</v>
      </c>
      <c r="E8" s="877">
        <f>SUM('4 priedas (08)'!H267)</f>
        <v>4140.2</v>
      </c>
    </row>
    <row r="9" spans="1:5" ht="26.25" thickBot="1">
      <c r="A9" s="875" t="s">
        <v>873</v>
      </c>
      <c r="B9" s="876" t="s">
        <v>874</v>
      </c>
      <c r="C9" s="877">
        <f>SUM('5 priedas (09)'!F206)</f>
        <v>18055.317999999999</v>
      </c>
      <c r="D9" s="877">
        <f>SUM('5 priedas (09)'!G206)</f>
        <v>19183.310000000001</v>
      </c>
      <c r="E9" s="877">
        <f ca="1">SUM('5 priedas (09)'!H206)</f>
        <v>15822.300000000003</v>
      </c>
    </row>
    <row r="10" spans="1:5" ht="13.5" thickBot="1">
      <c r="A10" s="875" t="s">
        <v>875</v>
      </c>
      <c r="B10" s="876" t="s">
        <v>876</v>
      </c>
      <c r="C10" s="877">
        <f>SUM('6 priedas (13)'!F160)</f>
        <v>1163</v>
      </c>
      <c r="D10" s="877">
        <f>SUM('6 priedas (13)'!G160)</f>
        <v>4119.2</v>
      </c>
      <c r="E10" s="877">
        <f>SUM('6 priedas (13)'!H160)</f>
        <v>5089.5</v>
      </c>
    </row>
    <row r="11" spans="1:5" ht="13.5" thickBot="1">
      <c r="A11" s="875" t="s">
        <v>877</v>
      </c>
      <c r="B11" s="876" t="s">
        <v>878</v>
      </c>
      <c r="C11" s="877">
        <f>SUM('7 priedas (14)'!F158)</f>
        <v>7147.9120000000003</v>
      </c>
      <c r="D11" s="877">
        <f>SUM('7 priedas (14)'!G158)</f>
        <v>7274.2</v>
      </c>
      <c r="E11" s="877">
        <f>SUM('7 priedas (14)'!H158)</f>
        <v>7138.2</v>
      </c>
    </row>
    <row r="12" spans="1:5" ht="13.5" thickBot="1">
      <c r="A12" s="1221" t="s">
        <v>879</v>
      </c>
      <c r="B12" s="1222"/>
      <c r="C12" s="878">
        <f>SUM(C5:C11)</f>
        <v>52425.894</v>
      </c>
      <c r="D12" s="878">
        <f>SUM(D5:D11)</f>
        <v>58920.869999999995</v>
      </c>
      <c r="E12" s="878">
        <f t="shared" ref="E12" ca="1" si="0">SUM(E5:E11)</f>
        <v>50899.400000000009</v>
      </c>
    </row>
    <row r="13" spans="1:5" ht="13.5" thickBot="1">
      <c r="A13" s="1219" t="s">
        <v>880</v>
      </c>
      <c r="B13" s="1220"/>
      <c r="C13" s="879">
        <f>SUM(C15:C20)</f>
        <v>38216.69400000001</v>
      </c>
      <c r="D13" s="880">
        <f t="shared" ref="D13" si="1">SUM(D15:D20)</f>
        <v>42157.97</v>
      </c>
      <c r="E13" s="880">
        <f ca="1">SUM(E15:E20)</f>
        <v>38709.200000000004</v>
      </c>
    </row>
    <row r="14" spans="1:5" ht="13.5" thickBot="1">
      <c r="A14" s="1223" t="s">
        <v>881</v>
      </c>
      <c r="B14" s="1224"/>
      <c r="C14" s="881"/>
      <c r="D14" s="881"/>
      <c r="E14" s="881"/>
    </row>
    <row r="15" spans="1:5" ht="29.25" customHeight="1" thickBot="1">
      <c r="A15" s="1219" t="s">
        <v>882</v>
      </c>
      <c r="B15" s="1220"/>
      <c r="C15" s="882">
        <f>SUM('1 priedas (01)'!F106+'2 priedas (03)'!F226+'3 priedas (06)'!F107+'4 priedas (08)'!F257+'5 priedas (09)'!F196+'6 priedas (13)'!F150+'7 priedas (14)'!F148)</f>
        <v>21473.704000000005</v>
      </c>
      <c r="D15" s="882">
        <f>SUM('1 priedas (01)'!G106+'2 priedas (03)'!G226+'3 priedas (06)'!G107+'4 priedas (08)'!G257+'5 priedas (09)'!G196+'6 priedas (13)'!G150+'7 priedas (14)'!G148)</f>
        <v>24286.109999999997</v>
      </c>
      <c r="E15" s="882">
        <f>SUM('1 priedas (01)'!H106+'2 priedas (03)'!H226+'3 priedas (06)'!H107+'4 priedas (08)'!H257+'5 priedas (09)'!H196+'6 priedas (13)'!H150+'7 priedas (14)'!H148)</f>
        <v>22234.230000000003</v>
      </c>
    </row>
    <row r="16" spans="1:5" ht="15" customHeight="1" thickBot="1">
      <c r="A16" s="1219" t="s">
        <v>883</v>
      </c>
      <c r="B16" s="1220"/>
      <c r="C16" s="882">
        <f>SUM('1 priedas (01)'!F107+'2 priedas (03)'!F227+'3 priedas (06)'!F108+'4 priedas (08)'!F258+'5 priedas (09)'!F197+'6 priedas (13)'!F151+'7 priedas (14)'!F149)</f>
        <v>11164.19</v>
      </c>
      <c r="D16" s="882">
        <f>SUM('1 priedas (01)'!G107+'2 priedas (03)'!G227+'3 priedas (06)'!G108+'4 priedas (08)'!G258+'5 priedas (09)'!G197+'6 priedas (13)'!G151+'7 priedas (14)'!G149)</f>
        <v>10616.960000000001</v>
      </c>
      <c r="E16" s="882">
        <f>SUM('1 priedas (01)'!H107+'2 priedas (03)'!H227+'3 priedas (06)'!H108+'4 priedas (08)'!H258+'5 priedas (09)'!H197+'6 priedas (13)'!H151+'7 priedas (14)'!H149)</f>
        <v>10238.200000000001</v>
      </c>
    </row>
    <row r="17" spans="1:5" ht="13.5" customHeight="1" thickBot="1">
      <c r="A17" s="1219" t="s">
        <v>884</v>
      </c>
      <c r="B17" s="1220"/>
      <c r="C17" s="882">
        <f>SUM('1 priedas (01)'!F108+'2 priedas (03)'!F228+'3 priedas (06)'!F109+'4 priedas (08)'!F259+'5 priedas (09)'!F198+'6 priedas (13)'!F152+'7 priedas (14)'!F150)</f>
        <v>921</v>
      </c>
      <c r="D17" s="882">
        <f>SUM('1 priedas (01)'!G108+'2 priedas (03)'!G228+'3 priedas (06)'!G109+'4 priedas (08)'!G259+'5 priedas (09)'!G198+'6 priedas (13)'!G152+'7 priedas (14)'!G150)</f>
        <v>952.9</v>
      </c>
      <c r="E17" s="882">
        <f>SUM('1 priedas (01)'!H108+'2 priedas (03)'!H228+'3 priedas (06)'!H109+'4 priedas (08)'!H259+'5 priedas (09)'!H198+'6 priedas (13)'!H152+'7 priedas (14)'!H150)</f>
        <v>866.77</v>
      </c>
    </row>
    <row r="18" spans="1:5" ht="30" customHeight="1" thickBot="1">
      <c r="A18" s="1219" t="s">
        <v>885</v>
      </c>
      <c r="B18" s="1220"/>
      <c r="C18" s="882">
        <f>SUM('1 priedas (01)'!F109+'2 priedas (03)'!F229+'3 priedas (06)'!F110+'4 priedas (08)'!F260+'5 priedas (09)'!F199+'6 priedas (13)'!F153+'7 priedas (14)'!F151)</f>
        <v>0</v>
      </c>
      <c r="D18" s="882">
        <f>SUM('1 priedas (01)'!G109+'2 priedas (03)'!G229+'3 priedas (06)'!G110+'4 priedas (08)'!G260+'5 priedas (09)'!G199+'6 priedas (13)'!G153+'7 priedas (14)'!G151)</f>
        <v>0</v>
      </c>
      <c r="E18" s="882">
        <f ca="1">SUM('1 priedas (01)'!H109+'2 priedas (03)'!H229+'3 priedas (06)'!H110+'4 priedas (08)'!H260+'5 priedas (09)'!H199+'6 priedas (13)'!H153+'7 priedas (14)'!H151)</f>
        <v>0</v>
      </c>
    </row>
    <row r="19" spans="1:5" ht="13.5" thickBot="1">
      <c r="A19" s="1219" t="s">
        <v>886</v>
      </c>
      <c r="B19" s="1220"/>
      <c r="C19" s="882">
        <f>SUM('1 priedas (01)'!F110+'2 priedas (03)'!F230+'3 priedas (06)'!F111+'4 priedas (08)'!F261+'5 priedas (09)'!F200+'6 priedas (13)'!F154+'7 priedas (14)'!F152)</f>
        <v>1164.9000000000001</v>
      </c>
      <c r="D19" s="882">
        <f>SUM('1 priedas (01)'!G110+'2 priedas (03)'!G230+'3 priedas (06)'!G111+'4 priedas (08)'!G261+'5 priedas (09)'!G200+'6 priedas (13)'!G154+'7 priedas (14)'!G152)</f>
        <v>2702</v>
      </c>
      <c r="E19" s="882">
        <f ca="1">SUM('1 priedas (01)'!H110+'2 priedas (03)'!H230+'3 priedas (06)'!H111+'4 priedas (08)'!H261+'5 priedas (09)'!H200+'6 priedas (13)'!H154+'7 priedas (14)'!H152)</f>
        <v>1670</v>
      </c>
    </row>
    <row r="20" spans="1:5" ht="13.5" thickBot="1">
      <c r="A20" s="1219" t="s">
        <v>887</v>
      </c>
      <c r="B20" s="1220"/>
      <c r="C20" s="882">
        <f>SUM('1 priedas (01)'!F111+'2 priedas (03)'!F231+'3 priedas (06)'!F112+'4 priedas (08)'!F262+'5 priedas (09)'!F201+'6 priedas (13)'!F155+'7 priedas (14)'!F153)</f>
        <v>3492.9</v>
      </c>
      <c r="D20" s="882">
        <f>SUM('1 priedas (01)'!G111+'2 priedas (03)'!G231+'3 priedas (06)'!G112+'4 priedas (08)'!G262+'5 priedas (09)'!G201+'6 priedas (13)'!G155+'7 priedas (14)'!G153)</f>
        <v>3600</v>
      </c>
      <c r="E20" s="882">
        <f>SUM('1 priedas (01)'!H111+'2 priedas (03)'!H231+'3 priedas (06)'!H112+'4 priedas (08)'!H262+'5 priedas (09)'!H201+'6 priedas (13)'!H155+'7 priedas (14)'!H153)</f>
        <v>3700</v>
      </c>
    </row>
    <row r="21" spans="1:5" ht="45" customHeight="1" thickBot="1">
      <c r="A21" s="1219" t="s">
        <v>888</v>
      </c>
      <c r="B21" s="1220"/>
      <c r="C21" s="880">
        <f>SUM(C22:C24)</f>
        <v>14209.2</v>
      </c>
      <c r="D21" s="880">
        <f>SUM('1 priedas (01)'!G112+'2 priedas (03)'!G232+'3 priedas (06)'!G113+'4 priedas (08)'!G263+'5 priedas (09)'!G202+'6 priedas (13)'!G156+'7 priedas (14)'!G154)</f>
        <v>16762.900000000001</v>
      </c>
      <c r="E21" s="880">
        <f>SUM('1 priedas (01)'!H112+'2 priedas (03)'!H232+'3 priedas (06)'!H113+'4 priedas (08)'!H263+'5 priedas (09)'!H202+'6 priedas (13)'!H156+'7 priedas (14)'!H154)</f>
        <v>12190.2</v>
      </c>
    </row>
    <row r="22" spans="1:5" ht="18.75" customHeight="1" thickBot="1">
      <c r="A22" s="1219" t="s">
        <v>889</v>
      </c>
      <c r="B22" s="1225"/>
      <c r="C22" s="882">
        <f>SUM('1 priedas (01)'!F113+'2 priedas (03)'!F233+'3 priedas (06)'!F114+'4 priedas (08)'!F264+'5 priedas (09)'!F203+'6 priedas (13)'!F157+'7 priedas (14)'!F155)</f>
        <v>6988.8</v>
      </c>
      <c r="D22" s="882">
        <f>SUM('1 priedas (01)'!G113+'2 priedas (03)'!G233+'3 priedas (06)'!G114+'4 priedas (08)'!G264+'5 priedas (09)'!G203+'6 priedas (13)'!G157+'7 priedas (14)'!G155)</f>
        <v>9455.7000000000007</v>
      </c>
      <c r="E22" s="882">
        <f>SUM('1 priedas (01)'!H113+'2 priedas (03)'!H233+'3 priedas (06)'!H114+'4 priedas (08)'!H264+'5 priedas (09)'!H203+'6 priedas (13)'!H157+'7 priedas (14)'!H155)</f>
        <v>5567.4</v>
      </c>
    </row>
    <row r="23" spans="1:5" ht="17.25" customHeight="1" thickBot="1">
      <c r="A23" s="1219" t="s">
        <v>890</v>
      </c>
      <c r="B23" s="1225"/>
      <c r="C23" s="882">
        <f>SUM('1 priedas (01)'!F114+'2 priedas (03)'!F234+'3 priedas (06)'!F115+'4 priedas (08)'!F265+'5 priedas (09)'!F204+'6 priedas (13)'!F158+'7 priedas (14)'!F156)</f>
        <v>6549.9</v>
      </c>
      <c r="D23" s="882">
        <f>SUM('1 priedas (01)'!G114+'2 priedas (03)'!G234+'3 priedas (06)'!G115+'4 priedas (08)'!G265+'5 priedas (09)'!G204+'6 priedas (13)'!G158+'7 priedas (14)'!G156)</f>
        <v>6359.2</v>
      </c>
      <c r="E23" s="882">
        <f>SUM('1 priedas (01)'!H114+'2 priedas (03)'!H234+'3 priedas (06)'!H115+'4 priedas (08)'!H265+'5 priedas (09)'!H204+'6 priedas (13)'!H158+'7 priedas (14)'!H156)</f>
        <v>6417</v>
      </c>
    </row>
    <row r="24" spans="1:5" ht="13.5" thickBot="1">
      <c r="A24" s="1219" t="s">
        <v>891</v>
      </c>
      <c r="B24" s="1225"/>
      <c r="C24" s="882">
        <f>SUM('1 priedas (01)'!F115+'2 priedas (03)'!F235+'3 priedas (06)'!F116+'4 priedas (08)'!F266+'5 priedas (09)'!F205+'6 priedas (13)'!F159+'7 priedas (14)'!F157)</f>
        <v>670.5</v>
      </c>
      <c r="D24" s="882">
        <f>SUM('1 priedas (01)'!G115+'2 priedas (03)'!G235+'3 priedas (06)'!G116+'4 priedas (08)'!G266+'5 priedas (09)'!G205+'6 priedas (13)'!G159+'7 priedas (14)'!G157)</f>
        <v>948</v>
      </c>
      <c r="E24" s="882">
        <f>SUM('1 priedas (01)'!H115+'2 priedas (03)'!H235+'3 priedas (06)'!H116+'4 priedas (08)'!H266+'5 priedas (09)'!H205+'6 priedas (13)'!H159+'7 priedas (14)'!H157)</f>
        <v>205.79999999999998</v>
      </c>
    </row>
    <row r="25" spans="1:5" ht="26.25" customHeight="1" thickBot="1">
      <c r="A25" s="1219" t="s">
        <v>1637</v>
      </c>
      <c r="B25" s="1220"/>
      <c r="C25" s="880">
        <f>SUM(C13+C21)</f>
        <v>52425.894000000015</v>
      </c>
      <c r="D25" s="880">
        <f>SUM('1 priedas (01)'!G116+'2 priedas (03)'!G236+'3 priedas (06)'!G117+'4 priedas (08)'!G267+'5 priedas (09)'!G206+'6 priedas (13)'!G160+'7 priedas (14)'!G158)</f>
        <v>58920.869999999995</v>
      </c>
      <c r="E25" s="880">
        <f ca="1">SUM('1 priedas (01)'!H116+'2 priedas (03)'!H236+'3 priedas (06)'!H117+'4 priedas (08)'!H267+'5 priedas (09)'!H206+'6 priedas (13)'!H160+'7 priedas (14)'!H158)</f>
        <v>50899.400000000009</v>
      </c>
    </row>
    <row r="26" spans="1:5" ht="13.5" thickBot="1">
      <c r="A26" s="1219" t="s">
        <v>80</v>
      </c>
      <c r="B26" s="1220"/>
      <c r="C26" s="882">
        <f ca="1">SUM('1 priedas (01)'!F117+'2 priedas (03)'!F237+'3 priedas (06)'!F118+'4 priedas (08)'!F268+'5 priedas (09)'!F207+'6 priedas (13)'!F161+'7 priedas (14)'!F159)</f>
        <v>6293.9000000000005</v>
      </c>
      <c r="D26" s="882">
        <f ca="1">SUM('1 priedas (01)'!G117+'2 priedas (03)'!G237+'3 priedas (06)'!G118+'4 priedas (08)'!G268+'5 priedas (09)'!G207+'6 priedas (13)'!G161+'7 priedas (14)'!G159)</f>
        <v>7596.7</v>
      </c>
      <c r="E26" s="882">
        <f ca="1">SUM('1 priedas (01)'!H117+'2 priedas (03)'!H237+'3 priedas (06)'!H118+'4 priedas (08)'!H268+'5 priedas (09)'!H207+'6 priedas (13)'!H161+'7 priedas (14)'!H159)</f>
        <v>8057.0999999999995</v>
      </c>
    </row>
    <row r="27" spans="1:5" ht="33" customHeight="1" thickBot="1">
      <c r="A27" s="1219" t="s">
        <v>81</v>
      </c>
      <c r="B27" s="1220"/>
      <c r="C27" s="882">
        <f>SUM('1 priedas (01)'!F118+'2 priedas (03)'!F238+'3 priedas (06)'!F119+'4 priedas (08)'!F269+'5 priedas (09)'!F208+'6 priedas (13)'!F162+'7 priedas (14)'!F160)</f>
        <v>10239.400000000001</v>
      </c>
      <c r="D27" s="882">
        <f>SUM('1 priedas (01)'!G118+'2 priedas (03)'!G238+'3 priedas (06)'!G119+'4 priedas (08)'!G269+'5 priedas (09)'!G208+'6 priedas (13)'!G162+'7 priedas (14)'!G160)</f>
        <v>6494.9760000000033</v>
      </c>
      <c r="E27" s="882">
        <f ca="1">SUM('1 priedas (01)'!H118+'2 priedas (03)'!H238+'3 priedas (06)'!H119+'4 priedas (08)'!H269+'5 priedas (09)'!H208+'6 priedas (13)'!H162+'7 priedas (14)'!H160)</f>
        <v>-8021.4699999999966</v>
      </c>
    </row>
  </sheetData>
  <mergeCells count="16">
    <mergeCell ref="A24:B24"/>
    <mergeCell ref="A25:B25"/>
    <mergeCell ref="A26:B26"/>
    <mergeCell ref="A27:B27"/>
    <mergeCell ref="A18:B18"/>
    <mergeCell ref="A19:B19"/>
    <mergeCell ref="A20:B20"/>
    <mergeCell ref="A21:B21"/>
    <mergeCell ref="A22:B22"/>
    <mergeCell ref="A23:B23"/>
    <mergeCell ref="A17:B17"/>
    <mergeCell ref="A12:B12"/>
    <mergeCell ref="A13:B13"/>
    <mergeCell ref="A14:B14"/>
    <mergeCell ref="A15:B15"/>
    <mergeCell ref="A16:B16"/>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Įvardytieji diapazonai</vt:lpstr>
      </vt:variant>
      <vt:variant>
        <vt:i4>3</vt:i4>
      </vt:variant>
    </vt:vector>
  </HeadingPairs>
  <TitlesOfParts>
    <vt:vector size="11" baseType="lpstr">
      <vt:lpstr>1 priedas (01)</vt:lpstr>
      <vt:lpstr>2 priedas (03)</vt:lpstr>
      <vt:lpstr>3 priedas (06)</vt:lpstr>
      <vt:lpstr>4 priedas (08)</vt:lpstr>
      <vt:lpstr>5 priedas (09)</vt:lpstr>
      <vt:lpstr>6 priedas (13)</vt:lpstr>
      <vt:lpstr>7 priedas (14)</vt:lpstr>
      <vt:lpstr>Lėšos</vt:lpstr>
      <vt:lpstr>'1 priedas (01)'!Print_Titles</vt:lpstr>
      <vt:lpstr>'4 priedas (08)'!Print_Titles</vt:lpstr>
      <vt:lpstr>'7 priedas (14)'!Print_Titles</vt:lpstr>
    </vt:vector>
  </TitlesOfParts>
  <Company>xx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ZrsaOffice7</cp:lastModifiedBy>
  <cp:lastPrinted>2025-02-03T11:55:57Z</cp:lastPrinted>
  <dcterms:created xsi:type="dcterms:W3CDTF">2008-10-15T17:43:49Z</dcterms:created>
  <dcterms:modified xsi:type="dcterms:W3CDTF">2025-02-11T14:08:05Z</dcterms:modified>
</cp:coreProperties>
</file>