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RSIL\Desktop\SVP galutinis\"/>
    </mc:Choice>
  </mc:AlternateContent>
  <xr:revisionPtr revIDLastSave="0" documentId="13_ncr:1_{9677475C-9A2B-4697-9CA4-AC0748A84FEA}" xr6:coauthVersionLast="47" xr6:coauthVersionMax="47" xr10:uidLastSave="{00000000-0000-0000-0000-000000000000}"/>
  <bookViews>
    <workbookView xWindow="-120" yWindow="-120" windowWidth="29040" windowHeight="15720" tabRatio="871" activeTab="7" xr2:uid="{D3983F84-C26E-4CBD-A210-4C2C4A012C35}"/>
  </bookViews>
  <sheets>
    <sheet name="1 priedas (01)" sheetId="5" r:id="rId1"/>
    <sheet name="2 priedas (03)" sheetId="8" r:id="rId2"/>
    <sheet name="3 priedas (06)" sheetId="9" r:id="rId3"/>
    <sheet name="4 priedas (08)" sheetId="10" r:id="rId4"/>
    <sheet name="5 priedas (09)" sheetId="11" r:id="rId5"/>
    <sheet name="6 priedas (13)" sheetId="12" r:id="rId6"/>
    <sheet name="7 priedas (14)" sheetId="14" r:id="rId7"/>
    <sheet name="Lėšos" sheetId="16" r:id="rId8"/>
  </sheets>
  <definedNames>
    <definedName name="_xlnm._FilterDatabase" localSheetId="0" hidden="1">'1 priedas (01)'!$A$10:$N$121</definedName>
    <definedName name="_xlnm._FilterDatabase" localSheetId="1" hidden="1">'2 priedas (03)'!$A$11:$N$273</definedName>
    <definedName name="_xlnm._FilterDatabase" localSheetId="2" hidden="1">'3 priedas (06)'!$A$10:$N$133</definedName>
    <definedName name="_xlnm._FilterDatabase" localSheetId="3" hidden="1">'4 priedas (08)'!$A$10:$N$280</definedName>
    <definedName name="_xlnm._FilterDatabase" localSheetId="4" hidden="1">'5 priedas (09)'!$A$10:$N$225</definedName>
    <definedName name="_xlnm._FilterDatabase" localSheetId="5" hidden="1">'6 priedas (13)'!$A$10:$N$169</definedName>
    <definedName name="_xlnm._FilterDatabase" localSheetId="6" hidden="1">'7 priedas (14)'!$A$10:$N$161</definedName>
    <definedName name="_xlnm.Print_Titles" localSheetId="0">'1 priedas (01)'!$6:$10</definedName>
    <definedName name="_xlnm.Print_Titles" localSheetId="3">'4 priedas (08)'!$6:$10</definedName>
    <definedName name="_xlnm.Print_Titles" localSheetId="6">'7 priedas (14)'!$6:$9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5" i="8" l="1"/>
  <c r="F168" i="12" l="1"/>
  <c r="G43" i="14" l="1"/>
  <c r="H43" i="14"/>
  <c r="F43" i="14"/>
  <c r="F153" i="14"/>
  <c r="F17" i="14" l="1"/>
  <c r="F22" i="8"/>
  <c r="H272" i="8" l="1"/>
  <c r="F69" i="11"/>
  <c r="G69" i="11"/>
  <c r="H69" i="11"/>
  <c r="F149" i="14"/>
  <c r="G17" i="14"/>
  <c r="H17" i="14"/>
  <c r="F87" i="10" l="1"/>
  <c r="H203" i="10" l="1"/>
  <c r="G203" i="10"/>
  <c r="F203" i="10"/>
  <c r="H117" i="10"/>
  <c r="G117" i="10"/>
  <c r="F117" i="10"/>
  <c r="H198" i="10" l="1"/>
  <c r="G198" i="10"/>
  <c r="F198" i="10"/>
  <c r="F46" i="10" l="1"/>
  <c r="G46" i="10"/>
  <c r="H46" i="10"/>
  <c r="F37" i="10" l="1"/>
  <c r="G37" i="10"/>
  <c r="H37" i="10"/>
  <c r="H51" i="10"/>
  <c r="G51" i="10"/>
  <c r="F51" i="10"/>
  <c r="F129" i="10"/>
  <c r="G129" i="10"/>
  <c r="H129" i="10"/>
  <c r="H146" i="12" l="1"/>
  <c r="G146" i="12"/>
  <c r="F146" i="12"/>
  <c r="F66" i="10"/>
  <c r="H154" i="11" l="1"/>
  <c r="G154" i="11"/>
  <c r="F154" i="11"/>
  <c r="H56" i="11"/>
  <c r="G56" i="11"/>
  <c r="F56" i="11"/>
  <c r="F34" i="8" l="1"/>
  <c r="H44" i="12" l="1"/>
  <c r="G44" i="12"/>
  <c r="F44" i="12"/>
  <c r="F16" i="12"/>
  <c r="G16" i="12"/>
  <c r="H16" i="12"/>
  <c r="H151" i="11" l="1"/>
  <c r="G151" i="11"/>
  <c r="F151" i="11"/>
  <c r="H148" i="11"/>
  <c r="G148" i="11"/>
  <c r="F148" i="11"/>
  <c r="H145" i="11"/>
  <c r="G145" i="11"/>
  <c r="F145" i="11"/>
  <c r="F78" i="8" l="1"/>
  <c r="F91" i="8"/>
  <c r="G91" i="8"/>
  <c r="H91" i="8"/>
  <c r="F121" i="8"/>
  <c r="F149" i="8"/>
  <c r="F155" i="8"/>
  <c r="F254" i="8"/>
  <c r="G254" i="8"/>
  <c r="H254" i="8"/>
  <c r="F128" i="9"/>
  <c r="F126" i="10"/>
  <c r="G126" i="10"/>
  <c r="H126" i="10"/>
  <c r="F113" i="10"/>
  <c r="G113" i="10"/>
  <c r="H113" i="10"/>
  <c r="G66" i="10"/>
  <c r="H66" i="10"/>
  <c r="F75" i="10"/>
  <c r="F82" i="10"/>
  <c r="F105" i="10"/>
  <c r="F142" i="10"/>
  <c r="F217" i="10"/>
  <c r="F246" i="10"/>
  <c r="G246" i="10"/>
  <c r="H246" i="10"/>
  <c r="H217" i="11" l="1"/>
  <c r="H216" i="11"/>
  <c r="G53" i="11"/>
  <c r="H53" i="11"/>
  <c r="G65" i="11"/>
  <c r="H65" i="11"/>
  <c r="F65" i="11"/>
  <c r="F74" i="11"/>
  <c r="G74" i="11"/>
  <c r="H74" i="11"/>
  <c r="G79" i="11"/>
  <c r="H79" i="11"/>
  <c r="G82" i="11"/>
  <c r="H82" i="11"/>
  <c r="G86" i="11"/>
  <c r="H86" i="11"/>
  <c r="G94" i="11"/>
  <c r="H94" i="11"/>
  <c r="G106" i="11"/>
  <c r="H106" i="11"/>
  <c r="G109" i="11"/>
  <c r="H109" i="11"/>
  <c r="G118" i="11"/>
  <c r="H118" i="11"/>
  <c r="G121" i="11"/>
  <c r="H121" i="11"/>
  <c r="G127" i="11"/>
  <c r="H127" i="11"/>
  <c r="G139" i="11"/>
  <c r="H139" i="11"/>
  <c r="G142" i="11"/>
  <c r="H142" i="11"/>
  <c r="G167" i="11"/>
  <c r="H167" i="11"/>
  <c r="G171" i="11"/>
  <c r="H171" i="11"/>
  <c r="G178" i="11"/>
  <c r="H178" i="11"/>
  <c r="G183" i="11"/>
  <c r="H183" i="11"/>
  <c r="G186" i="11"/>
  <c r="H186" i="11"/>
  <c r="G189" i="11"/>
  <c r="H189" i="11"/>
  <c r="G206" i="11"/>
  <c r="H206" i="11"/>
  <c r="G23" i="11"/>
  <c r="H23" i="11"/>
  <c r="G15" i="11"/>
  <c r="H15" i="11"/>
  <c r="G157" i="14"/>
  <c r="F37" i="12"/>
  <c r="G37" i="12"/>
  <c r="H37" i="12"/>
  <c r="H30" i="10"/>
  <c r="F210" i="10"/>
  <c r="F101" i="9"/>
  <c r="F89" i="5"/>
  <c r="F56" i="5"/>
  <c r="F69" i="8"/>
  <c r="F218" i="10" l="1"/>
  <c r="F142" i="11" l="1"/>
  <c r="F25" i="14" l="1"/>
  <c r="H78" i="5" l="1"/>
  <c r="G78" i="5"/>
  <c r="F78" i="5"/>
  <c r="H72" i="5" l="1"/>
  <c r="G72" i="5"/>
  <c r="F72" i="5"/>
  <c r="H90" i="12" l="1"/>
  <c r="G90" i="12"/>
  <c r="F90" i="12"/>
  <c r="H142" i="14" l="1"/>
  <c r="G142" i="14"/>
  <c r="F142" i="14"/>
  <c r="F75" i="5" l="1"/>
  <c r="G75" i="5"/>
  <c r="H75" i="5"/>
  <c r="F44" i="5" l="1"/>
  <c r="G44" i="5"/>
  <c r="H44" i="5"/>
  <c r="G89" i="5" l="1"/>
  <c r="H89" i="5"/>
  <c r="F65" i="5"/>
  <c r="G65" i="5"/>
  <c r="H65" i="5"/>
  <c r="H114" i="14" l="1"/>
  <c r="G114" i="14"/>
  <c r="F114" i="14"/>
  <c r="H69" i="9" l="1"/>
  <c r="G69" i="9"/>
  <c r="F69" i="9"/>
  <c r="H20" i="11" l="1"/>
  <c r="G20" i="11"/>
  <c r="F20" i="11"/>
  <c r="F68" i="5"/>
  <c r="G68" i="5"/>
  <c r="H68" i="5"/>
  <c r="G24" i="11" l="1"/>
  <c r="H24" i="11"/>
  <c r="F208" i="8" l="1"/>
  <c r="F209" i="8" s="1"/>
  <c r="G208" i="8"/>
  <c r="G209" i="8" s="1"/>
  <c r="H208" i="8"/>
  <c r="H209" i="8" s="1"/>
  <c r="F34" i="14" l="1"/>
  <c r="G34" i="14"/>
  <c r="H34" i="14"/>
  <c r="F139" i="14"/>
  <c r="F136" i="14"/>
  <c r="F133" i="14"/>
  <c r="F128" i="14"/>
  <c r="F129" i="14" s="1"/>
  <c r="F123" i="14"/>
  <c r="F120" i="14"/>
  <c r="F111" i="14"/>
  <c r="F108" i="14"/>
  <c r="F105" i="14"/>
  <c r="F102" i="14"/>
  <c r="F99" i="14"/>
  <c r="F96" i="14"/>
  <c r="F93" i="14"/>
  <c r="F90" i="14"/>
  <c r="F87" i="14"/>
  <c r="F84" i="14"/>
  <c r="F77" i="14"/>
  <c r="F74" i="14"/>
  <c r="F71" i="14"/>
  <c r="F67" i="14"/>
  <c r="F64" i="14"/>
  <c r="F61" i="14"/>
  <c r="F56" i="14"/>
  <c r="F53" i="14"/>
  <c r="F46" i="14"/>
  <c r="F40" i="14"/>
  <c r="F37" i="14"/>
  <c r="F31" i="14"/>
  <c r="F28" i="14"/>
  <c r="F149" i="12"/>
  <c r="F143" i="12"/>
  <c r="F140" i="12"/>
  <c r="F133" i="12"/>
  <c r="F130" i="12"/>
  <c r="F127" i="12"/>
  <c r="F120" i="12"/>
  <c r="F116" i="12"/>
  <c r="F113" i="12"/>
  <c r="F87" i="12"/>
  <c r="F84" i="12"/>
  <c r="F81" i="12"/>
  <c r="F78" i="12"/>
  <c r="F75" i="12"/>
  <c r="F70" i="12"/>
  <c r="F67" i="12"/>
  <c r="F64" i="12"/>
  <c r="F61" i="12"/>
  <c r="F57" i="12"/>
  <c r="F54" i="12"/>
  <c r="F47" i="12"/>
  <c r="F40" i="12"/>
  <c r="F33" i="12"/>
  <c r="F21" i="12"/>
  <c r="F206" i="11"/>
  <c r="F203" i="11"/>
  <c r="F195" i="11"/>
  <c r="F192" i="11"/>
  <c r="F189" i="11"/>
  <c r="F186" i="11"/>
  <c r="F183" i="11"/>
  <c r="F178" i="11"/>
  <c r="F171" i="11"/>
  <c r="F167" i="11"/>
  <c r="F162" i="11"/>
  <c r="F159" i="11"/>
  <c r="F139" i="11"/>
  <c r="F136" i="11"/>
  <c r="F133" i="11"/>
  <c r="F130" i="11"/>
  <c r="F127" i="11"/>
  <c r="F124" i="11"/>
  <c r="F121" i="11"/>
  <c r="F118" i="11"/>
  <c r="F109" i="11"/>
  <c r="F106" i="11"/>
  <c r="F103" i="11"/>
  <c r="F100" i="11"/>
  <c r="F94" i="11"/>
  <c r="F89" i="11"/>
  <c r="F86" i="11"/>
  <c r="F82" i="11"/>
  <c r="F79" i="11"/>
  <c r="F75" i="11"/>
  <c r="F53" i="11"/>
  <c r="F50" i="11"/>
  <c r="F47" i="11"/>
  <c r="F44" i="11"/>
  <c r="F41" i="11"/>
  <c r="F38" i="11"/>
  <c r="F32" i="11"/>
  <c r="F28" i="11"/>
  <c r="F23" i="11"/>
  <c r="F15" i="11"/>
  <c r="F261" i="10"/>
  <c r="F258" i="10"/>
  <c r="F255" i="10"/>
  <c r="F243" i="10"/>
  <c r="F236" i="10"/>
  <c r="F230" i="10"/>
  <c r="F222" i="10"/>
  <c r="F189" i="10"/>
  <c r="F204" i="10" s="1"/>
  <c r="F183" i="10"/>
  <c r="F180" i="10"/>
  <c r="F175" i="10"/>
  <c r="F171" i="10"/>
  <c r="F168" i="10"/>
  <c r="F164" i="10"/>
  <c r="F160" i="10"/>
  <c r="F153" i="10"/>
  <c r="F123" i="10"/>
  <c r="F130" i="10" s="1"/>
  <c r="F110" i="10"/>
  <c r="F102" i="10"/>
  <c r="F99" i="10"/>
  <c r="F91" i="10"/>
  <c r="F71" i="10"/>
  <c r="F33" i="10"/>
  <c r="F30" i="10"/>
  <c r="F26" i="10"/>
  <c r="F23" i="10"/>
  <c r="F18" i="10"/>
  <c r="F15" i="10"/>
  <c r="F113" i="9"/>
  <c r="F114" i="9" s="1"/>
  <c r="F98" i="9"/>
  <c r="F95" i="9"/>
  <c r="F89" i="9"/>
  <c r="F79" i="9"/>
  <c r="F75" i="9"/>
  <c r="F66" i="9"/>
  <c r="F63" i="9"/>
  <c r="F40" i="9"/>
  <c r="F37" i="9"/>
  <c r="F30" i="9"/>
  <c r="F26" i="9"/>
  <c r="F23" i="9"/>
  <c r="F20" i="9"/>
  <c r="F247" i="8"/>
  <c r="F255" i="8" s="1"/>
  <c r="F256" i="8" s="1"/>
  <c r="F239" i="8"/>
  <c r="F228" i="8"/>
  <c r="F218" i="8"/>
  <c r="F202" i="8"/>
  <c r="F199" i="8"/>
  <c r="F196" i="8"/>
  <c r="F188" i="8"/>
  <c r="F183" i="8"/>
  <c r="F179" i="8"/>
  <c r="F175" i="8"/>
  <c r="F162" i="8"/>
  <c r="F158" i="8"/>
  <c r="F143" i="8"/>
  <c r="F138" i="8"/>
  <c r="F135" i="8"/>
  <c r="F128" i="8"/>
  <c r="F113" i="8"/>
  <c r="F107" i="8"/>
  <c r="F101" i="8"/>
  <c r="F66" i="8"/>
  <c r="F57" i="8"/>
  <c r="F49" i="8"/>
  <c r="F44" i="8"/>
  <c r="F101" i="5"/>
  <c r="F98" i="5"/>
  <c r="F95" i="5"/>
  <c r="F92" i="5"/>
  <c r="F62" i="5"/>
  <c r="F59" i="5"/>
  <c r="F52" i="5"/>
  <c r="F39" i="5"/>
  <c r="F30" i="5"/>
  <c r="F27" i="5"/>
  <c r="G101" i="5"/>
  <c r="H101" i="5"/>
  <c r="G98" i="5"/>
  <c r="H98" i="5"/>
  <c r="G95" i="5"/>
  <c r="H95" i="5"/>
  <c r="G92" i="5"/>
  <c r="H92" i="5"/>
  <c r="G62" i="5"/>
  <c r="H62" i="5"/>
  <c r="G59" i="5"/>
  <c r="H59" i="5"/>
  <c r="G56" i="5"/>
  <c r="H56" i="5"/>
  <c r="G52" i="5"/>
  <c r="H52" i="5"/>
  <c r="G39" i="5"/>
  <c r="H39" i="5"/>
  <c r="G27" i="5"/>
  <c r="H27" i="5"/>
  <c r="G30" i="5"/>
  <c r="H30" i="5"/>
  <c r="F110" i="5"/>
  <c r="F111" i="5"/>
  <c r="F115" i="14" l="1"/>
  <c r="F150" i="12"/>
  <c r="F151" i="12" s="1"/>
  <c r="F179" i="11"/>
  <c r="F124" i="14"/>
  <c r="F91" i="12"/>
  <c r="F155" i="11"/>
  <c r="F57" i="11"/>
  <c r="F92" i="8"/>
  <c r="F247" i="10"/>
  <c r="F184" i="10"/>
  <c r="F205" i="10" s="1"/>
  <c r="F118" i="10"/>
  <c r="H102" i="5"/>
  <c r="F102" i="5"/>
  <c r="G102" i="5"/>
  <c r="F67" i="10"/>
  <c r="G79" i="5"/>
  <c r="H79" i="5"/>
  <c r="F79" i="5"/>
  <c r="F22" i="12"/>
  <c r="F240" i="8"/>
  <c r="F241" i="8" s="1"/>
  <c r="F24" i="11"/>
  <c r="F207" i="11"/>
  <c r="F143" i="14"/>
  <c r="F134" i="12"/>
  <c r="F135" i="12" s="1"/>
  <c r="F121" i="12"/>
  <c r="F70" i="9"/>
  <c r="F31" i="5"/>
  <c r="F102" i="9"/>
  <c r="F71" i="12"/>
  <c r="F48" i="12"/>
  <c r="F31" i="9"/>
  <c r="F32" i="9" s="1"/>
  <c r="F262" i="10"/>
  <c r="F203" i="8"/>
  <c r="H31" i="5"/>
  <c r="G31" i="5"/>
  <c r="H70" i="12"/>
  <c r="G70" i="12"/>
  <c r="H87" i="12"/>
  <c r="G87" i="12"/>
  <c r="F131" i="10" l="1"/>
  <c r="F49" i="12"/>
  <c r="F208" i="11"/>
  <c r="F58" i="11"/>
  <c r="F115" i="9"/>
  <c r="F116" i="9" s="1"/>
  <c r="F103" i="5"/>
  <c r="F122" i="12"/>
  <c r="F263" i="10"/>
  <c r="F144" i="14"/>
  <c r="F145" i="14" s="1"/>
  <c r="G103" i="5"/>
  <c r="G104" i="5" s="1"/>
  <c r="H160" i="14"/>
  <c r="G160" i="14"/>
  <c r="F160" i="14"/>
  <c r="H158" i="14"/>
  <c r="G158" i="14"/>
  <c r="F158" i="14"/>
  <c r="H157" i="14"/>
  <c r="F157" i="14"/>
  <c r="H156" i="14"/>
  <c r="G156" i="14"/>
  <c r="F156" i="14"/>
  <c r="H154" i="14"/>
  <c r="G154" i="14"/>
  <c r="H153" i="14"/>
  <c r="G153" i="14"/>
  <c r="H152" i="14"/>
  <c r="G152" i="14"/>
  <c r="F152" i="14"/>
  <c r="H151" i="14"/>
  <c r="G151" i="14"/>
  <c r="F151" i="14"/>
  <c r="H150" i="14"/>
  <c r="G150" i="14"/>
  <c r="F150" i="14"/>
  <c r="H149" i="14"/>
  <c r="G149" i="14"/>
  <c r="H139" i="14"/>
  <c r="G139" i="14"/>
  <c r="H136" i="14"/>
  <c r="G136" i="14"/>
  <c r="H133" i="14"/>
  <c r="G133" i="14"/>
  <c r="H128" i="14"/>
  <c r="H129" i="14" s="1"/>
  <c r="G128" i="14"/>
  <c r="G129" i="14" s="1"/>
  <c r="H123" i="14"/>
  <c r="G123" i="14"/>
  <c r="H120" i="14"/>
  <c r="G120" i="14"/>
  <c r="H111" i="14"/>
  <c r="G111" i="14"/>
  <c r="H108" i="14"/>
  <c r="G108" i="14"/>
  <c r="H105" i="14"/>
  <c r="G105" i="14"/>
  <c r="H102" i="14"/>
  <c r="G102" i="14"/>
  <c r="H99" i="14"/>
  <c r="G99" i="14"/>
  <c r="H96" i="14"/>
  <c r="G96" i="14"/>
  <c r="H93" i="14"/>
  <c r="G93" i="14"/>
  <c r="H90" i="14"/>
  <c r="G90" i="14"/>
  <c r="H87" i="14"/>
  <c r="G87" i="14"/>
  <c r="H84" i="14"/>
  <c r="G84" i="14"/>
  <c r="H77" i="14"/>
  <c r="G77" i="14"/>
  <c r="H74" i="14"/>
  <c r="G74" i="14"/>
  <c r="H71" i="14"/>
  <c r="G71" i="14"/>
  <c r="H67" i="14"/>
  <c r="G67" i="14"/>
  <c r="H64" i="14"/>
  <c r="G64" i="14"/>
  <c r="H61" i="14"/>
  <c r="G61" i="14"/>
  <c r="H56" i="14"/>
  <c r="G56" i="14"/>
  <c r="H53" i="14"/>
  <c r="G53" i="14"/>
  <c r="H46" i="14"/>
  <c r="G46" i="14"/>
  <c r="H40" i="14"/>
  <c r="G40" i="14"/>
  <c r="H37" i="14"/>
  <c r="G37" i="14"/>
  <c r="H31" i="14"/>
  <c r="G31" i="14"/>
  <c r="H28" i="14"/>
  <c r="G28" i="14"/>
  <c r="H25" i="14"/>
  <c r="G25" i="14"/>
  <c r="H167" i="12"/>
  <c r="G167" i="12"/>
  <c r="F167" i="12"/>
  <c r="H165" i="12"/>
  <c r="G165" i="12"/>
  <c r="F165" i="12"/>
  <c r="H164" i="12"/>
  <c r="G164" i="12"/>
  <c r="F164" i="12"/>
  <c r="H163" i="12"/>
  <c r="G163" i="12"/>
  <c r="F163" i="12"/>
  <c r="H161" i="12"/>
  <c r="G161" i="12"/>
  <c r="F161" i="12"/>
  <c r="H160" i="12"/>
  <c r="G160" i="12"/>
  <c r="F160" i="12"/>
  <c r="H159" i="12"/>
  <c r="G159" i="12"/>
  <c r="F159" i="12"/>
  <c r="H158" i="12"/>
  <c r="G158" i="12"/>
  <c r="F158" i="12"/>
  <c r="H157" i="12"/>
  <c r="G157" i="12"/>
  <c r="F157" i="12"/>
  <c r="H156" i="12"/>
  <c r="G156" i="12"/>
  <c r="F156" i="12"/>
  <c r="H149" i="12"/>
  <c r="G149" i="12"/>
  <c r="H143" i="12"/>
  <c r="G143" i="12"/>
  <c r="H140" i="12"/>
  <c r="G140" i="12"/>
  <c r="H133" i="12"/>
  <c r="G133" i="12"/>
  <c r="H130" i="12"/>
  <c r="G130" i="12"/>
  <c r="H127" i="12"/>
  <c r="G127" i="12"/>
  <c r="H120" i="12"/>
  <c r="G120" i="12"/>
  <c r="H116" i="12"/>
  <c r="G116" i="12"/>
  <c r="H113" i="12"/>
  <c r="G113" i="12"/>
  <c r="H84" i="12"/>
  <c r="G84" i="12"/>
  <c r="H81" i="12"/>
  <c r="G81" i="12"/>
  <c r="H78" i="12"/>
  <c r="G78" i="12"/>
  <c r="H75" i="12"/>
  <c r="G75" i="12"/>
  <c r="H67" i="12"/>
  <c r="G67" i="12"/>
  <c r="H64" i="12"/>
  <c r="G64" i="12"/>
  <c r="H61" i="12"/>
  <c r="G61" i="12"/>
  <c r="H57" i="12"/>
  <c r="G57" i="12"/>
  <c r="H54" i="12"/>
  <c r="G54" i="12"/>
  <c r="H47" i="12"/>
  <c r="G47" i="12"/>
  <c r="H40" i="12"/>
  <c r="G40" i="12"/>
  <c r="H33" i="12"/>
  <c r="G33" i="12"/>
  <c r="H21" i="12"/>
  <c r="G21" i="12"/>
  <c r="G224" i="11"/>
  <c r="H222" i="11"/>
  <c r="G222" i="11"/>
  <c r="F222" i="11"/>
  <c r="H221" i="11"/>
  <c r="G221" i="11"/>
  <c r="F221" i="11"/>
  <c r="H220" i="11"/>
  <c r="G220" i="11"/>
  <c r="F220" i="11"/>
  <c r="H218" i="11"/>
  <c r="G218" i="11"/>
  <c r="F218" i="11"/>
  <c r="G217" i="11"/>
  <c r="F217" i="11"/>
  <c r="G216" i="11"/>
  <c r="F216" i="11"/>
  <c r="H215" i="11"/>
  <c r="G215" i="11"/>
  <c r="F215" i="11"/>
  <c r="H214" i="11"/>
  <c r="G214" i="11"/>
  <c r="F214" i="11"/>
  <c r="H213" i="11"/>
  <c r="G213" i="11"/>
  <c r="F213" i="11"/>
  <c r="H203" i="11"/>
  <c r="G203" i="11"/>
  <c r="H195" i="11"/>
  <c r="G195" i="11"/>
  <c r="H192" i="11"/>
  <c r="G192" i="11"/>
  <c r="H162" i="11"/>
  <c r="G162" i="11"/>
  <c r="H159" i="11"/>
  <c r="G159" i="11"/>
  <c r="H136" i="11"/>
  <c r="G136" i="11"/>
  <c r="H133" i="11"/>
  <c r="G133" i="11"/>
  <c r="H130" i="11"/>
  <c r="G130" i="11"/>
  <c r="H124" i="11"/>
  <c r="G124" i="11"/>
  <c r="H103" i="11"/>
  <c r="G103" i="11"/>
  <c r="H100" i="11"/>
  <c r="G100" i="11"/>
  <c r="H89" i="11"/>
  <c r="G89" i="11"/>
  <c r="H75" i="11"/>
  <c r="G75" i="11"/>
  <c r="H50" i="11"/>
  <c r="G50" i="11"/>
  <c r="H47" i="11"/>
  <c r="G47" i="11"/>
  <c r="H44" i="11"/>
  <c r="G44" i="11"/>
  <c r="H41" i="11"/>
  <c r="G41" i="11"/>
  <c r="H38" i="11"/>
  <c r="G38" i="11"/>
  <c r="H32" i="11"/>
  <c r="G32" i="11"/>
  <c r="H28" i="11"/>
  <c r="G28" i="11"/>
  <c r="H279" i="10"/>
  <c r="G279" i="10"/>
  <c r="F279" i="10"/>
  <c r="H277" i="10"/>
  <c r="G277" i="10"/>
  <c r="F277" i="10"/>
  <c r="H276" i="10"/>
  <c r="G276" i="10"/>
  <c r="F276" i="10"/>
  <c r="H275" i="10"/>
  <c r="G275" i="10"/>
  <c r="F275" i="10"/>
  <c r="H273" i="10"/>
  <c r="G273" i="10"/>
  <c r="F273" i="10"/>
  <c r="H272" i="10"/>
  <c r="G272" i="10"/>
  <c r="F272" i="10"/>
  <c r="H271" i="10"/>
  <c r="G271" i="10"/>
  <c r="F271" i="10"/>
  <c r="H270" i="10"/>
  <c r="G270" i="10"/>
  <c r="F270" i="10"/>
  <c r="H269" i="10"/>
  <c r="G269" i="10"/>
  <c r="F269" i="10"/>
  <c r="H268" i="10"/>
  <c r="F268" i="10"/>
  <c r="H261" i="10"/>
  <c r="G261" i="10"/>
  <c r="H258" i="10"/>
  <c r="G258" i="10"/>
  <c r="H255" i="10"/>
  <c r="G255" i="10"/>
  <c r="H243" i="10"/>
  <c r="G243" i="10"/>
  <c r="H236" i="10"/>
  <c r="G236" i="10"/>
  <c r="H230" i="10"/>
  <c r="G230" i="10"/>
  <c r="H222" i="10"/>
  <c r="G222" i="10"/>
  <c r="H217" i="10"/>
  <c r="G217" i="10"/>
  <c r="H210" i="10"/>
  <c r="G210" i="10"/>
  <c r="H189" i="10"/>
  <c r="H204" i="10" s="1"/>
  <c r="G189" i="10"/>
  <c r="G204" i="10" s="1"/>
  <c r="H183" i="10"/>
  <c r="G183" i="10"/>
  <c r="H180" i="10"/>
  <c r="G180" i="10"/>
  <c r="H175" i="10"/>
  <c r="G175" i="10"/>
  <c r="H171" i="10"/>
  <c r="G171" i="10"/>
  <c r="H168" i="10"/>
  <c r="G168" i="10"/>
  <c r="H164" i="10"/>
  <c r="G164" i="10"/>
  <c r="H160" i="10"/>
  <c r="G160" i="10"/>
  <c r="H153" i="10"/>
  <c r="G153" i="10"/>
  <c r="H142" i="10"/>
  <c r="G142" i="10"/>
  <c r="H123" i="10"/>
  <c r="H130" i="10" s="1"/>
  <c r="G123" i="10"/>
  <c r="G130" i="10" s="1"/>
  <c r="H110" i="10"/>
  <c r="G110" i="10"/>
  <c r="H105" i="10"/>
  <c r="G105" i="10"/>
  <c r="H102" i="10"/>
  <c r="G102" i="10"/>
  <c r="H99" i="10"/>
  <c r="G99" i="10"/>
  <c r="H91" i="10"/>
  <c r="G91" i="10"/>
  <c r="H87" i="10"/>
  <c r="G87" i="10"/>
  <c r="H82" i="10"/>
  <c r="G82" i="10"/>
  <c r="H75" i="10"/>
  <c r="G75" i="10"/>
  <c r="H71" i="10"/>
  <c r="G71" i="10"/>
  <c r="H33" i="10"/>
  <c r="G33" i="10"/>
  <c r="G30" i="10"/>
  <c r="H26" i="10"/>
  <c r="G26" i="10"/>
  <c r="H23" i="10"/>
  <c r="G23" i="10"/>
  <c r="H18" i="10"/>
  <c r="G18" i="10"/>
  <c r="H15" i="10"/>
  <c r="G15" i="10"/>
  <c r="H131" i="9"/>
  <c r="G131" i="9"/>
  <c r="F131" i="9"/>
  <c r="H129" i="9"/>
  <c r="G129" i="9"/>
  <c r="F129" i="9"/>
  <c r="H128" i="9"/>
  <c r="G128" i="9"/>
  <c r="H127" i="9"/>
  <c r="G127" i="9"/>
  <c r="F127" i="9"/>
  <c r="H125" i="9"/>
  <c r="G125" i="9"/>
  <c r="F125" i="9"/>
  <c r="H124" i="9"/>
  <c r="G124" i="9"/>
  <c r="F124" i="9"/>
  <c r="H123" i="9"/>
  <c r="G123" i="9"/>
  <c r="F123" i="9"/>
  <c r="H122" i="9"/>
  <c r="G122" i="9"/>
  <c r="F122" i="9"/>
  <c r="H121" i="9"/>
  <c r="G121" i="9"/>
  <c r="F121" i="9"/>
  <c r="H120" i="9"/>
  <c r="G120" i="9"/>
  <c r="F120" i="9"/>
  <c r="H113" i="9"/>
  <c r="H114" i="9" s="1"/>
  <c r="G113" i="9"/>
  <c r="G114" i="9" s="1"/>
  <c r="H101" i="9"/>
  <c r="G101" i="9"/>
  <c r="H98" i="9"/>
  <c r="G98" i="9"/>
  <c r="H95" i="9"/>
  <c r="G95" i="9"/>
  <c r="H89" i="9"/>
  <c r="G89" i="9"/>
  <c r="H79" i="9"/>
  <c r="G79" i="9"/>
  <c r="H75" i="9"/>
  <c r="G75" i="9"/>
  <c r="H66" i="9"/>
  <c r="G66" i="9"/>
  <c r="H63" i="9"/>
  <c r="G63" i="9"/>
  <c r="H40" i="9"/>
  <c r="G40" i="9"/>
  <c r="H37" i="9"/>
  <c r="G37" i="9"/>
  <c r="H30" i="9"/>
  <c r="G30" i="9"/>
  <c r="H26" i="9"/>
  <c r="G26" i="9"/>
  <c r="H23" i="9"/>
  <c r="G23" i="9"/>
  <c r="H20" i="9"/>
  <c r="G20" i="9"/>
  <c r="G272" i="8"/>
  <c r="H270" i="8"/>
  <c r="G270" i="8"/>
  <c r="F270" i="8"/>
  <c r="H269" i="8"/>
  <c r="G269" i="8"/>
  <c r="F269" i="8"/>
  <c r="H268" i="8"/>
  <c r="G268" i="8"/>
  <c r="F268" i="8"/>
  <c r="H266" i="8"/>
  <c r="G266" i="8"/>
  <c r="F266" i="8"/>
  <c r="H265" i="8"/>
  <c r="G265" i="8"/>
  <c r="F265" i="8"/>
  <c r="H264" i="8"/>
  <c r="G264" i="8"/>
  <c r="F264" i="8"/>
  <c r="H263" i="8"/>
  <c r="G263" i="8"/>
  <c r="F263" i="8"/>
  <c r="H262" i="8"/>
  <c r="G262" i="8"/>
  <c r="F262" i="8"/>
  <c r="H261" i="8"/>
  <c r="G261" i="8"/>
  <c r="H247" i="8"/>
  <c r="H255" i="8" s="1"/>
  <c r="H256" i="8" s="1"/>
  <c r="G247" i="8"/>
  <c r="G255" i="8" s="1"/>
  <c r="G256" i="8" s="1"/>
  <c r="H239" i="8"/>
  <c r="G239" i="8"/>
  <c r="H228" i="8"/>
  <c r="G228" i="8"/>
  <c r="H225" i="8"/>
  <c r="G225" i="8"/>
  <c r="H218" i="8"/>
  <c r="G218" i="8"/>
  <c r="H202" i="8"/>
  <c r="G202" i="8"/>
  <c r="H199" i="8"/>
  <c r="G199" i="8"/>
  <c r="H196" i="8"/>
  <c r="G196" i="8"/>
  <c r="H188" i="8"/>
  <c r="G188" i="8"/>
  <c r="H183" i="8"/>
  <c r="G183" i="8"/>
  <c r="H179" i="8"/>
  <c r="G179" i="8"/>
  <c r="H175" i="8"/>
  <c r="G175" i="8"/>
  <c r="H162" i="8"/>
  <c r="G162" i="8"/>
  <c r="H158" i="8"/>
  <c r="G158" i="8"/>
  <c r="H155" i="8"/>
  <c r="G155" i="8"/>
  <c r="H149" i="8"/>
  <c r="G149" i="8"/>
  <c r="H143" i="8"/>
  <c r="G143" i="8"/>
  <c r="H138" i="8"/>
  <c r="G138" i="8"/>
  <c r="H135" i="8"/>
  <c r="G135" i="8"/>
  <c r="H128" i="8"/>
  <c r="G128" i="8"/>
  <c r="H121" i="8"/>
  <c r="G121" i="8"/>
  <c r="H113" i="8"/>
  <c r="G113" i="8"/>
  <c r="H107" i="8"/>
  <c r="G107" i="8"/>
  <c r="H101" i="8"/>
  <c r="G101" i="8"/>
  <c r="H78" i="8"/>
  <c r="G78" i="8"/>
  <c r="H69" i="8"/>
  <c r="G69" i="8"/>
  <c r="H66" i="8"/>
  <c r="G66" i="8"/>
  <c r="H57" i="8"/>
  <c r="G57" i="8"/>
  <c r="H49" i="8"/>
  <c r="G49" i="8"/>
  <c r="H44" i="8"/>
  <c r="G44" i="8"/>
  <c r="H34" i="8"/>
  <c r="G34" i="8"/>
  <c r="H22" i="8"/>
  <c r="G22" i="8"/>
  <c r="H119" i="5"/>
  <c r="G119" i="5"/>
  <c r="H117" i="5"/>
  <c r="G117" i="5"/>
  <c r="F117" i="5"/>
  <c r="H116" i="5"/>
  <c r="G116" i="5"/>
  <c r="F116" i="5"/>
  <c r="H115" i="5"/>
  <c r="G115" i="5"/>
  <c r="F115" i="5"/>
  <c r="H113" i="5"/>
  <c r="G113" i="5"/>
  <c r="F113" i="5"/>
  <c r="H112" i="5"/>
  <c r="G112" i="5"/>
  <c r="F112" i="5"/>
  <c r="H111" i="5"/>
  <c r="G111" i="5"/>
  <c r="H110" i="5"/>
  <c r="G110" i="5"/>
  <c r="H109" i="5"/>
  <c r="G109" i="5"/>
  <c r="F109" i="5"/>
  <c r="H108" i="5"/>
  <c r="G108" i="5"/>
  <c r="F108" i="5"/>
  <c r="F114" i="5" l="1"/>
  <c r="G114" i="5"/>
  <c r="F148" i="14"/>
  <c r="G124" i="14"/>
  <c r="G150" i="12"/>
  <c r="G151" i="12" s="1"/>
  <c r="H150" i="12"/>
  <c r="H151" i="12" s="1"/>
  <c r="H92" i="8"/>
  <c r="H155" i="11"/>
  <c r="G179" i="11"/>
  <c r="H179" i="11"/>
  <c r="G155" i="11"/>
  <c r="H124" i="14"/>
  <c r="G115" i="14"/>
  <c r="H115" i="14"/>
  <c r="G91" i="12"/>
  <c r="H91" i="12"/>
  <c r="G57" i="11"/>
  <c r="G58" i="11" s="1"/>
  <c r="H57" i="11"/>
  <c r="H58" i="11" s="1"/>
  <c r="G92" i="8"/>
  <c r="G247" i="10"/>
  <c r="H247" i="10"/>
  <c r="G184" i="10"/>
  <c r="G205" i="10" s="1"/>
  <c r="H184" i="10"/>
  <c r="H205" i="10" s="1"/>
  <c r="G118" i="10"/>
  <c r="H118" i="10"/>
  <c r="G67" i="10"/>
  <c r="H67" i="10"/>
  <c r="F152" i="12"/>
  <c r="F104" i="5"/>
  <c r="G207" i="11"/>
  <c r="H207" i="11"/>
  <c r="F209" i="11"/>
  <c r="G212" i="11"/>
  <c r="G143" i="14"/>
  <c r="H143" i="14"/>
  <c r="H70" i="9"/>
  <c r="G70" i="9"/>
  <c r="F264" i="10"/>
  <c r="H103" i="5"/>
  <c r="H22" i="12"/>
  <c r="F119" i="5"/>
  <c r="G71" i="12"/>
  <c r="H71" i="12"/>
  <c r="G219" i="11"/>
  <c r="H219" i="11"/>
  <c r="H224" i="11"/>
  <c r="E26" i="16" s="1"/>
  <c r="G102" i="9"/>
  <c r="F126" i="9"/>
  <c r="G126" i="9"/>
  <c r="H126" i="9"/>
  <c r="H31" i="9"/>
  <c r="H32" i="9" s="1"/>
  <c r="G31" i="9"/>
  <c r="G32" i="9" s="1"/>
  <c r="H102" i="9"/>
  <c r="H119" i="9"/>
  <c r="G119" i="9"/>
  <c r="F119" i="9"/>
  <c r="G22" i="12"/>
  <c r="G121" i="12"/>
  <c r="H134" i="12"/>
  <c r="H135" i="12" s="1"/>
  <c r="H121" i="12"/>
  <c r="F219" i="11"/>
  <c r="F224" i="11"/>
  <c r="F212" i="11"/>
  <c r="G148" i="14"/>
  <c r="H148" i="14"/>
  <c r="G155" i="14"/>
  <c r="H155" i="14"/>
  <c r="F155" i="14"/>
  <c r="G162" i="12"/>
  <c r="H162" i="12"/>
  <c r="F162" i="12"/>
  <c r="G155" i="12"/>
  <c r="H155" i="12"/>
  <c r="F155" i="12"/>
  <c r="H48" i="12"/>
  <c r="G48" i="12"/>
  <c r="G134" i="12"/>
  <c r="G135" i="12" s="1"/>
  <c r="G267" i="8"/>
  <c r="G274" i="10"/>
  <c r="H274" i="10"/>
  <c r="F274" i="10"/>
  <c r="H267" i="10"/>
  <c r="H218" i="10"/>
  <c r="G262" i="10"/>
  <c r="G240" i="8"/>
  <c r="G241" i="8" s="1"/>
  <c r="H267" i="8"/>
  <c r="G203" i="8"/>
  <c r="H240" i="8"/>
  <c r="H241" i="8" s="1"/>
  <c r="H203" i="8"/>
  <c r="E22" i="16"/>
  <c r="H260" i="8"/>
  <c r="C23" i="16"/>
  <c r="G260" i="8"/>
  <c r="F267" i="8"/>
  <c r="H262" i="10"/>
  <c r="G268" i="10"/>
  <c r="G267" i="10" s="1"/>
  <c r="E17" i="16"/>
  <c r="F267" i="10"/>
  <c r="G218" i="10"/>
  <c r="C24" i="16"/>
  <c r="G107" i="5"/>
  <c r="D16" i="16"/>
  <c r="F107" i="5"/>
  <c r="D24" i="16"/>
  <c r="C16" i="16"/>
  <c r="D23" i="16"/>
  <c r="D18" i="16"/>
  <c r="C19" i="16"/>
  <c r="E23" i="16"/>
  <c r="E24" i="16"/>
  <c r="E15" i="16"/>
  <c r="D19" i="16"/>
  <c r="E16" i="16"/>
  <c r="C22" i="16"/>
  <c r="D22" i="16"/>
  <c r="D17" i="16"/>
  <c r="C20" i="16"/>
  <c r="D20" i="16"/>
  <c r="E19" i="16"/>
  <c r="C17" i="16"/>
  <c r="C18" i="16"/>
  <c r="E20" i="16"/>
  <c r="D26" i="16"/>
  <c r="H107" i="5"/>
  <c r="H114" i="5"/>
  <c r="H212" i="11"/>
  <c r="E18" i="16"/>
  <c r="G130" i="9" l="1"/>
  <c r="H131" i="10"/>
  <c r="H271" i="8"/>
  <c r="G131" i="10"/>
  <c r="H104" i="5"/>
  <c r="H208" i="11"/>
  <c r="H209" i="11" s="1"/>
  <c r="G208" i="11"/>
  <c r="G209" i="11" s="1"/>
  <c r="G210" i="8"/>
  <c r="G257" i="8" s="1"/>
  <c r="H210" i="8"/>
  <c r="H130" i="9"/>
  <c r="H49" i="12"/>
  <c r="G278" i="10"/>
  <c r="H115" i="9"/>
  <c r="H116" i="9" s="1"/>
  <c r="G115" i="9"/>
  <c r="G116" i="9" s="1"/>
  <c r="G49" i="12"/>
  <c r="H223" i="11"/>
  <c r="E9" i="16" s="1"/>
  <c r="G223" i="11"/>
  <c r="F118" i="5"/>
  <c r="F223" i="11"/>
  <c r="G159" i="14"/>
  <c r="D11" i="16" s="1"/>
  <c r="F130" i="9"/>
  <c r="H122" i="12"/>
  <c r="H278" i="10"/>
  <c r="H166" i="12"/>
  <c r="E10" i="16" s="1"/>
  <c r="F166" i="12"/>
  <c r="G144" i="14"/>
  <c r="G145" i="14" s="1"/>
  <c r="H144" i="14"/>
  <c r="H145" i="14" s="1"/>
  <c r="H159" i="14"/>
  <c r="F159" i="14"/>
  <c r="G271" i="8"/>
  <c r="G166" i="12"/>
  <c r="G168" i="12" s="1"/>
  <c r="G122" i="12"/>
  <c r="H263" i="10"/>
  <c r="D21" i="16"/>
  <c r="F278" i="10"/>
  <c r="F280" i="10" s="1"/>
  <c r="D15" i="16"/>
  <c r="D13" i="16" s="1"/>
  <c r="G263" i="10"/>
  <c r="E21" i="16"/>
  <c r="C21" i="16"/>
  <c r="H118" i="5"/>
  <c r="E13" i="16"/>
  <c r="G118" i="5"/>
  <c r="C7" i="16" l="1"/>
  <c r="F132" i="9"/>
  <c r="G132" i="9"/>
  <c r="C9" i="16"/>
  <c r="F225" i="11"/>
  <c r="H225" i="11"/>
  <c r="G225" i="11"/>
  <c r="F161" i="14"/>
  <c r="D9" i="16"/>
  <c r="E8" i="16"/>
  <c r="H280" i="10"/>
  <c r="D8" i="16"/>
  <c r="G280" i="10"/>
  <c r="D7" i="16"/>
  <c r="E7" i="16"/>
  <c r="H132" i="9"/>
  <c r="H273" i="8"/>
  <c r="G120" i="5"/>
  <c r="F120" i="5"/>
  <c r="E5" i="16"/>
  <c r="H120" i="5"/>
  <c r="H257" i="8"/>
  <c r="C8" i="16"/>
  <c r="C5" i="16"/>
  <c r="C10" i="16"/>
  <c r="H152" i="12"/>
  <c r="G152" i="12"/>
  <c r="G264" i="10"/>
  <c r="H168" i="12"/>
  <c r="D6" i="16"/>
  <c r="D10" i="16"/>
  <c r="E25" i="16"/>
  <c r="E11" i="16"/>
  <c r="H161" i="14"/>
  <c r="C11" i="16"/>
  <c r="G161" i="14"/>
  <c r="H264" i="10"/>
  <c r="E6" i="16"/>
  <c r="D25" i="16"/>
  <c r="D5" i="16"/>
  <c r="E12" i="16" l="1"/>
  <c r="E27" i="16"/>
  <c r="D12" i="16"/>
  <c r="F272" i="8"/>
  <c r="C26" i="16" s="1"/>
  <c r="F261" i="8"/>
  <c r="C15" i="16" s="1"/>
  <c r="C13" i="16" s="1"/>
  <c r="C25" i="16" s="1"/>
  <c r="F210" i="8" l="1"/>
  <c r="F257" i="8" s="1"/>
  <c r="C6" i="16" s="1"/>
  <c r="C12" i="16" s="1"/>
  <c r="F260" i="8"/>
  <c r="F271" i="8" s="1"/>
  <c r="F273" i="8" l="1"/>
  <c r="C27" i="16" s="1"/>
  <c r="G273" i="8"/>
  <c r="D27" i="16" s="1"/>
</calcChain>
</file>

<file path=xl/sharedStrings.xml><?xml version="1.0" encoding="utf-8"?>
<sst xmlns="http://schemas.openxmlformats.org/spreadsheetml/2006/main" count="5939" uniqueCount="1845">
  <si>
    <t>Priemonės kodas</t>
  </si>
  <si>
    <t xml:space="preserve">Priemonės pavadinimas </t>
  </si>
  <si>
    <t>Funkcinės klasifikacijos kodas</t>
  </si>
  <si>
    <t>Finansavimo šaltinis</t>
  </si>
  <si>
    <t>01</t>
  </si>
  <si>
    <t>02</t>
  </si>
  <si>
    <t>03</t>
  </si>
  <si>
    <t>1</t>
  </si>
  <si>
    <t>2</t>
  </si>
  <si>
    <t>3</t>
  </si>
  <si>
    <t>4</t>
  </si>
  <si>
    <t>Iš viso uždaviniui:</t>
  </si>
  <si>
    <t>Iš viso:</t>
  </si>
  <si>
    <t>Iš viso tikslui :</t>
  </si>
  <si>
    <t>5</t>
  </si>
  <si>
    <t>Pavadinimas</t>
  </si>
  <si>
    <t>SB</t>
  </si>
  <si>
    <t>04</t>
  </si>
  <si>
    <t xml:space="preserve">Vykdytojas </t>
  </si>
  <si>
    <t>4.4.3.1</t>
  </si>
  <si>
    <t>6.2.1.1</t>
  </si>
  <si>
    <t>VD</t>
  </si>
  <si>
    <t>10.5.1.1</t>
  </si>
  <si>
    <t>ZRSA</t>
  </si>
  <si>
    <t xml:space="preserve">Vykdyti aplinkos apsaugos rėmimo programą  </t>
  </si>
  <si>
    <t>Europos Sąjungos lėšos (ES)</t>
  </si>
  <si>
    <t>Kitos lėšos (Kt.)</t>
  </si>
  <si>
    <t>1.1.1.2</t>
  </si>
  <si>
    <t>5.3.1.1</t>
  </si>
  <si>
    <t>Gerinti gyvenimo kokybę seniūnijose, kuriant  saugią ir švarią aplinką (Seniūnijų veiklos planų įgyvendinimas)</t>
  </si>
  <si>
    <t>Dusetų sen.</t>
  </si>
  <si>
    <t>Imbrado sen.</t>
  </si>
  <si>
    <t>Salako sen.</t>
  </si>
  <si>
    <t>Turmanto sen.</t>
  </si>
  <si>
    <t>Zarasų sen.</t>
  </si>
  <si>
    <t>1; 6</t>
  </si>
  <si>
    <t>5.1.1.1</t>
  </si>
  <si>
    <t>Atliekų surinkimas</t>
  </si>
  <si>
    <t>Dusetų sen. įgyvendintos veiklos programos dalis, proc.</t>
  </si>
  <si>
    <t>Imbrado sen. įgyvendintos veiklos programos dalis, proc.</t>
  </si>
  <si>
    <t>Salako sen. įgyvendintos veiklos programos dalis, proc.</t>
  </si>
  <si>
    <t>Zarasų sen. įgyvendintos veiklos programos dalis, proc.</t>
  </si>
  <si>
    <t>ZSPC</t>
  </si>
  <si>
    <t>VB</t>
  </si>
  <si>
    <t xml:space="preserve">Prižiūrėti viešuosius tualetus </t>
  </si>
  <si>
    <t>Pagal poreikį, proc.</t>
  </si>
  <si>
    <t>Zarasų rajono kapinių išplėtimas ir tvarkymas</t>
  </si>
  <si>
    <t>Dalyvaujamojo biudžeto projektų įgyvendinimas</t>
  </si>
  <si>
    <t>Įgyvendintų projektų sk.</t>
  </si>
  <si>
    <t>ES</t>
  </si>
  <si>
    <t>3.3.1.1.</t>
  </si>
  <si>
    <t>3.3.2.2.</t>
  </si>
  <si>
    <t>1.1.1.6</t>
  </si>
  <si>
    <t>15</t>
  </si>
  <si>
    <t>8.1.1.2</t>
  </si>
  <si>
    <t>16</t>
  </si>
  <si>
    <t>17</t>
  </si>
  <si>
    <t>18</t>
  </si>
  <si>
    <t>19</t>
  </si>
  <si>
    <t>Užimtumo skatinimo ir motyvavimo programoje dalyvaujančių asmenų sk.</t>
  </si>
  <si>
    <t>12</t>
  </si>
  <si>
    <t>Didinti kraštovaizdžio patrauklumą, gerinti miesto ir kaimo gyvenamąją aplinką (3.3.2)</t>
  </si>
  <si>
    <t>Aplinkos kokybės gerinimas ir kraštovaizdžio išsaugojimas (3.3)</t>
  </si>
  <si>
    <t>Vykdyti teritorijų planavimą ir techninės – projektinės dokumentacijos rengimą</t>
  </si>
  <si>
    <t>Plėtoti atliekų surinkimo sistemą, skatinti atliekų perdirbimą (3.3.1)</t>
  </si>
  <si>
    <t>Iš jų: regioninių pažangos priemonių lėšos</t>
  </si>
  <si>
    <t>Asignavimų ir kitų lėšų pokytis, palyginti su ankstesnių metų patvirtintų asignavimų ir kitų lėšų planu</t>
  </si>
  <si>
    <t>Savivaldybės biudžeto lėšos (nuosavos, be ankstesnių m. likučio) (SB)</t>
  </si>
  <si>
    <t>Lietuvos Respublikos valstybės biudžeto dotacijos (VD)</t>
  </si>
  <si>
    <t>Pajamų įmokos ir kitos pajamos (SP)</t>
  </si>
  <si>
    <t>Europos Sąjungos ir kitos tarptautinės finansinės paramos lėšos (ESB)</t>
  </si>
  <si>
    <t>Skolintos lėšos (SL)</t>
  </si>
  <si>
    <t>Ankstesnių metų likučiai (AML)</t>
  </si>
  <si>
    <t>1. Savivaldybės biudžetas (įskaitant skolintas lėšas), iš jo:</t>
  </si>
  <si>
    <t>2. Kiti šaltiniai:</t>
  </si>
  <si>
    <t>IŠ VISO programai finansuoti pagal finansavimo šaltinius (1 ir 2 punktai)</t>
  </si>
  <si>
    <t>Savivaldybės strateginio plėtros plano priemonės kodas</t>
  </si>
  <si>
    <t>Vystyti ir modernizuoti ugdymo įstaigų infrastruktūrą, diegti ugdymo inovacijas (2.1.1)</t>
  </si>
  <si>
    <t>9.8.1.2</t>
  </si>
  <si>
    <t>Projekto „Tūkstantmečio mokykla“ įgyvendinimas</t>
  </si>
  <si>
    <t>Mokyklos, kuriose iš esmės atnaujinta infrastruktūra, sk.</t>
  </si>
  <si>
    <t>20</t>
  </si>
  <si>
    <t>2.1.1.4</t>
  </si>
  <si>
    <t>Neatlygintinas mokinių pavėžėjimas į mokyklas ir atgal, mokinių ir švietimo bendruomenės narių pavėžėjimas į neformaliojo ugdymo renginius, ekskursijas, egzaminų centrus ir pan.</t>
  </si>
  <si>
    <t>Mokinių, kuriems kompensuojamos pavėžėjimo išlaidos, sk.</t>
  </si>
  <si>
    <t>9.2.2.1</t>
  </si>
  <si>
    <t>ZĄG</t>
  </si>
  <si>
    <t>9.2.1.1</t>
  </si>
  <si>
    <t>ZPŠP</t>
  </si>
  <si>
    <t>9.1.2.1</t>
  </si>
  <si>
    <t>ZSPM</t>
  </si>
  <si>
    <t>DKBG</t>
  </si>
  <si>
    <t>AJGPM</t>
  </si>
  <si>
    <t>Pagerinti ugdymosi aplinką užtikrinant kokybiškas veiklos sąlygas</t>
  </si>
  <si>
    <t>30</t>
  </si>
  <si>
    <t>ZLM</t>
  </si>
  <si>
    <t>SP</t>
  </si>
  <si>
    <t>28</t>
  </si>
  <si>
    <t>9.5.1.1</t>
  </si>
  <si>
    <t>IT priemonių darbo vietai gerinti (kompiuteriai, projektoriai ir kt.) sk.</t>
  </si>
  <si>
    <t>21</t>
  </si>
  <si>
    <t>24</t>
  </si>
  <si>
    <t>ZSC</t>
  </si>
  <si>
    <t>Plėtoti kokybiškas, prieinamas, gyventojų poreikius atitinkančias paslaugas (2.1.2)</t>
  </si>
  <si>
    <t>Bendrojo ugdymo mokyklų veiklos užtikrinimas</t>
  </si>
  <si>
    <t>9.8.1.1 ž</t>
  </si>
  <si>
    <t>Mokytojų padėjėjų etatų sk.</t>
  </si>
  <si>
    <t>Mokymo reikmių finansavimas</t>
  </si>
  <si>
    <t>ML dalis (7 proc.)</t>
  </si>
  <si>
    <t>9.2.2.1 d</t>
  </si>
  <si>
    <t>23</t>
  </si>
  <si>
    <t>26</t>
  </si>
  <si>
    <t>9.5.1.3</t>
  </si>
  <si>
    <t>ZŠPT</t>
  </si>
  <si>
    <t>Teisinė pagalba švietimo įstaigoms, proc.</t>
  </si>
  <si>
    <t>Apdovanoti mokiniai /komandos užėmę prizines vietas  šalies ir tarptautiniuose konkursuose, sk.</t>
  </si>
  <si>
    <t>Socialinės paramos mokiniams teikimas ir administravimas bei  mokinio reikmenų įsigijimas</t>
  </si>
  <si>
    <t>10.4.1.40</t>
  </si>
  <si>
    <t>Mokytojų, su kuriais nutraukiamos darbo sutartys, sk.</t>
  </si>
  <si>
    <t>8.1.1.3</t>
  </si>
  <si>
    <t>Organizuoti Tarptautinės vaikų gynimo dienos šventę varžybų sk./dalyvių sk.</t>
  </si>
  <si>
    <t>Zarasų pusmaratonio dalyvių sk.</t>
  </si>
  <si>
    <t>9.8.1.1 u</t>
  </si>
  <si>
    <t>Programų teikėjų sk./ programų sk./ vaikų sk.</t>
  </si>
  <si>
    <t>9.8.1.1</t>
  </si>
  <si>
    <t>ZKC</t>
  </si>
  <si>
    <t>ZVB</t>
  </si>
  <si>
    <t>22</t>
  </si>
  <si>
    <t>Finansuotų paraiškų sk./ vaikų sk.</t>
  </si>
  <si>
    <t>Vaikų vasaros stovykloje dalyvaujančių vaikų sk./ stovyklų dienų sk.</t>
  </si>
  <si>
    <t>Kūrybinės dienos stovyklos, vaikų sk./ dienų sk./ grupių sk.</t>
  </si>
  <si>
    <t>9.1.1.1</t>
  </si>
  <si>
    <t>Skatinti mokymąsi visą gyvenimą (2.1.3)</t>
  </si>
  <si>
    <t>9.5.1.2</t>
  </si>
  <si>
    <t>ZKM</t>
  </si>
  <si>
    <t>SPORTO PASLAUGŲ PATRAUKLUMO DIDINIMAS (2.3)</t>
  </si>
  <si>
    <t>Gerinti sporto paslaugų kokybę (2.3.3)</t>
  </si>
  <si>
    <t>27</t>
  </si>
  <si>
    <t>Organizuotų suaugusių sporto renginių (varžybų, sporto akcijų ir švenčių) skaičius</t>
  </si>
  <si>
    <t>Dalyvavusių sporto ir sveikatingumo renginiuose dalyvių skaičius</t>
  </si>
  <si>
    <t>Formuoti ir įgyvendinti aktyvią jaunimo politiką (4.2)</t>
  </si>
  <si>
    <t>Formuoti ir įgyvendinti aktyvią jaunimo politiką, įgalinančią jaunimo saviraiškos ir savirealizacijos galimybes (4.2.2)</t>
  </si>
  <si>
    <t>Zarasų atviro jaunimo centro veikla</t>
  </si>
  <si>
    <t>13.1</t>
  </si>
  <si>
    <t>8.2.1.6</t>
  </si>
  <si>
    <t>ZAJC unikalus lankytojų sk./ bendras lankytojų sk./ darbuotojų sk.</t>
  </si>
  <si>
    <t>8.6.1.1</t>
  </si>
  <si>
    <t>Jaunimo politikos įgyvendinimas Zarasų rajone</t>
  </si>
  <si>
    <t>10.9.1.1</t>
  </si>
  <si>
    <t>Rajono pasiekiamumo didinimas, gyventojų darnaus judumo ir mobilumo plėtra (3.1)</t>
  </si>
  <si>
    <t>Atnaujinti ir plėtoti susisiekimo infrastruktūrą (3.1.1)</t>
  </si>
  <si>
    <t xml:space="preserve">Kelių, gatvių, šaligatvių būklės gerinimas ir priežiūra Zarasų rajone </t>
  </si>
  <si>
    <t>4.5.1.2</t>
  </si>
  <si>
    <t>Kelių programos lėšų panaudojimas proc.</t>
  </si>
  <si>
    <t>Infrastruktūros plėtros plano priemonių įgyvendinimas</t>
  </si>
  <si>
    <t>5.2.1.1</t>
  </si>
  <si>
    <t>Infrastruktūros plėtros plano priemonių įgyvendinimas, proc.</t>
  </si>
  <si>
    <t>Efektyvios ir modernios inžinerinio aprūpinimo sistemos vystymas (3.2)</t>
  </si>
  <si>
    <t xml:space="preserve">Vystyti žaliąją energetiką, diegti energiją tausojančias priemones, skatinti darnų išteklių naudojimą </t>
  </si>
  <si>
    <t>Kt.</t>
  </si>
  <si>
    <t xml:space="preserve">Elektros įrenginių prijungimo paslaugos, galios keitimas </t>
  </si>
  <si>
    <t>6.4.1.1</t>
  </si>
  <si>
    <t xml:space="preserve">Zarasų rajono gatvių ir kiemų elektros apšvietimo užtikrinimas, tinklo gedimų šalinimas ir techninė priežiūra </t>
  </si>
  <si>
    <t>Avarinio gatvių apšvietimo tinklo rekonstrukcija Zarasų miesto gatvėse, kuriose AB ESO likviduoja orines linijas. Linijų ilgios m/ atramų sk./šviestuvų sk.</t>
  </si>
  <si>
    <t>Avarinio gatvių apšvietimo tinklo rekonstrukcija kaimiškose vietovėse, kuriose AB ESO likviduoja orines linijas. Linijos ilgis, m/ atramų sk./ šviestuvų sk.</t>
  </si>
  <si>
    <t>Atnaujinti avarinių gatvių apšvietimo valdymo skydai, vnt.</t>
  </si>
  <si>
    <t>Tvariai naudoti vandens išteklius (3.2.2)</t>
  </si>
  <si>
    <t>3.2.2.1</t>
  </si>
  <si>
    <t>UAB</t>
  </si>
  <si>
    <t>Kompensacijos už vietinių vandens valymo įrenginių įsirengimą, prisijungimų sk.</t>
  </si>
  <si>
    <t>Paviršinių nuotekų (lietaus) tinklų šulinių ir trapų remontas, sutarčių sk.</t>
  </si>
  <si>
    <t>1.3.1.1</t>
  </si>
  <si>
    <t xml:space="preserve">Vykdyti melioracijos įrenginių priežiūros ir remonto darbus seniūnijose </t>
  </si>
  <si>
    <t>4.2.1.1</t>
  </si>
  <si>
    <t>Valstybei nuosavybės teise priklausančių melioracijos įrenginių avarinių gedimų remontas, vnt.</t>
  </si>
  <si>
    <t xml:space="preserve">Grioviai, km/ Rinktuvai, m /Pralaidos, vnt./ Žiotys, vnt./ Šuliniai, vnt. </t>
  </si>
  <si>
    <t>Užtikrinti efektyvią ekstremalių situacijų prevenciją ir valdymą (2.5.3)</t>
  </si>
  <si>
    <t>2.5.3.6</t>
  </si>
  <si>
    <t>Priešgaisrinės saugos priemonių modernizavimas ir veiklos užtikrinimas</t>
  </si>
  <si>
    <t>3.2.1.1</t>
  </si>
  <si>
    <t>Gaisrų skaičiaus pokytis gyvenamajame sektoriuje, lyginant su ankstesniais metais, proc.</t>
  </si>
  <si>
    <t>ZPAT</t>
  </si>
  <si>
    <t>Gaisrų skaičiaus pokytis atvirose teritorijose, lyginant su ankstesniais metais, proc.</t>
  </si>
  <si>
    <t>Vidutinis priešgaisrinių gelbėjimo pajėgų atvykimo laikas kaime, min.</t>
  </si>
  <si>
    <t>Išvykimų į įvykius skaičius (gaisrų gesinimas, gelbėjimo ir kiti darbai)</t>
  </si>
  <si>
    <t>Gaisrų skaičius gyvenamajame sektoriuje</t>
  </si>
  <si>
    <t xml:space="preserve">Iš viso programai: </t>
  </si>
  <si>
    <t>TURIZMO VYSTYMAS IR KURORTINĖ PLĖTRA  (1.2)</t>
  </si>
  <si>
    <t>Stiprinti kurortinį ir turizmo potencialą (1.2.1)</t>
  </si>
  <si>
    <t>Skatinti vietos profesionalių menininkų kūrybos sklaidą užsienyje</t>
  </si>
  <si>
    <t>8.2.1.2</t>
  </si>
  <si>
    <t>KCDDG</t>
  </si>
  <si>
    <t>8.2.1.8</t>
  </si>
  <si>
    <t>Skatinti menininkų rezidencijų veiklą</t>
  </si>
  <si>
    <t>2.3.1.2</t>
  </si>
  <si>
    <t>Pritaikyti kultūros įstaigų infrastruktūrą kultūros keliams, kultūrinei edukacijai bei kūrybinių industrijų veiklai</t>
  </si>
  <si>
    <t>Vietos išteklių vystymas integruoti į Europos žydų kultūros, Lietuvos Baltų kultūros kelius, virtualių kelių parengimas</t>
  </si>
  <si>
    <t>8.2.1.1</t>
  </si>
  <si>
    <t>Pritaikyti gamtos, istorinius ir kultūros paveldo objektus turizmui</t>
  </si>
  <si>
    <t>Senųjų kapinių  (paveldas) priežiūra</t>
  </si>
  <si>
    <t xml:space="preserve">Pirmo ir antro pasaulinių karų vokiečių karių kapų priežiūros darbai. Stovyklų sk. </t>
  </si>
  <si>
    <t>Sutvarkytų medinių kryžių, paminklų, koplyčių  sk.</t>
  </si>
  <si>
    <t xml:space="preserve">Kultūros paveldo pažinimo skatinimas: informaciniai stendai/ lentos, leidyba, projektavimas, pažinimo skatinimas   </t>
  </si>
  <si>
    <t>Informacinių lentų (kultūros paveldo objektų ženklinimas), vnt.</t>
  </si>
  <si>
    <t xml:space="preserve">Zarasų krašto muziejaus tinklo veiklos užtikrinimas  </t>
  </si>
  <si>
    <t>Muziejinės infrastruktūros išlaikymas kv.m.</t>
  </si>
  <si>
    <t>Teritorinių padalinių sk.</t>
  </si>
  <si>
    <t xml:space="preserve">Kultūros spec. sk. </t>
  </si>
  <si>
    <t>Bendras darb. sk. (užimtų et. sk.)</t>
  </si>
  <si>
    <t xml:space="preserve">Vystyti turizmo paslaugų rinkodarą ir informacinę sklaidą </t>
  </si>
  <si>
    <t>Kultūrinio įvaizdžio rinkodaros, taip pat ir e- rinkodaros veikla</t>
  </si>
  <si>
    <t xml:space="preserve">Viešinimo produktų sk. </t>
  </si>
  <si>
    <t>Viešinimo produktų sk.</t>
  </si>
  <si>
    <t>Iš viso tikslui:</t>
  </si>
  <si>
    <t>Aukštos ugdymo kokybės ir besimokančios visuomenės plėtra (2.1)</t>
  </si>
  <si>
    <t>Plėtoti kokybiškas, prieinamas, gyventojų poreikius atitinkančias paslaugas</t>
  </si>
  <si>
    <t xml:space="preserve">Kalbininko K. Būgos gimtosios sodybos - muziejaus lankymo skatinimas </t>
  </si>
  <si>
    <t>Kultūrinio tapatumo plėtra (renginiai, veiklos viešosiose erdvėse)</t>
  </si>
  <si>
    <t>Kalėdų senelio rezidencijos papuošimas ir edukacijos, veiklų sk.</t>
  </si>
  <si>
    <t>Laimėtų projektų sk.</t>
  </si>
  <si>
    <t xml:space="preserve">Kalendorinės šventės kaimiškuose skyriuose/dalyvių sk./ lankytojų sk. </t>
  </si>
  <si>
    <t>Kraštiečių šventės, vasaros kultūriniai renginiai kaimiškose seniūnijose vietos gyventojams ir turistams</t>
  </si>
  <si>
    <t>Vasaros renginių sk. seniūnijose</t>
  </si>
  <si>
    <t>Kultūrinės saviraiškos veiklų sk. kaimiškuose ZKC skyriuose/ kol. sk.</t>
  </si>
  <si>
    <t>Renginių sen. sk./ veiklų sk.</t>
  </si>
  <si>
    <t>Bibliotekinė veikla: dokumentų fondas, e-paslaugos; informacinė-kultūrinė edukacija</t>
  </si>
  <si>
    <t>Naujų knygų pav. sk./ egz. sk./ lankomumo vidurkis</t>
  </si>
  <si>
    <t xml:space="preserve">Sociokultūrinė veikla  kultūros centrų tinkle: kultūrinė saviraiška įvairioms tikslinėms grupėms </t>
  </si>
  <si>
    <t>Valstybinių švenčių ir atmintinų dienų, istorinių datų ir jubiliejų organizavimas</t>
  </si>
  <si>
    <t>Atlikėjų sk./ lankytojų sk.</t>
  </si>
  <si>
    <t>Profesionalaus meno sklaidos renginių  organizavimas</t>
  </si>
  <si>
    <t>Prof. reng. sk./menininkų sk.</t>
  </si>
  <si>
    <t>1.2.2.5</t>
  </si>
  <si>
    <t>KULTŪROS, LAISVALAIKIO IR SPORTO PASLAUGŲ PATRAUKLUMO DIDINIMAS (2.3)</t>
  </si>
  <si>
    <t>Plėtoti ir modernizuoti kultūros ir laisvalaikio infrastruktūrą (2.3.1)</t>
  </si>
  <si>
    <t>2.3.1.1</t>
  </si>
  <si>
    <t>Modernizuoti kultūros įstaigų infrastruktūrą, atnaujinti kultūrinei veiklai organizuoti reikalingą įrangą ir baldus</t>
  </si>
  <si>
    <t>Techninio projekto parengimas, vnt.</t>
  </si>
  <si>
    <t>Gerinti kultūros ir laisvalaikio paslaugų kokybę, pakankamumą ir pasiekiamumą (2.3.2.)</t>
  </si>
  <si>
    <t xml:space="preserve">Kultūros centro Dusetų dailės galerijos veiklos užtikrinimas  </t>
  </si>
  <si>
    <t>Įsigytų priemonių/įrangos sk.</t>
  </si>
  <si>
    <t>Seminarų sk./ dalyvių sk.</t>
  </si>
  <si>
    <t>Seminarų sk., dalyvių sk.</t>
  </si>
  <si>
    <t xml:space="preserve">Zarasų rajono savivaldybės viešosios bibliotekos tinklo veiklos užtikrinimas </t>
  </si>
  <si>
    <t xml:space="preserve">Zarasų rajono savivaldybės kultūros centro tinklo veiklos užtikrinimas </t>
  </si>
  <si>
    <t>Sudaryti sąlygas bendruomenei aktyviai dalyvauti kultūrinėje, laisvalaikio ir sporto veiklose (2.3.4.)</t>
  </si>
  <si>
    <t>Skatinti vietos gyventojus dalyvauti kultūrinėse veiklose ir prisidėti prie kultūros plėtros (kultūrinė edukacija)</t>
  </si>
  <si>
    <t>Edukacinių programų sk./ veiklų sk. /dalyvių sk.</t>
  </si>
  <si>
    <t>Efektyvios sveikatos priežiūros sistemos užtikrinimas ir sveikatingumo ugdymas (2.2)</t>
  </si>
  <si>
    <t>Modernizuoti sveikatos priežiūros paslaugų infrastruktūrą (2.2.1)</t>
  </si>
  <si>
    <t>7.4.1.2</t>
  </si>
  <si>
    <t>ZVSB</t>
  </si>
  <si>
    <t>2.2.1.3</t>
  </si>
  <si>
    <t>Paimtų vandens mėginių tyrimui sk. maudymosi sezono metu (nuo birželio 1 d. iki rugsėjo 15 d.)/ tikrinamų maudyklų sk.</t>
  </si>
  <si>
    <t>2.2.2.1</t>
  </si>
  <si>
    <t>2.5.2.3; 2.5.2.5; 2.5.2.6</t>
  </si>
  <si>
    <t>Užtikrinti Zarasų rajono visuomenės sveikatos biuro veiklą bei atnaujinti</t>
  </si>
  <si>
    <t>Surinktų sveikatos stebėsenos rodiklių sk.</t>
  </si>
  <si>
    <t>Mokinių dalyvaujančių sveikatos priežiūros priemonėse sk.</t>
  </si>
  <si>
    <t>Vykdyti narkotinių ir psichotropinių medžiagų vartojimo prevenciją, skatinti ir remti prevencines priemones skirtas priklausomybėms mažinti. Įgyvendintų prevencinių priemonių sk.</t>
  </si>
  <si>
    <t>Vykdyti prevencines sveikatą stiprinančias priemones. Naujų prevencinių programų sk.</t>
  </si>
  <si>
    <t>Organizuotų mokymų, vykdant savižudybių prevenciją, skaičius (vnt. per metus)</t>
  </si>
  <si>
    <t xml:space="preserve">Palaikomojo gydymo ir slaugos  paslaugų dalinis finansavimas </t>
  </si>
  <si>
    <t>2.2.2.2</t>
  </si>
  <si>
    <t xml:space="preserve">Trūkstamos specialybės gydytojams ir rezidentams, atvykstantiems dirbti į Zarasų ASPĮ, finansavimo teikimas </t>
  </si>
  <si>
    <t>Remiamų gydytojų ir rezidentų sk.</t>
  </si>
  <si>
    <t>Baseino, pirčių dalinis finansavimas ir remontas</t>
  </si>
  <si>
    <t>Saugios socialinės aplinkos gyventojams plėtojimas (2.4)</t>
  </si>
  <si>
    <t>Modernizuoti socialinių paslaugų įstaigų infrastruktūrą, optimizuoti jų tinklą (2.4.1)</t>
  </si>
  <si>
    <t>SSGN</t>
  </si>
  <si>
    <t>Kokybiškų, prieinamų, lengvai pasiekiamų bei kompleksiškų socialinių paslaugų plėtra (2.4.2)</t>
  </si>
  <si>
    <t>Užtikrinti rajono gyventojams socialinę finansinę paramą</t>
  </si>
  <si>
    <t>Tikslinių, vienkartinių, sąlyginių, periodinių pašalpų gavėjų sk.</t>
  </si>
  <si>
    <t xml:space="preserve">Užtikrinti ilgalaikės (trumpalaikės) socialinės globos paslaugų teikimą </t>
  </si>
  <si>
    <t>10.2.1.2</t>
  </si>
  <si>
    <t>Gaunančių  globos paslaugas  kitose savivaldybėse proc.nuo visų gavėjų sk.</t>
  </si>
  <si>
    <t xml:space="preserve">Užtikrinti teisingą piniginės paramos skyrimą </t>
  </si>
  <si>
    <t>10.7.1.1</t>
  </si>
  <si>
    <t>Soc. pašalpų gavėjų sk.</t>
  </si>
  <si>
    <t>Laidojimo pašalpų gavėjų sk.</t>
  </si>
  <si>
    <t>10.6.1.40</t>
  </si>
  <si>
    <t>10.4.1.1</t>
  </si>
  <si>
    <t>Lėšos tikslinėms kompensacijoms (slaugos išlaidų ir priežiūros (pagalbos) išlaidų tikslinės kompensacijos) mokėti, administruoti ir dalyvauti  vertinant asmens savarankiškumą kasdienėje veikloje</t>
  </si>
  <si>
    <t>10.1.2.4</t>
  </si>
  <si>
    <t>admin.lėšos</t>
  </si>
  <si>
    <t>Užtikrinti socialinės globos  paslaugų teikimą Salako socialinės globos namuose</t>
  </si>
  <si>
    <t>10.2.1.3</t>
  </si>
  <si>
    <t xml:space="preserve">Asmenų, gavusių socialinę globą, skaičius </t>
  </si>
  <si>
    <t>Vidutinės vieno gyventojo išlaikymo išlaidos įstaigoje, Eur per mėnesį</t>
  </si>
  <si>
    <t>Pajamos už suteiktas socialines paslaugas nuo bendro biudžeto (proc.)</t>
  </si>
  <si>
    <t>Bendras etatų sk. ir darbuotojų sk.</t>
  </si>
  <si>
    <t>10.7.1.1 h</t>
  </si>
  <si>
    <t>Socialinių darbuotojų - specialistų dalis Salako senelių globos namuose, proc.</t>
  </si>
  <si>
    <t>Užtikrinti neveiksnių asmenų būklės peržiūrėjimą</t>
  </si>
  <si>
    <t xml:space="preserve">Mirusiųjų palaikų pervežimas  ir laikinas laikymas (saugojimas) </t>
  </si>
  <si>
    <t>10.3.1.40</t>
  </si>
  <si>
    <t>Asmens higienos paslaugų užtikrinimas</t>
  </si>
  <si>
    <t>Užtikrinti  Zarasų rajono socialinių paslaugų centro veiklą</t>
  </si>
  <si>
    <t>10.1.2.1 v</t>
  </si>
  <si>
    <t>Pagalbos namuose paslaugų gavėjų sk.</t>
  </si>
  <si>
    <t>10.7.1.02</t>
  </si>
  <si>
    <t>Budinčių globotojų sk./globojamų vaikų sk.</t>
  </si>
  <si>
    <t>Administravimui skirtų lėšų ir pajamų gautų už suteiktas socialines paslaugas procentinis santykis</t>
  </si>
  <si>
    <t>10.2.1.04</t>
  </si>
  <si>
    <t>Dienos socialinės globos asmens namuose paslaugų gavėjų sk.</t>
  </si>
  <si>
    <t>10.4.1.40 sš</t>
  </si>
  <si>
    <t xml:space="preserve">Bendruomeninių šeimos namų paslaugų gavėjų sk.  </t>
  </si>
  <si>
    <t>Socialinių darbuotojų, dirbančių su šeimomis pareigybių sk./atvejo vadybininko pareigybių sk.</t>
  </si>
  <si>
    <t>10.9.1.9</t>
  </si>
  <si>
    <t>AKN</t>
  </si>
  <si>
    <t>Plėsti būsto pritaikymą specialiųjų poreikių turintiems gyventojams</t>
  </si>
  <si>
    <t>10.1.2.1</t>
  </si>
  <si>
    <t>Pritaikytų būstų asmenims su negalia (suaugę) sk.</t>
  </si>
  <si>
    <t>Pritaikytų būstų ir aplinkos vaikams su negalia sk.</t>
  </si>
  <si>
    <t>10.1.2.1ų</t>
  </si>
  <si>
    <t>Socialinės reabilitacijos neįgaliesiems vietų sk.</t>
  </si>
  <si>
    <t xml:space="preserve">Asmeninės pagalbos teikimas neįgaliesiems
</t>
  </si>
  <si>
    <t>10.7.1.2 y</t>
  </si>
  <si>
    <t>Asmeninės pagalbos gavėjų sk.</t>
  </si>
  <si>
    <t xml:space="preserve">Socialinių paslaugų teikimas smurto artimoje aplinkoje pavojų keliantiems asmenims
</t>
  </si>
  <si>
    <t>10.7.1.2</t>
  </si>
  <si>
    <t>Skatinti socialinę integraciją ir mažinti socialinę atskirtį (2.4.3)</t>
  </si>
  <si>
    <t>2.4.3.3</t>
  </si>
  <si>
    <t>Gavusių išmokas šeimų sk./ asmenų sk.</t>
  </si>
  <si>
    <t>2.4.3.5</t>
  </si>
  <si>
    <t>6.1.1.1</t>
  </si>
  <si>
    <t>Naujo soc. būsto statyba, pritaikymas/ pirkimas, vnt.</t>
  </si>
  <si>
    <t>10.6.1.1</t>
  </si>
  <si>
    <t>Šeimų, kuriems mokamos būsto nuomos arba išperkamosios būsto nuomos kompensacijos</t>
  </si>
  <si>
    <t xml:space="preserve">Rajono Savivaldybei nuosavybės teise priklausančių patalpų bendrojo naudojimo objektų, savivaldybės būsto fondo remontas bei paslaugos </t>
  </si>
  <si>
    <t>Nuompinigiai</t>
  </si>
  <si>
    <t>Tinkamai administruojamų socialinio būsto sutarčių skaičius vnt.</t>
  </si>
  <si>
    <t xml:space="preserve">Kaupiamosios administravimo ir eksploatavimo lėšos už rajono Savivaldybės butus </t>
  </si>
  <si>
    <t xml:space="preserve">Renovuotuose daugiabučiuose namuose esančių Savivaldybės būsto fondo butų sk. </t>
  </si>
  <si>
    <t>Kurti palankią vaikui ir šeimai aplinką (2.4.4)</t>
  </si>
  <si>
    <t>2.4.4.1</t>
  </si>
  <si>
    <t>10.4.1.1 d</t>
  </si>
  <si>
    <t>2.4.4.2</t>
  </si>
  <si>
    <t>Suteikti paramą vaikus auginančioms šeimoms, skatinant gimstamumą</t>
  </si>
  <si>
    <t xml:space="preserve">Išmokos vaikams ir lėšos išmokoms administravimas </t>
  </si>
  <si>
    <t>Vaikų sk. vaikų dienos centre/ 1 vaiko išlaikymo kaina  mėn.</t>
  </si>
  <si>
    <t>PATRAUKLIOS EKONOMINĖS APLINKOS KŪRIMAS IR INVESTICIJŲ SKATINIMAS (1.1)</t>
  </si>
  <si>
    <t>Gerinti verslo plėtros bei investicijų pritraukimo sąlygas (1.1.1)</t>
  </si>
  <si>
    <t>4.7.4.1</t>
  </si>
  <si>
    <t>1.1.1.4</t>
  </si>
  <si>
    <t>Skatinti gyventojų verslumą bei ekonominį mobilumą (1.1.2)</t>
  </si>
  <si>
    <t>1.1</t>
  </si>
  <si>
    <t>4.7.5.1</t>
  </si>
  <si>
    <t>Suteikta nemokamų konsultacijų, metodinių paslaugų (iki 1 val.), sk.</t>
  </si>
  <si>
    <t>Verslininkams, verslo įmonėms, asmenims, ketinančioms pradėti verslą, investuotojams suteikta nemokamų konsultacijų, metodinių paslaugų, mokymų, seminarų, skaičius (vnt. per metus)</t>
  </si>
  <si>
    <t>Organizuoti vieši konsultaciniai mokymai/ seminarai verslo atstovams ir bendruomenėms, sk.</t>
  </si>
  <si>
    <t>Verslo naujienų skilties parengimas ir administravimas www.visitzarasai.lt puslapyje. Informacinių pranešimų sk.</t>
  </si>
  <si>
    <t>1.1.2.3</t>
  </si>
  <si>
    <t>Skatinti ekonominį ir socialinį jaunimo verslumą, sudaryti palankias sąlygas jaunimui aktyviai dalyvauti darbo rinkoje</t>
  </si>
  <si>
    <t xml:space="preserve">1 </t>
  </si>
  <si>
    <t>8.4.1.1</t>
  </si>
  <si>
    <t>Suorganizuotų ir (arba) dalyvautų renginių, mokymų, kursų, seminarų skaičius (vnt. per metus)</t>
  </si>
  <si>
    <t>1.1.2.6</t>
  </si>
  <si>
    <t>Plėtoti paslaugas ir paramą smulkiajam  verslui (SV)</t>
  </si>
  <si>
    <t>Paremtų iniciatyvų ir projektų skaičius prie lankomų objektų, vnt.</t>
  </si>
  <si>
    <t>TURIZMO VYSTYMAS IR KURORTINĖ PLĖTRA (1.2)</t>
  </si>
  <si>
    <t>1.2.1.1</t>
  </si>
  <si>
    <t>Zarasų rajono turizmo ir kurortinės plėtros strategijos parengimas</t>
  </si>
  <si>
    <t>Parengta strategija/galimybių studija, vnt.</t>
  </si>
  <si>
    <t>Plėsti ir (arba) atnaujinti vandens turizmo paslaugų bei pramogų infrastruktūrą</t>
  </si>
  <si>
    <t>4.7.3.1</t>
  </si>
  <si>
    <t>Vystyti turizmo paslaugų rinkodarą ir informacinę sklaidą (1.2.3)</t>
  </si>
  <si>
    <t>1.2.3.2</t>
  </si>
  <si>
    <t>Informacinių leidinių, skirtų parodoms, proc. nuo visų leidinių/ informacinių leidinių  užsienio kalba proc.</t>
  </si>
  <si>
    <t>Rinkodaros kompanijų, didinančių rajono žinomumą, sk. (žurnalistų ir blogerių turai)</t>
  </si>
  <si>
    <t>Rinkodara Lietuvoje ir užsienyje (rinkodaros kompanijos, straipsniai, internetinė reklama), priemonių sk.</t>
  </si>
  <si>
    <t>Suorganizuota gidų mokyklėlių skirtingoms amžiaus grupėms, kartai</t>
  </si>
  <si>
    <t>Turizmo forumo renginys, vnt.</t>
  </si>
  <si>
    <t>Naujų regioninių maršrutų sukūrimas ir viešinimas. Maršrutų sk./ viešinimo priemonių sk.</t>
  </si>
  <si>
    <t>Užimtų etatų sk. (TIC)</t>
  </si>
  <si>
    <t>Turizmo dienai paminėti surengta nemokamų ekskursijų po miestą ir /ar rajoną, vnt.</t>
  </si>
  <si>
    <t>ZRSA įgyvendinamiems projektams, turizmo ir verslo srityje, informacijos rengimas ir teikimas. Projektų sk.</t>
  </si>
  <si>
    <t>Dalyvavimas kurortų, kempingų asociacijos, Tarptautinių organizacijų (IRE) veikloje</t>
  </si>
  <si>
    <t>Veiklų sk.</t>
  </si>
  <si>
    <t>PAŽANGAUS ŽEMĖS ŪKIO VYSTYMAS BEI KAIMO PLĖTRA (1.3)</t>
  </si>
  <si>
    <t>Modernizuoti žemės ūkiui reikalingą infrastruktūrą, skatinti pažangų ūkininkavimą (1.3.1)</t>
  </si>
  <si>
    <t>4.2.1.6</t>
  </si>
  <si>
    <t>1.3.1.2</t>
  </si>
  <si>
    <t>Vystyti ir skatinti ekologinių žemės ūkio šakų atsiradimą ir plėtrą</t>
  </si>
  <si>
    <t>1.3.2.1</t>
  </si>
  <si>
    <t>Vykdyti kaimiškų vietovių gyventojų verslumą bei alternatyvias žemės ūkiui veiklas kaime skatinančius mokymus</t>
  </si>
  <si>
    <t>1.3.2.2</t>
  </si>
  <si>
    <t>Kaimo plėtros skyriaus konsultuotų asmenų sk.</t>
  </si>
  <si>
    <t>1.3.2.4</t>
  </si>
  <si>
    <t>Nevyriausybinio sektoriaus įtraukties į viešąjį valdymą didinimas (4.2.1)</t>
  </si>
  <si>
    <t>Skatinti nevyriausybinių ir bendruomeninių organizacijų dalyvavimą viešajame valdyme ir viešųjų paslaugų teikime</t>
  </si>
  <si>
    <t xml:space="preserve">Bendrai finansuotų projektų sk., vnt. </t>
  </si>
  <si>
    <t>4.2.1.2</t>
  </si>
  <si>
    <t>Efektyvus, į gyventojų ir verslo poreikius orientuotas valdymas (4.1)</t>
  </si>
  <si>
    <t>Didinti savivaldybės valdymo ir veiklos efektyvumą (4.1.1)</t>
  </si>
  <si>
    <t>Rajono Savivaldybės administracijos darbo organizavimas</t>
  </si>
  <si>
    <t>1.1.1.9</t>
  </si>
  <si>
    <t>Veiklos užtikrinimas, proc.</t>
  </si>
  <si>
    <t>Viešosios tvarkos užtikrinimo priemonių sk./pažeidimų protokolų sk.</t>
  </si>
  <si>
    <t>Rajono Savivaldybės tarybos finansinio, ūkinio bei materialinio aptarnavimo užtikrinimas</t>
  </si>
  <si>
    <t>Tarybos posėdžių per metus sk.</t>
  </si>
  <si>
    <t>Rajono Savivaldybės tarybos ir mero sekretoriato finansinio, ūkinio bei materialinio aptarnavimo užtikrinimas</t>
  </si>
  <si>
    <t>Darbuotojų kvalifikacijos kėlimas</t>
  </si>
  <si>
    <t>1.6.1.4</t>
  </si>
  <si>
    <t>Paimtų ilgalaikių paskolų grąžinimas ir palūkanų mokėjimas/ paskolų likučiai</t>
  </si>
  <si>
    <t>SL</t>
  </si>
  <si>
    <t>1.7.1.1</t>
  </si>
  <si>
    <t>Žalos atlyginimas teismo sprendimu</t>
  </si>
  <si>
    <t>1.1.1.3</t>
  </si>
  <si>
    <t>Patirtų nuostolių dėl visuomenei teikiamų būtinų keleivių vežimo vietiniais maršrutais paslaugų kompensavimas ir lengvatinis keleivių pavėžėjimas vietinio susisiekimo maršrutais</t>
  </si>
  <si>
    <t>4.5.1.1</t>
  </si>
  <si>
    <t>Autobusų rida nuostolingais vietinio (priemiestinio) reguliaraus susisiekimo kelių transporto maršrutais, tūkst. km.</t>
  </si>
  <si>
    <t xml:space="preserve">Priemonių, mažinančių administracinę naštą juridiniams ir fiziniams asmenims, taikymas </t>
  </si>
  <si>
    <t>Administracinę naštą mažinančių pakeistų norminių teisės aktų sk.</t>
  </si>
  <si>
    <t>Įvertintų norminių teisės aktų projektų sk.</t>
  </si>
  <si>
    <t>Atnaujintų informacinių pranešimų rajono Savivaldybės interneto svetainėje sk.</t>
  </si>
  <si>
    <t>Informacijos pateikimų Centralizuotam vidaus audito skyriui apie priemonių vykdymą sk.</t>
  </si>
  <si>
    <t>Lygių galimybių politikos įgyvendinimas</t>
  </si>
  <si>
    <t>Visuomenės informavimo (apie moterų ir vyrų lygias galimybes) priemonių sk.</t>
  </si>
  <si>
    <t xml:space="preserve">Vertinti rajono Savivaldybei nuosavybės teise priklausantį turtą ir keisti paskirtį </t>
  </si>
  <si>
    <t>KAT</t>
  </si>
  <si>
    <t>Gyventojų registro tvarkymas, duomenų teikimas Valstybės suteiktos pagalbos registrui ir  archyvinių dokumentų tvarkymas</t>
  </si>
  <si>
    <t>1.3.3.2</t>
  </si>
  <si>
    <t>Archyvinių civilinės būklės aktų įrašų, gautų iš civilinės metrikacijos įstaigų, duomenų tvarkymas, suteiktos valst. pagalbos registrui pateiktų registro objektų skaičius (vnt.)</t>
  </si>
  <si>
    <t>Civilinės būklės aktų registravimas</t>
  </si>
  <si>
    <t>1.6.1.2</t>
  </si>
  <si>
    <t>Civilinės būklės aktų įrašų sudarymo, keitimas, papildymas  per metus sk.</t>
  </si>
  <si>
    <t>2.5.2.2</t>
  </si>
  <si>
    <t>Civilinės saugos funkcijos įgyvendinimas – Gerinti savivaldybių pasirengimą reaguoti į ekstremalias situacijas</t>
  </si>
  <si>
    <t>2.2.1.1, 2.1.1.2</t>
  </si>
  <si>
    <t>2.5.3.5</t>
  </si>
  <si>
    <t>Atnaujinti ir plėsti civilinės saugos infrastruktūrą</t>
  </si>
  <si>
    <t>Valstybinės kalbos vartojimo ir taisyklingumo kontrolė</t>
  </si>
  <si>
    <t>Renginių sk./ dalyvių sk.</t>
  </si>
  <si>
    <t>Mobilizacijos funkcijos įgyvendinimas</t>
  </si>
  <si>
    <t>Vaikų ir jaunimo teisių apsauga</t>
  </si>
  <si>
    <t>Pirminės teisinės pagalbos teikimas</t>
  </si>
  <si>
    <t>Kitos bendros valstybės paslaugos (gyv. vietos deklaravimas ir registro tvarkymas)</t>
  </si>
  <si>
    <t>Žemės ūkio funkcijų administravimas</t>
  </si>
  <si>
    <t>1.6.1.3</t>
  </si>
  <si>
    <t>Topografinių planų  pagal poreikį, proc.</t>
  </si>
  <si>
    <t>Skatinti modernių technologijų naudojimų viešųjų paslaugų administravimo srityje  (4.1.2)</t>
  </si>
  <si>
    <t>Kompiuterinės, programinės įrangos, organizacinės technikos bei licencijų įsigijimas, eksploatavimas</t>
  </si>
  <si>
    <t>Stiprinti Zarasų rajono savivaldybės įvaizdį (4.1.3)</t>
  </si>
  <si>
    <t>Informacijos sklaidos spaudoje priemonės, pagal poreikį, proc.</t>
  </si>
  <si>
    <t>Stiprinti partnerystes ir tarpinstitucinį bendradarbiavimą (4.1.4)</t>
  </si>
  <si>
    <t>Tarpinstitucinis bendradarbiavimas</t>
  </si>
  <si>
    <t xml:space="preserve">Vaiko gerovės komisijos posėdžių sk. </t>
  </si>
  <si>
    <t>Tarpinstituciniai pasitarimai, sk.</t>
  </si>
  <si>
    <t>Pagalba Ukrainos gyventojams, bėgantiems nuo Rusijos sukelto karo</t>
  </si>
  <si>
    <t>Bendruomeninės veiklos stiprinimas</t>
  </si>
  <si>
    <t>Sudaryta biudžeto lėšų naudojimo sutarčių sk.</t>
  </si>
  <si>
    <t>Dalyvavimas Lietuvos savivaldybių, Lietuvos savivaldybių seniūnų asociacijų bei Utenos regiono plėtros tarybos veiklose</t>
  </si>
  <si>
    <t>Dalyvauta Lietuvos sav. asociacijos narių atstovų suvažiavimuose, apskričių (regionų) merų pasitarimuose sk., vnt.</t>
  </si>
  <si>
    <t>Dalyvavimas Utenos regiono plėtros tarybos veikloje. Posėdžių sk.</t>
  </si>
  <si>
    <t>Gerinti šaligatvių, pėsčiųjų takų, tiltų, perėjų, automobilių parkavimo aikštelių kokybę</t>
  </si>
  <si>
    <t>Archeologiniai tyrimai, pagal poreikį, sutarčių sk.</t>
  </si>
  <si>
    <t xml:space="preserve">Kultūros paveldo objektų tvarkybai reikalingos dokumentacijos, tyrimų, projektų rengimas </t>
  </si>
  <si>
    <t>Meno paslaugų skaičius (Zarasų miesto šventė (viešinimas: plakatai, internetas, radijas, straipsniai)</t>
  </si>
  <si>
    <t>Dalyvių skaičius/Dainų šventės atributika (kepuraitės, marškinėliai ir kt.)</t>
  </si>
  <si>
    <t xml:space="preserve">Nevyriausybinių ir bendruomeninių organizacijų veiklos stiprinimas </t>
  </si>
  <si>
    <t>Nekilnojamojo turto matavimai  ir teisinė registracija, pagal poreikį, vnt.</t>
  </si>
  <si>
    <t>Suformuoti ir parengti žemės sklypų planai, pagal poreikį</t>
  </si>
  <si>
    <t>Audituota viešojo sektoriaus subjektų, sk.</t>
  </si>
  <si>
    <t>Audituota asignavimų valdytojų, sk.</t>
  </si>
  <si>
    <t>Audituota savivaldybės valdomų įmonių, sk.</t>
  </si>
  <si>
    <t>Kompensacija už geriamojo vandens gręžinius, sk.</t>
  </si>
  <si>
    <t>13.1.</t>
  </si>
  <si>
    <t>Kurortinio sezono atidarymas dalyvių sk.</t>
  </si>
  <si>
    <t>Slidinėjimo trasos ilgis, km</t>
  </si>
  <si>
    <t xml:space="preserve">Naujos arba modernizuotos sveikatos priežiūros infrastruktūros talpumas, asmenys per m/ Naujos arba modernizuotos sveikatos priežiūros infrastruktūros naudotojų skaičius per metus, naudotojai per m </t>
  </si>
  <si>
    <t>Kelių ir gatvių remonto darbų, kurių finansavimas negali būti atliekamas KPPP lėšomis</t>
  </si>
  <si>
    <t>Turtinti turistinį krašto įvaizdį, viešinant garsius kraštiečius ir jų pasiekimus, iškilios istorinės atminties faktus, kultūros paveldo objektus ir istorinę reikšmę</t>
  </si>
  <si>
    <t>Parengtos investicijoms pritraukti teritorijos, vnt./ ha</t>
  </si>
  <si>
    <t>Mirusių, kurie neturi artimųjų saugojimas, gabenimas į ekspertizę ir laidojimas, sk.</t>
  </si>
  <si>
    <t>Gaisrų skaičiaus atvirose teritorijose pokytis</t>
  </si>
  <si>
    <t xml:space="preserve">Gaisruose žuvusių žmonių skaičius </t>
  </si>
  <si>
    <t>1.3.2.9</t>
  </si>
  <si>
    <t>Tvarkyti sakralinio paveldo objektus</t>
  </si>
  <si>
    <t>Skatinti bei sudaryti sąlygas talentų paieškai, vietos gyventojų saviraiškai ir kūrybingumui, profesionalių menininkų kūrybai</t>
  </si>
  <si>
    <t>Kompiuterių su programine įranga / serverių ./ licencijų įsigijimas ir palaikymas, proc.</t>
  </si>
  <si>
    <t>Ūkininkų ūkių žemė, ha</t>
  </si>
  <si>
    <t>Registruotų ūkininkų ūkių, sk.</t>
  </si>
  <si>
    <t>Socialinių dirbtuvių lankytojų sk.</t>
  </si>
  <si>
    <t>Geodezijos ir kartografijos erdvinių duomenų tvarkymas</t>
  </si>
  <si>
    <t xml:space="preserve">Vykdyti visuomenės sveikatos programas </t>
  </si>
  <si>
    <t>1.1.1.5</t>
  </si>
  <si>
    <t xml:space="preserve">Vykdyti rinkodaros priemones, pristatant verslo plėtojimo ir investavimo galimybes </t>
  </si>
  <si>
    <t>1.1.2.2</t>
  </si>
  <si>
    <t>1R</t>
  </si>
  <si>
    <t>Plėsti ir (arba) atnaujinti turistinių ir rekreacinių objektų, kultūros bei gamtos paveldo objektų ženklinimo ir nuorodų sistemą  bei  įvaizdžio gerinimo priemones</t>
  </si>
  <si>
    <t>Kultūros centro Dusetų dailės galerijos menininkų parodos užsienyje ir Lietuvoje, sk.</t>
  </si>
  <si>
    <t>Šeimų, globojančių vaikus, sk.</t>
  </si>
  <si>
    <t>Asmenų šeimų, galinčių prižiūrėti, globoti, rūpintis, įvaikinti tėvų globos netekusį, ar iš nesaugios aplinkos vaiką, vaikus pritraukimo ir paieškos programos įgyvendinimas</t>
  </si>
  <si>
    <t>Želdynų ir želdinių inventorizacijos paslaugos, vnt.</t>
  </si>
  <si>
    <t>Valstybės biudžeto finansavimas (VB)</t>
  </si>
  <si>
    <t xml:space="preserve">Aplinkos monitoringo programos įgyvendinimas (aplinkos tyrimas: triukšmas, dirvožemis, oras, vanduo) </t>
  </si>
  <si>
    <t>Pasibaigus užimtumo didinimo programoms po 6 mėn. dirbs arba vykdys savarankišką veiklą asmenų dalis iš užimtumo didinimo programų dalyvių sk., proc.</t>
  </si>
  <si>
    <t>Kalėdinė programa prie centrinės aikštės ir pramogos vaikams (traukinukas, karuselė ar pan.)</t>
  </si>
  <si>
    <t>Mėgėjų kolektyvų renginiai, sk.</t>
  </si>
  <si>
    <t>Atvejo vadybininko pareigybių sk.</t>
  </si>
  <si>
    <t>Mirusiųjų saugojimas ir gabenimas į ekspertizę, sk.</t>
  </si>
  <si>
    <t>Paslaugų gavėjų sk.</t>
  </si>
  <si>
    <t>Koordinatoriaus pareigybių sk.</t>
  </si>
  <si>
    <t>Išmokų vaikams gavėjų sk.</t>
  </si>
  <si>
    <t>Vienkartinių išmokų už kiekvieną gimusį vaiką sk.</t>
  </si>
  <si>
    <t>Turmanto sen. įgyvendintos veiklos programos dalis, proc.</t>
  </si>
  <si>
    <t>10.7.1.1 v</t>
  </si>
  <si>
    <t>01.01</t>
  </si>
  <si>
    <t>01.01.01 TP</t>
  </si>
  <si>
    <t>01.01.02 TP</t>
  </si>
  <si>
    <t>01.02</t>
  </si>
  <si>
    <t>01.02.01 TP</t>
  </si>
  <si>
    <t>01.02.02 TP</t>
  </si>
  <si>
    <t>01.03</t>
  </si>
  <si>
    <t>01.03.01 TP</t>
  </si>
  <si>
    <t>01.02.03 TP</t>
  </si>
  <si>
    <t>01.02.04 TP</t>
  </si>
  <si>
    <t>01.02.05 TP</t>
  </si>
  <si>
    <t>01.02.06 TP</t>
  </si>
  <si>
    <t>01.02.07 TP</t>
  </si>
  <si>
    <t>01.02.08 TP</t>
  </si>
  <si>
    <t>01.02.09 TP</t>
  </si>
  <si>
    <t>01.02.10 TP</t>
  </si>
  <si>
    <t>01.02.11 TP</t>
  </si>
  <si>
    <t>01.03.02 TP</t>
  </si>
  <si>
    <t>01.03.03 TP</t>
  </si>
  <si>
    <t>01.03.04 TP</t>
  </si>
  <si>
    <t>Finansavimo šaltinio pavadinimas</t>
  </si>
  <si>
    <t>3.3.2.7</t>
  </si>
  <si>
    <t>01.01.03 TP</t>
  </si>
  <si>
    <t>01.01.04 TP</t>
  </si>
  <si>
    <t>01.01.05 TP</t>
  </si>
  <si>
    <t>01.01.06 TP</t>
  </si>
  <si>
    <t>Remonto darbai kv.m.</t>
  </si>
  <si>
    <t>01.02.12 TP</t>
  </si>
  <si>
    <t>01.02.13 TP</t>
  </si>
  <si>
    <t>01.02.14 TP</t>
  </si>
  <si>
    <t>02.01</t>
  </si>
  <si>
    <t>02.01.01 TP</t>
  </si>
  <si>
    <t>02.01.02 TP</t>
  </si>
  <si>
    <t>03.01</t>
  </si>
  <si>
    <t>03.01.01 TP</t>
  </si>
  <si>
    <t>03.01.02 TP</t>
  </si>
  <si>
    <t>02.01.03 TP</t>
  </si>
  <si>
    <t>02.01.04 TP</t>
  </si>
  <si>
    <t>02.02</t>
  </si>
  <si>
    <t>02.02.02 TP</t>
  </si>
  <si>
    <t>02.02.03 TP</t>
  </si>
  <si>
    <t>02.02.04 TP</t>
  </si>
  <si>
    <t>02.02.06 TP</t>
  </si>
  <si>
    <t>02.03</t>
  </si>
  <si>
    <t>02.03.01 TP</t>
  </si>
  <si>
    <t>02.03.03 TP</t>
  </si>
  <si>
    <t xml:space="preserve">Sutvarkyti piliakalnius ar kitus kultūros paveldo objektus ir juos pritaikyti lankymui ir / ar kitoms viešosioms funkcijoms </t>
  </si>
  <si>
    <t>01.01.07 TP</t>
  </si>
  <si>
    <t>01.01.08 TP</t>
  </si>
  <si>
    <t>02.01.05 TP</t>
  </si>
  <si>
    <t>02.01.06 TP</t>
  </si>
  <si>
    <t>02.01.07 TP</t>
  </si>
  <si>
    <t>02.01.08 TP</t>
  </si>
  <si>
    <t>02.01.09 TP</t>
  </si>
  <si>
    <t>03.02</t>
  </si>
  <si>
    <t>03.02.01 TP</t>
  </si>
  <si>
    <t>03.02.02 TP</t>
  </si>
  <si>
    <t>03.02.03 TP</t>
  </si>
  <si>
    <t>03.02.05 TP</t>
  </si>
  <si>
    <t>03.03</t>
  </si>
  <si>
    <t>03.03.01 TP</t>
  </si>
  <si>
    <t>03.03.02 TP</t>
  </si>
  <si>
    <t>03.03.03 TP</t>
  </si>
  <si>
    <t>02.02.01 TP</t>
  </si>
  <si>
    <t>1P</t>
  </si>
  <si>
    <t>02.02.08 TP</t>
  </si>
  <si>
    <t>02.02.09 TP</t>
  </si>
  <si>
    <t>02.02.10 TP</t>
  </si>
  <si>
    <t>02.02.07 TP</t>
  </si>
  <si>
    <t>02.02.13 TP</t>
  </si>
  <si>
    <t>02.02.14 TP</t>
  </si>
  <si>
    <t>02.02.15 TP</t>
  </si>
  <si>
    <t>02.02.16 TP</t>
  </si>
  <si>
    <t>02.03.02 TP</t>
  </si>
  <si>
    <t>02.03.04 TP</t>
  </si>
  <si>
    <t>02.03.05 TP</t>
  </si>
  <si>
    <t>02.04</t>
  </si>
  <si>
    <t>02.04.01 TP</t>
  </si>
  <si>
    <t>02.04.02 TP</t>
  </si>
  <si>
    <t>02.04.03 TP</t>
  </si>
  <si>
    <t>02.04.04 TP</t>
  </si>
  <si>
    <t>02.04.05 TP</t>
  </si>
  <si>
    <t>01.01.</t>
  </si>
  <si>
    <t>04.01</t>
  </si>
  <si>
    <t>04.01.01 TP</t>
  </si>
  <si>
    <t>04.01.02 TP</t>
  </si>
  <si>
    <t>Kelionių išlaidų kompensavimas atvykstantiems gydytojams iš kitų rajonų</t>
  </si>
  <si>
    <t>01.01.24 VP</t>
  </si>
  <si>
    <t>01.04</t>
  </si>
  <si>
    <t>SV paramos priemonėmis pasinaudojusių verslo subjektų skaičius (vnt. per metus)/ Sukurta naujų darbo vietų ne trumpesniam kaip 6 mėn. laikotarpiui skaičius (vnt. per metus)</t>
  </si>
  <si>
    <t>Viso tikslui:</t>
  </si>
  <si>
    <t>Alkoholio kontrolės priemonių sk./ tabako, tabako gaminių ir su jais susijusių gaminių kontrolės priemonių sk.</t>
  </si>
  <si>
    <t>Administracinės reprezentacinės išlaidos, tūkst. Eur</t>
  </si>
  <si>
    <t>Mero fondo lėšos, tūkst. Eur</t>
  </si>
  <si>
    <t>Iki 6 mėn. dirbančių asmenų sk.</t>
  </si>
  <si>
    <t>Medžių įveisimas, genėjimas, krūmų kirtimas, teritorijų valymas, įveista medžių, vnt.</t>
  </si>
  <si>
    <t>Nukirstų avarinių medžių skaičius vnt./ krūmų valymas, medžių genėjimas, pagal poreikį</t>
  </si>
  <si>
    <t>Stiprinti kultūros partnerystės ryšius su šalies kūrėjais</t>
  </si>
  <si>
    <t>Sutarčių sk./vieno vaiko išlaikymas. Eur/ mėn./ vieno vaiko su negalia išlaikymas, Eur/mėn.</t>
  </si>
  <si>
    <t>Užtikrinti asmenų su negalia reikalų koordinavimo funkcijos vykdymą</t>
  </si>
  <si>
    <t>Slidinėjimo trasos įrengimas ir priežiūra Zaraso ežero saloje</t>
  </si>
  <si>
    <t>Grąžinta paskolų, proc.</t>
  </si>
  <si>
    <t>01.04.02 TP</t>
  </si>
  <si>
    <t>01.04.01 TP</t>
  </si>
  <si>
    <t>01.01.28 TP</t>
  </si>
  <si>
    <t>01.01.26 TP</t>
  </si>
  <si>
    <t>01.01.25 TP</t>
  </si>
  <si>
    <t>01.01.23 TP</t>
  </si>
  <si>
    <t>01.01.22 TP</t>
  </si>
  <si>
    <t>01.01.21 TP</t>
  </si>
  <si>
    <t>01.01.20 TP</t>
  </si>
  <si>
    <t>01.01.19 TP</t>
  </si>
  <si>
    <t>01.01.18 TP</t>
  </si>
  <si>
    <t>01.01.17 TP</t>
  </si>
  <si>
    <t>01.01.16 TP</t>
  </si>
  <si>
    <t>01.01.15 TP</t>
  </si>
  <si>
    <t>01.01.14 TP</t>
  </si>
  <si>
    <t>01.01.13 TP</t>
  </si>
  <si>
    <t>01.01.12 TP</t>
  </si>
  <si>
    <t>01.01.11 TP</t>
  </si>
  <si>
    <t>01.01.10 TP</t>
  </si>
  <si>
    <t>01.01.09 TP</t>
  </si>
  <si>
    <t>Programos tikslų, uždavinių, priemonėms įgyvendinti skirtų lėšų ir vertinimo kriterijų suvestinė.</t>
  </si>
  <si>
    <t>7 priedas</t>
  </si>
  <si>
    <t>6 priedas</t>
  </si>
  <si>
    <t>5 priedas</t>
  </si>
  <si>
    <t>KULTŪROS PLĖTROS PROGRAMA (KODAS-08)</t>
  </si>
  <si>
    <t>4 priedas</t>
  </si>
  <si>
    <t>VERSLO IR INVESTICIJŲ  PROGRAMA (KODAS-13)</t>
  </si>
  <si>
    <t>VIEŠOJO IR VIDAUS ADMINISTRAVIMO PROGRAMA (KODAS-14)</t>
  </si>
  <si>
    <t>SOCIALINIŲ PASLAUGŲ, PARAMOS IR SVEIKATOS PRIEŽIŪROS PROGRAMA (KODAS-09)</t>
  </si>
  <si>
    <t>INŽINERINĖS INFRASTRUKTŪROS PROGRAMA (KODAS-06)</t>
  </si>
  <si>
    <t>3 priedas</t>
  </si>
  <si>
    <t>2 priedas</t>
  </si>
  <si>
    <t>1 priedas</t>
  </si>
  <si>
    <t>APLINKOS IR KRAŠTOVAIZDŽIO APSAUGOS PROGRAMA (KODAS-01)</t>
  </si>
  <si>
    <t>4.1.1.4</t>
  </si>
  <si>
    <t>4.1.1.6</t>
  </si>
  <si>
    <t>4.1.1.8</t>
  </si>
  <si>
    <t>4.1.2.2</t>
  </si>
  <si>
    <t>4.1.2.1, 4.1.3.2</t>
  </si>
  <si>
    <t>4.1.4.1</t>
  </si>
  <si>
    <t>4.2.1.3</t>
  </si>
  <si>
    <t>4.2.1.4</t>
  </si>
  <si>
    <t>Funkcijų vykdymo užtikrinimas, proc.</t>
  </si>
  <si>
    <t xml:space="preserve">Objektų, įtrauktų į regioninius, Lietuvos ir tarptautinius,  turizmo maršrutus, skaičius </t>
  </si>
  <si>
    <t>1.2.1.17</t>
  </si>
  <si>
    <t>1.2.1.14</t>
  </si>
  <si>
    <t>4.2.1.1; 4.2.1.2</t>
  </si>
  <si>
    <t>Asignavimo valdytojo kodas</t>
  </si>
  <si>
    <t>Renovuotų socialinių būstų kredito grąžinimas, vnt.</t>
  </si>
  <si>
    <t>Mero ir mero sekretoriato pareigybių sk.</t>
  </si>
  <si>
    <t>Kūdikių kraiteliams įsigyti, vnt.</t>
  </si>
  <si>
    <t xml:space="preserve">Zarasų miesto ir Užtiltės kaimo šilumos ūkio specialiojo plano parengimas, vnt. </t>
  </si>
  <si>
    <t xml:space="preserve">04.01.03 </t>
  </si>
  <si>
    <t>Suvieko bendruomenės pastato remontas</t>
  </si>
  <si>
    <t>Tvarkomo pastato plotas (vidaus darbai), kv.m</t>
  </si>
  <si>
    <t>01.04.03 TP</t>
  </si>
  <si>
    <t>Projekto „Žalias, skaitmeninis, moterų valdomas smulkus ir vidutinis verslas” įgyvendinimas</t>
  </si>
  <si>
    <t>Analizės ir rekomendacijų apie moterų verslumo sąlygas Zarasuose parengimo paslaugos, vnt.</t>
  </si>
  <si>
    <t>Pagalbos į namus ir dienos socialinės globos paslaugų dalinis finansavimas (Senjoro programa)</t>
  </si>
  <si>
    <t>Paviršinių nuotekų (lietaus) tinklų plėtra, priežiūra, remontas ir ekologinių avarijų grėsmių šalinimas</t>
  </si>
  <si>
    <t>10.4.1.40 v</t>
  </si>
  <si>
    <t>Pacientų pavėžėjimo, kaip greitosios medicinos pagalbos dalies, dalinis finansavimas</t>
  </si>
  <si>
    <t>Pavėžėjimo paslaugos gavėjų sk.</t>
  </si>
  <si>
    <t>Eil. Nr.</t>
  </si>
  <si>
    <t>Programos kodas ir pavadinimas</t>
  </si>
  <si>
    <t>1.</t>
  </si>
  <si>
    <t>Aplinkos ir kraštovaizdžio programa</t>
  </si>
  <si>
    <t>2.</t>
  </si>
  <si>
    <t>Švietimo (formalaus ir neformalaus) programa</t>
  </si>
  <si>
    <t>3.</t>
  </si>
  <si>
    <t>Inžinerinės infrastruktūros programa</t>
  </si>
  <si>
    <t>4.</t>
  </si>
  <si>
    <t>Kultūros plėtros programa</t>
  </si>
  <si>
    <t>5.</t>
  </si>
  <si>
    <t>Socialinių paslaugų, paramos ir sveikatos priežiūros programa</t>
  </si>
  <si>
    <t>6.</t>
  </si>
  <si>
    <t>Verslo ir investicijų programa</t>
  </si>
  <si>
    <t>7.</t>
  </si>
  <si>
    <t>Viešojo ir vidaus administravimo programa</t>
  </si>
  <si>
    <t> Iš viso:</t>
  </si>
  <si>
    <t>1. Rajono Savivaldybės biudžetas (įskaitant skolintas lėšas)</t>
  </si>
  <si>
    <t> Iš jo:</t>
  </si>
  <si>
    <t>1.1. savivaldybės biudžeto lėšos (nuosavos,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</si>
  <si>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</si>
  <si>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</si>
  <si>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</si>
  <si>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</si>
  <si>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</si>
  <si>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(Europos Sąjungos finansinė parama projektams įgyvendinti ir kitos teisėtai gautos lėšos, nurodant atskirus šaltinius)</t>
  </si>
  <si>
    <t xml:space="preserve">2.1. Europos Sąjungos lėšos </t>
  </si>
  <si>
    <t xml:space="preserve">2.2. Valstybės biudžeto finansavimas </t>
  </si>
  <si>
    <t xml:space="preserve">2.3. Kitos lėšos </t>
  </si>
  <si>
    <t>Lėšų  poreikis programoms ir numatomi finansavimo šaltiniai</t>
  </si>
  <si>
    <t xml:space="preserve">04.01.04 </t>
  </si>
  <si>
    <t>10.1.2.1 at</t>
  </si>
  <si>
    <t>Skleisti informaciją apie savivaldybę vietinėje, regioninėje, respublikinėje spaudoje, televizijoje, soc. tinkluose, filmų kūrimas</t>
  </si>
  <si>
    <t>10.1.1.1</t>
  </si>
  <si>
    <t>Paslaugų gavėjų (su slaugos poreikiais) sk.</t>
  </si>
  <si>
    <t>Pirmokų kraitelių sk.</t>
  </si>
  <si>
    <t>Sporto klubų stojimo į Lietuvos lygą mokesčių finansavimas ir /ar sporto klubų, dalyvaujančio aukšto meistriškumo sporto varžybose, Lietuvos sporto šakų federacijos mokesčių finansavimas. Finansuotų paraiškų sk.</t>
  </si>
  <si>
    <t xml:space="preserve">Paramos teikimas globėjams (rūpintojams), budintiems ir nuolatiniams globotojams, šeimynoms   </t>
  </si>
  <si>
    <t>Informacinio (dvipusio) LCD ekranų įrengimas Zarasų mieste, vnt.</t>
  </si>
  <si>
    <t>Nendrių šalinimas vandens telkiniuose, pagal poreikį</t>
  </si>
  <si>
    <t>9.2.2.1 a</t>
  </si>
  <si>
    <t>9.2.1.1 a</t>
  </si>
  <si>
    <t>9.8.1.1 pd</t>
  </si>
  <si>
    <t>9.1.2.1 a</t>
  </si>
  <si>
    <t>10.9.1.1 v</t>
  </si>
  <si>
    <t>9.8.1.1 mu</t>
  </si>
  <si>
    <t>2027 m. planas</t>
  </si>
  <si>
    <t>Kompensacijos už geriamojo vandens tiekimo ir nuotekų tvarkymo infrastruktūros gerinimą</t>
  </si>
  <si>
    <t>Energinio efektyvumo didinimo Zarasų rajono savivaldybės daugiabučiuose gyvenamuosiuose namuose programos įgyvendinimas</t>
  </si>
  <si>
    <t>Jaunimo iniciatyvų skatinimas konkurso būdu, projektų sk.</t>
  </si>
  <si>
    <t>Individualaus kompostavimo vietoje infrastruktūros plėtra, buityje susidarančioms biologiškai skaidžioms atliekoms kompostuoti, vnt.</t>
  </si>
  <si>
    <t>Zarasų mieste esančių teritorijų apaugusių menkaverčiais želdiniais priežiūra, pagal poreikį/ genėjimo darbų sutarčių sk.</t>
  </si>
  <si>
    <t>Naujų objektų apželdinimas, naujų želdynų įrengimas kv.m/ vazonų sk.</t>
  </si>
  <si>
    <t>Topografinių planų parengimas, pagal poreikį, proc.</t>
  </si>
  <si>
    <t>Zarasų r. savivaldybės vidinio kiemo lietaus surinkimo sistemos įrengimas ir dangų atnaujinimas, sutarčių sk.</t>
  </si>
  <si>
    <t>Aušros skg. apšvietimo projektavimo ir apšvietimo linijos įrengimo darbai, ilgis m</t>
  </si>
  <si>
    <t>ZR7422 Savanorių g. elektros tinklų ir įrenginių perkėlimas (rekonstravimas), ilgis m</t>
  </si>
  <si>
    <t>Viešųjų geriamojo vandens stotelių tinklo plėtra savivaldybių traukos centruose, viešose sporto aikštelėse, aikštynuose ir parkuose, vnt.</t>
  </si>
  <si>
    <t>Centrinės eglės ir papuošimų gamyba, pasažo teritorijos puošyba, Apžvalgos rato, pakrantės puošyba. Sutarčių sk.</t>
  </si>
  <si>
    <t>Paviršinių (lietaus) nuotekų tinklų priežiūros paslaugos, sutarčių sk.</t>
  </si>
  <si>
    <t>Demencija sergančių pacientų paslaugų gavėju sk.</t>
  </si>
  <si>
    <t xml:space="preserve">Pacientų, kuriems teikiama paliatyvioji pagalba, paslaugų gavėjų sk. </t>
  </si>
  <si>
    <t>Renginių tinkle  sk./dalyvių sk.</t>
  </si>
  <si>
    <t>Žmogiškųjų išteklių balanso užtikrinimas švietimo įstaigose</t>
  </si>
  <si>
    <t>Mokinio padėjėjų sk.</t>
  </si>
  <si>
    <t>Mokyklų bendruomenės bendradarbiavimo bei motyvacijos skatinimas</t>
  </si>
  <si>
    <t>Švietimo vadovų ir skyriaus specialistų kompetencijų tobulinimas, gerosios patirties sklaida, komandos formavimas, renginių sk.</t>
  </si>
  <si>
    <t>Gabių ir talentingų mokslui vaikų ugdymo galimybių plėtra</t>
  </si>
  <si>
    <t xml:space="preserve">Bešeimininkių atliekų surinkimas/tvarkymas, t
</t>
  </si>
  <si>
    <t>Vaikų vasaros stovyklų ir kitų neformaliojo vaikų švietimo veiklų finansavimas</t>
  </si>
  <si>
    <t>Mėnesinio mokesčio kompensavimas už ikimokyklinio amžiaus  vaikų išlaikymą ir priežiūrą Zarasų rajono nevalstybinėse švietimo įstaigose bei  jų infrastruktūros gerinimas</t>
  </si>
  <si>
    <t>Gaunančių kompensaciją vaikų sk.</t>
  </si>
  <si>
    <t>Suaugusiųjų neformaliojo švietimo paslaugų įvairovės plėtra</t>
  </si>
  <si>
    <t>Programų tiekėjų sk./ žmonių sk.</t>
  </si>
  <si>
    <t>Sporto projektų, kuriems skirtas dalinis finansavimas, sk.</t>
  </si>
  <si>
    <t>Palaikomojo gydymo ir slaugos paslaugų gavėjų sk.</t>
  </si>
  <si>
    <t>Peržiūrėtų bylų sk.</t>
  </si>
  <si>
    <t>Gavėjų sk. (Senjoro programa)</t>
  </si>
  <si>
    <t>Užtikrinti socialinių paslaugų sklaidą ir ugdyti socialinėje srityje dirbančių specialistų profesines  kompetencijas</t>
  </si>
  <si>
    <t>Pagalbos pinigų gavėjų sk./ Globojamų šeimynoje vaikų skaičius</t>
  </si>
  <si>
    <t>Kalėdų dovanos vaikams</t>
  </si>
  <si>
    <t>Smurto elgesio keitimo programos vykdymas smurto artimoje aplinkoje pavojų keliantiems asmenims, asmenų sk./ grupių sk.</t>
  </si>
  <si>
    <t>Bendruomeninių organizacijų skatinimas ir aktyvinimas, pareiškėjų sk.</t>
  </si>
  <si>
    <t>Mokymų NVO organizacijoms sk./ dalyvių sk.</t>
  </si>
  <si>
    <t xml:space="preserve">Pedagoginės psichologinės pagalbos vaikams bei ugdymo įstaigų bendruomenėms teikimas </t>
  </si>
  <si>
    <t xml:space="preserve">Neformaliojo ugdymo mokyklų veiklos užtikrinimas </t>
  </si>
  <si>
    <t>Valstybės finansuojamų neformaliojo vaikų švietimo (NVŠ) programų įgyvendinimas</t>
  </si>
  <si>
    <t>Sąlygų sportuoti visų amžiaus grupių gyventojams sudarymas,  įgyvendinant fizinio aktyvumo programas</t>
  </si>
  <si>
    <t>Sporto ir sveikatinimo infrastruktūros gausinimas, skatinant gyventojų fizinį aktyvumą ir sportą</t>
  </si>
  <si>
    <t>Sporto renginių organizavimo užtikrinimas</t>
  </si>
  <si>
    <t xml:space="preserve">Renginių sk. /dalyvių sk. </t>
  </si>
  <si>
    <t>Muzikos instrumentų įsigijimas sk.</t>
  </si>
  <si>
    <t>Tinklo veiklos užtikrinimas (ūkis)</t>
  </si>
  <si>
    <t>Seniūnaičių sk.</t>
  </si>
  <si>
    <t>NVO sektoriaus ir bendruomeninių organizacijų finansavimas</t>
  </si>
  <si>
    <t>Gyventojų pajamų mokesčio kompensavimas asmenims, naujai deklaravusiems gyvenamąją vietą Zarasų rajone</t>
  </si>
  <si>
    <t>Išmokėtų kompensacijų sk.</t>
  </si>
  <si>
    <t>Bendrųjų planų rengimas</t>
  </si>
  <si>
    <t>Detalių ir specialiųjų  planų rengimas</t>
  </si>
  <si>
    <t>Antazavės dvaro išlaikymui skirtos išlaidos (kv. m.)</t>
  </si>
  <si>
    <t>Renginių sk. žydų kultūros keliui vystyti/atmintinų dienų sk. žydų tautos aukoms pagerbti/dalyvių sk.</t>
  </si>
  <si>
    <t>Muziejų, archyvų paslaugos</t>
  </si>
  <si>
    <t>Renginių sk./lankytojų sk.</t>
  </si>
  <si>
    <t>Dal. finansavimą gavusių NVO sk. (viešasis pirkimas, 3 sutartys)</t>
  </si>
  <si>
    <t>Kolektyvinės apsaugos statiniams  būtinųjų priemonių įsigijimas  (vaistinėlės, geriamas vanduo, gesintuvai, spec. žymėjimo ženklai ir kt. būtinosios priemonės), komplektų sk.</t>
  </si>
  <si>
    <t>Atnaujintų priedangų, iš 3 į 2 lygį, sk.</t>
  </si>
  <si>
    <t>Atnaujintų ir (ar) parengtų bei patvirtintų dokumentų, reglamentuojančių mobilizacijos organizavimą Savivaldybės teritorijoje, sk.</t>
  </si>
  <si>
    <t>Bendras darb. skaičius /užimtų et. sk.</t>
  </si>
  <si>
    <t>Mokinių sk. mokslo metų pradžiai / iš jų turinčių SUP</t>
  </si>
  <si>
    <t>Klasių (grupių) komplektų sk.</t>
  </si>
  <si>
    <t>Darbuotojų sk. / iš jų pedagoginių</t>
  </si>
  <si>
    <t>Pareigybių sk. / iš jų pedagoginių</t>
  </si>
  <si>
    <t xml:space="preserve">Vienam vaikui tenkantis patalpų plotas </t>
  </si>
  <si>
    <t>FŠPU programų sk. / grupių sk. jose / mokinių sk. jose</t>
  </si>
  <si>
    <t>NVŠ programų sk. / grupių sk. jose / mokinių sk. jose</t>
  </si>
  <si>
    <t>Organizuotų metodinių renginių rajono švietimo bendruomenei sk.</t>
  </si>
  <si>
    <t>Su švietimo, kultūros ir sporto skyriumi organizuotų renginių sk.</t>
  </si>
  <si>
    <t>Vienam vaikui tenkantis bendras patalpų plotas, kv.m.</t>
  </si>
  <si>
    <t>Vienam vaikui tenkantis bendras patalpų plotas, kv.m</t>
  </si>
  <si>
    <t xml:space="preserve">Organizuoti mokyklų žaidynes, renginių  sk./ dalyvių sk.
</t>
  </si>
  <si>
    <t>1K</t>
  </si>
  <si>
    <t>Įsigyta tikslinių transporto priemonių, sk./ Vaikų, pasinaudojusių pavėžėjimo paslaugomis naujai įsigytomis transporto priemonėmis, skaičius per metus</t>
  </si>
  <si>
    <t>Naujos arba modernizuotos švietimo infrastruktūros naudotojų skaičius per metus, sk.</t>
  </si>
  <si>
    <t>Naujų arba modernizuotų socialinių būstų naudotojų skaičius per metus</t>
  </si>
  <si>
    <t>Įsigyta apsaugotų būstų, sk./ asmenų sk.</t>
  </si>
  <si>
    <t>Surinktos atskirai išrūšiuotos atliekos, tonos per metus</t>
  </si>
  <si>
    <t>Projekto „Plėtoti paslaugas reikalingas asmenims su intelekto ir/ar psichikos negalia Zarasų rajono savivaldybėje“ įgyvendinimas</t>
  </si>
  <si>
    <t>Projekto  „Dienos užimtumo (priežiūros) centro senyvo amžiaus asmenims  sukūrimas Zarasų rajono savivaldybėje“ įgyvendinimas</t>
  </si>
  <si>
    <t>Projekto  „Socialinių paslaugų įstaigų senyvo amžiaus asmenims infrastruktūros modernizavimas ir plėtra Zarasų rajono savivaldybėje“ įgyvendinimas</t>
  </si>
  <si>
    <t>Naujos arba modernizuotos socialinės rūpybos infrastruktūros (ne būsto) talpumas (asmenys per metus)</t>
  </si>
  <si>
    <t>Gerinti visuomenės sveikatos ir sveikatos priežiūros paslaugų kokybę, pakankamumą ir pasiekiamumą (2.2.2)</t>
  </si>
  <si>
    <t>Sukurtos arba atkurtos teritorijos, naudojamos ekonominei, rekreacinei ar turizmo paskirčiai, ha</t>
  </si>
  <si>
    <t>Metinis konsoliduotų viešųjų paslaugų vartotojų skaičius
(vartotojai per metu nuo 2028)</t>
  </si>
  <si>
    <t>Dotacija atvykstamojo ir vietinio turizmo skatinimas:</t>
  </si>
  <si>
    <t xml:space="preserve">1. Dalyvauti tarptautinėse ir respublikinėse turizmo parodose </t>
  </si>
  <si>
    <t>2. Vykdyti turistinių išteklių bei maršrutų rinkodarą, viešinimą</t>
  </si>
  <si>
    <t>3. Nemokamos informacijos teikimas turistams ir turistines paslaugas teikiantiems subjektams</t>
  </si>
  <si>
    <t>03.01.03 TP</t>
  </si>
  <si>
    <t>Renginių sk.</t>
  </si>
  <si>
    <t>Atnaujinta stendų, vnt./ atnaujinta krypties rodiklių, vnt.</t>
  </si>
  <si>
    <t>Rajono Savivaldybei nuosavybės teise priklausančių gyvenamųjų patalpų (socialinio būsto) nuomos sutarčių administravimas, socialinio būsto įsigijimas, nuoma ir išperkamoji būsto nuoma</t>
  </si>
  <si>
    <t xml:space="preserve">Savivaldybei nuosavybės teise priklausančio ir patikėjimo teise valdomo turto valdymas, naudojimas, disponavimas, turto įsigijimas,  remontas bei griovimas
</t>
  </si>
  <si>
    <t>Varpų skambėjimo sistemos įrengimas, vnt.</t>
  </si>
  <si>
    <t>1AA</t>
  </si>
  <si>
    <t>Viešųjų tualetų (prie apžvalgos rato D. Bukonto g. 11B, Zarasuose ir pasažo) remontas ir eksploatavimas, sutarčių sk.</t>
  </si>
  <si>
    <t>Aplinkosauginis informavimas, švietimas, priemonių sk.</t>
  </si>
  <si>
    <t>Aplinkos monitoringo programos įgyvendinimas</t>
  </si>
  <si>
    <t>1A</t>
  </si>
  <si>
    <t xml:space="preserve">Atliktų kompleksinių pedagoginių psichologinių vertinimų sk.  </t>
  </si>
  <si>
    <t>Sosnovskio barščių pakartotiniam naikinimui cheminiu būdu, ha</t>
  </si>
  <si>
    <t>8.1.1.1</t>
  </si>
  <si>
    <t>Automobilių slalomo čempionato organizavimas, renginių sk.</t>
  </si>
  <si>
    <t>10.1.2.40 v</t>
  </si>
  <si>
    <t>Renginių ciklas „Muzika gurmanams“, renginių sk. / dalyvių sk.  (projekto bendras finansavimas)</t>
  </si>
  <si>
    <t>Projekto „Dusetų dailės galerijai-30“ įgyvendinimui, renginių sk./ dalyvių sk. (projekto bendras finansavimas)</t>
  </si>
  <si>
    <t xml:space="preserve"> Projekto „Kultūrynos- kultūra, kuri augina“  įgyvendinimas (projekto bendras finansavimas) </t>
  </si>
  <si>
    <t>,,Art Vilnius“ mugė, dalyvių sk.</t>
  </si>
  <si>
    <t>Etninės kultūros renginių sk., dalyvių sk.</t>
  </si>
  <si>
    <t>Valstybinių švenčių ir atmintinų dienų, istorinių datų ir jubiliejų reng. sk., lankytojų sk.</t>
  </si>
  <si>
    <t>Kolektyvų sk./ išvykų sk.</t>
  </si>
  <si>
    <t>10.9.1.1 bb</t>
  </si>
  <si>
    <t>Savivaldybei priklausančio turto draudimas, objektų sk.</t>
  </si>
  <si>
    <t>Matininkų paslaugos, pagal poreikį, proc.</t>
  </si>
  <si>
    <t>Žemės sklypų (ZR kelių) formavimas ir kadastriniai matavimai, pagal poreikį, proc.</t>
  </si>
  <si>
    <t>02.02.12 TP</t>
  </si>
  <si>
    <t>02.04.07 TP</t>
  </si>
  <si>
    <t>01.01.27 TP</t>
  </si>
  <si>
    <t>Prisitaikymo prie klimato kaitos priemonių įgyvendinimas</t>
  </si>
  <si>
    <t>02.02.05 TP</t>
  </si>
  <si>
    <t>Užtikrinti ambulatorijose ir medicinos punktuose teikiamų paslaugų kokybę</t>
  </si>
  <si>
    <t>Burinio laivo remontas, sutarčių sk.</t>
  </si>
  <si>
    <t>Laikino apgyvendinimo paslauga policijai pritaikius apsaugos nuo smurto orderį. Asmenų sk. per mėn.</t>
  </si>
  <si>
    <t>Vyresnio amžiaus asmenų skaitmeninės atskirties mažinimas (mokymų skaičius)</t>
  </si>
  <si>
    <t>Kostiumų komplektų  sk./meno mėgėjų kolektyvų ir studijų sk.</t>
  </si>
  <si>
    <t>1.1.1.2 p</t>
  </si>
  <si>
    <t>8.2.1.2p</t>
  </si>
  <si>
    <t>10.9.1.1p</t>
  </si>
  <si>
    <t>7.6.1.2 v</t>
  </si>
  <si>
    <t>9.8.1.2p</t>
  </si>
  <si>
    <t>9.2.1.1 m</t>
  </si>
  <si>
    <t>Socialinė globa, su sunkia negalia globojamų sk.</t>
  </si>
  <si>
    <t>Šeiminiai vaikų globos namai/globojamų vaikų, gaunančių bendruomenines paslaugas sk.</t>
  </si>
  <si>
    <t>Soc. globos paslaugų be sunkios negalios gavėjų santykis su soc. globos paslaugų gavėjais su sunkia negalia</t>
  </si>
  <si>
    <t xml:space="preserve">Antrinių žaliavų rūšiuojamojo surinkimo priemonių tinklo viešose vietose įrengimas,  vnt. </t>
  </si>
  <si>
    <t>Paslaugos pagal poreikį, proc.</t>
  </si>
  <si>
    <t>Antazavė, Bažnyčios g. bei kapinių stovėjimo aikštelių apšvietimo kabelinės sistemos įrengimo darbai, ilgis m/atramų sk./šviestuvų sk.</t>
  </si>
  <si>
    <t>Klevų g. bei Aušros g. Antazavės k.  apšvietimo kabelinės sistemos įrengimo darbai, ilgis m/atramų sk./šviestuvų sk.</t>
  </si>
  <si>
    <t>Zalvės g. 2-12, Antazavės k.  apšvietimo kabelinės sistemos įrengimo darbai, ilgis m/atramų sk./šviestuvų sk.</t>
  </si>
  <si>
    <t>Zalvio ežero pakrantės pėsčiųjų tako apšvietimo kabelinės sistemos įrengimo darbai, ilgis m /atramų sk./šviestuvų sk.</t>
  </si>
  <si>
    <t>Sporto g., Dusetose apšvietimo kabelinės sistemos įrengimo darbai, ilgis m/atramų sk./šviestuvų sk.</t>
  </si>
  <si>
    <t>Dervinių km, Zarasų raj. apšvietimo kabelinės sistemos įrengimo darbai, ilgis m/atramų sk./šviestuvų sk.</t>
  </si>
  <si>
    <t>J. Streikaus-Sumbro gatvės, Antazavėje kabelinės apšvietimo linijos įrengimo darbai, ilgis m/atramų sk./šviestuvų sk.</t>
  </si>
  <si>
    <t>Apšvietimo tinklų projektavimas ir įrengimas, elektros inžinerinių sistemų įrengimas ir remontas</t>
  </si>
  <si>
    <t xml:space="preserve">9.2.2.1 </t>
  </si>
  <si>
    <t>Teisės aktų paieškos sistemos užtikrinimas, sutarčių sk.</t>
  </si>
  <si>
    <t>Įsigytų priemonių/įrangos, pagal poreikį</t>
  </si>
  <si>
    <t>Vandens ir nuotekų tinklų plėtra</t>
  </si>
  <si>
    <t>Meno programų sk., dalyvių sk., lankytojų sk. (festivalis ,,Žolynai“)</t>
  </si>
  <si>
    <t>Džiazo festivalis ,,Po žvaigždėmis“ ,,Kupolės“ erdvėje Zaraso saloje</t>
  </si>
  <si>
    <t>XXII vaikų ir jaunimo folkloro ansamblių festivalis ,,Zalvynė“ projekto bendras finansavimas. Renginių sk. /dalyvių sk.</t>
  </si>
  <si>
    <t>XXXIII Tarptautinis festivalis ,,Žolynai“, projekto bendras finansavimas. Renginių sk. /dalyvių sk.</t>
  </si>
  <si>
    <t>Renginių sk./veiklų sk./žiūrovų sk. (Kurortinio sezono atidarymas ,,Zarasai-tarytum vasara“)</t>
  </si>
  <si>
    <t>Naudą gavusių vaikų iš socialinės rizikos šeimų vidutinis sk. per mėn.</t>
  </si>
  <si>
    <t>Socialiai remtinų ugdytinių sk.</t>
  </si>
  <si>
    <t>Veiklų sk. / dalyvių veiklose sk.</t>
  </si>
  <si>
    <t>02.02.11 TP</t>
  </si>
  <si>
    <t>02.02.18 TP</t>
  </si>
  <si>
    <t xml:space="preserve">Projekto „Perėjimas nuo institucinės globos prie bendruomeninių paslaugų Sostinės regione, Vidurio ir vakarų Lietuvos regione“ įgyvendinimas </t>
  </si>
  <si>
    <t>Zarasų rajono savivaldybės metinių ataskaitų rinkinio, savivaldybės biudžeto ir turto naudojimo, savivaldybės skolos, savivaldybės kontroliuojamų įmonių auditai</t>
  </si>
  <si>
    <t>Dienos užimtumo centro ir socialinių dirbtuvių (Malūno g.2, Zarasuose) paslaugų gavėjų sk.</t>
  </si>
  <si>
    <t>Projektų, finansuojamų iš Savivaldybės visuomenės sveikatos rėmimo specialiosios programos, sk.</t>
  </si>
  <si>
    <t>Projekto „Socialinio būsto fondo plėtra Zarasų rajono savivaldybėje (II etapas)“ įgyvendinimas</t>
  </si>
  <si>
    <t xml:space="preserve">Sav. teritorijoje esančių miestų ir miestelių teritorijų ribose valstybinės žemės, perduotos LR Vyriausybės nutarimu, funkcijoms vykdyti
</t>
  </si>
  <si>
    <t>Bazinio pastato plotas kv. m</t>
  </si>
  <si>
    <t>ZKM remontuojamų patalpų  (Miškų urėdijos pastatas) plotas kv. m</t>
  </si>
  <si>
    <t>Bibliotekinės įrangos ir priemonių priežiūra ir atnaujinimas</t>
  </si>
  <si>
    <t>XXXII tarptautinis, tradicinis liaudiško muzikavimo festivalis ,,Sėlos muzikantai", projekto bendras finansavimas. Renginių sk. /dalyvių sk.</t>
  </si>
  <si>
    <t>Antazavės dvaro fasado konservavimas ir lietaus nuotekų remontas, kv. m</t>
  </si>
  <si>
    <t>Vaizduojamųjų menų plėtrai skirtos veiklos ir šios krypties projektų dalinio finansavimo užtikrinimas</t>
  </si>
  <si>
    <t>Stelmužės dvaro sodybos  lankymo skatinimas</t>
  </si>
  <si>
    <t>Antazavės dvaro veikla ir projektinės veiklos dalinio finansavimo užtikrinimas</t>
  </si>
  <si>
    <t>Muziejinė veikla: eksponatų įsigijimas, ekspozicijų įrengimas, kultūrinė edukacija, dalinio finansavimo užtikrinimas</t>
  </si>
  <si>
    <t>Etninės kultūros, Dainų švenčių tradicijos tęstinumo renginiai ir tautinio paveldo mugės, tęstinių etninės kultūros projektų dalinio finansavimo užtikrinimas</t>
  </si>
  <si>
    <t xml:space="preserve">Šaligatvių prie renovuotų daugiabučių gyvenamųjų namų remontas, kv. m </t>
  </si>
  <si>
    <t>Aušros g., Antazavės k. (kelio link Šviesių žmonių parkelio) apšvietimo kabelinės sistemos įrengimo darbai, ilgis m/atramų sk./šviestuvų sk.</t>
  </si>
  <si>
    <t>Pradėti bei inicijuoti nauji  renovacijos procesai daug. gyv. namuose, namų sk./ butų sk.</t>
  </si>
  <si>
    <t>VPP Antalieptės k. v. priežiūra ha,         Melioracijos st., apskaita ha                          Darbų techninė priežiūra,                   projektų ekspertizė,                           projektų parengimo paslaugos vnt.</t>
  </si>
  <si>
    <t>Naujos arba modernizuotos vaikų priežiūros infrastruktūros mokymo klasių talpumas, asm. / Sukurta naujų ikimokyklinio ugdymo vietų sk. /Naujos arba modernizuotos vaikų priežiūros infrastruktūros naudotojų skaičius per metus</t>
  </si>
  <si>
    <t>Pagerinta švietimo paslaugų kokybė, aprūpinant efektyviai veikiančias bendrojo ugdymo mokyklas laboratorine įranga, priemonėmis ir kompiuterine įranga. Dalyvaujančių įstaigų sk.</t>
  </si>
  <si>
    <t>Paviršinių nuotekų (lietaus) inžinerinių tinklų kadastriniai matavimai (vadovaujantis LR geodezijos ir kartografijos įstatymo Nr. IX-415 11 straipsniu). Sutarčių sk.</t>
  </si>
  <si>
    <t>Prižiūrimų želdynų ir gėlynų plotas, kv. m (su paruošimu kitam sezonui)/ vazonų sk.</t>
  </si>
  <si>
    <t>Produkto vertinimo kriterijus</t>
  </si>
  <si>
    <t>01.01.04 P</t>
  </si>
  <si>
    <t>01.01.02 P</t>
  </si>
  <si>
    <t>01.01.01 P</t>
  </si>
  <si>
    <t>01.01.05 P</t>
  </si>
  <si>
    <t>01.01.06 P</t>
  </si>
  <si>
    <t>01.01.07 P</t>
  </si>
  <si>
    <t>01.01.08 P</t>
  </si>
  <si>
    <t>01.01.09 P</t>
  </si>
  <si>
    <t>Programoje naudojami sutrumpinimai:  TP-tęstinė priemonė, P-projektas,ZRSA - Zarasų rajono savivaldybės administracija; ZPAT- Zarasų priešgaisrinė apsaugos tarnyba.</t>
  </si>
  <si>
    <t>02.02.01 P</t>
  </si>
  <si>
    <t>01.02.10 P</t>
  </si>
  <si>
    <t>Programoje naudojami sutrumpinimai: TP-tęstinė priemonė, P- projektas, ZRSA - Zarasų rajono savivaldybės administracija; SSGN- Salako socialinės globos namai; AKN -Zarasų rajono Antazavės socialinių paslaugų centras „Kartų namai“; ZSPC - Zarasų rajono socialinių paslaugų centras; ZVSB - Zarasų rajono savivaldybės visuomenės sveikatos biuras.</t>
  </si>
  <si>
    <t xml:space="preserve">01.01.02 P </t>
  </si>
  <si>
    <t>02.01.01 P</t>
  </si>
  <si>
    <t>02.01.02 P</t>
  </si>
  <si>
    <t>02.01.03 P</t>
  </si>
  <si>
    <t>02.02.05 P</t>
  </si>
  <si>
    <t>02.03.03 P</t>
  </si>
  <si>
    <t>Programoje naudojami sutrumpinimai: TP- tęstinė priemonė, P- projektas, ZRSA - Zarasų rajono savivaldybės administracija.</t>
  </si>
  <si>
    <t>01.02.04 P</t>
  </si>
  <si>
    <t>02.02.02 P</t>
  </si>
  <si>
    <t>02.02.03 P</t>
  </si>
  <si>
    <r>
      <t xml:space="preserve">Iš viso programai finansuoti pagal finansavimo šaltinius </t>
    </r>
    <r>
      <rPr>
        <i/>
        <sz val="10"/>
        <rFont val="Times New Roman"/>
        <family val="1"/>
        <charset val="186"/>
      </rPr>
      <t>(1 ir 2 punktai)</t>
    </r>
  </si>
  <si>
    <t>Projekto „Plėtoti žaliąją infrastruktūrą Zarasų miesto urbanizuotoje aplinkoje“ įgyvendinimas</t>
  </si>
  <si>
    <t>Projekto „Zaraso ežero Didžiosios salos gamtinio kraštovaizdžio ir šlapynių ekosistemos atgaivinimas ir išsaugojimas“ (UrbUmbrella-AI) įgyvendinimas</t>
  </si>
  <si>
    <t xml:space="preserve">Priemonė „Plėtoti laiku atliekamo efektyvaus darbo su jaunimu sistemą“. Projekto dalyvių, baigusių dalyvauti projekto veiklose, pradėjusių savanoriauti, mokytis, ieškoti darbo arba dirbti, dalis, proc.  </t>
  </si>
  <si>
    <t xml:space="preserve">Projekto „Ugdymo priemonės mokykloms“ įgyvendinimas </t>
  </si>
  <si>
    <t xml:space="preserve">Projekto „Ankstyvojo ugdymo užtikrinimas vaikams iš socialinę riziką patiriančių šeimų“ įgyvendinimas </t>
  </si>
  <si>
    <t>Projekto „Visos dienos mokyklos modelio diegimas Zarasų r. savivaldybės mokyklose“ įgyvendinimas</t>
  </si>
  <si>
    <t>Projekto „Ikimokyklinio ugdymo prieinamumo didinimas Zarasų rajono savivaldybėje“ įgyvendinimas</t>
  </si>
  <si>
    <t>Projekto ,,Stacionarių slaugos paslaugų infrastruktūros plėtojimas ir modernizavimas Zarasų rajono savivaldybėje“ įgyvendinimas</t>
  </si>
  <si>
    <t>Projekto ,,Visuomenės sveikatos paslaugų prieinamumo ir kokybės gerinimas Zarasų rajono savivaldybėje“ įgyvendinimas</t>
  </si>
  <si>
    <t>Projekto „Sveikatos centro sudėtyje teikiamų sveikatos priežiūros paslaugų infrastruktūros modernizavimas Zarasų rajono savivaldybėje“ įgyvendinimas ir kitos infrastruktūros gerinimas</t>
  </si>
  <si>
    <t xml:space="preserve">Užtikrinti socialinių paslaugų teikimą Zarasų rajono Antazavės socialinių paslaugų centre ,,Kartų namai“ </t>
  </si>
  <si>
    <t>Projekto „Investicijoms patrauklios teritorijos įrengimas Zarasų mieste“ įgyvendinimas</t>
  </si>
  <si>
    <t>Projekto „Bendradarbystės centro VIZA-ART  sukūrimas Zarasuose“ įgyvendinimas</t>
  </si>
  <si>
    <t>Projekto „Visuomenės sveikatinimo ir neformalaus švietimo paslaugų plėtra” įgyvendinimas</t>
  </si>
  <si>
    <t>Renginys ,,Sartai“. Kultūrinių veiklų renginyje sk. pagal Jungtinės veiklos sutartį</t>
  </si>
  <si>
    <t>3.3.1.3</t>
  </si>
  <si>
    <t>3.3.1.2</t>
  </si>
  <si>
    <t>3.3.1.4</t>
  </si>
  <si>
    <t>3.3.1.1</t>
  </si>
  <si>
    <t>3.3.2.5</t>
  </si>
  <si>
    <t>3.3.2.8</t>
  </si>
  <si>
    <t>3.3.2.1</t>
  </si>
  <si>
    <t>4.1.1.9</t>
  </si>
  <si>
    <t>2.1.1.1</t>
  </si>
  <si>
    <t>2.1.2.5</t>
  </si>
  <si>
    <t>2.1.1.2</t>
  </si>
  <si>
    <t>2.1.2.6</t>
  </si>
  <si>
    <t>2.1.2.4</t>
  </si>
  <si>
    <t>2.1.2.7</t>
  </si>
  <si>
    <t>2.1.2.3</t>
  </si>
  <si>
    <t>2.1.3.2</t>
  </si>
  <si>
    <t>2.3.3.6</t>
  </si>
  <si>
    <t>4.1.4.3</t>
  </si>
  <si>
    <t>3.1.1.3</t>
  </si>
  <si>
    <t>3.1.1.1</t>
  </si>
  <si>
    <t>3.1.1.4</t>
  </si>
  <si>
    <t>3.2.1.4</t>
  </si>
  <si>
    <t>1.2.1.6</t>
  </si>
  <si>
    <t>1.2.2.1</t>
  </si>
  <si>
    <t>1.2.3.1</t>
  </si>
  <si>
    <t>2.3.4.2</t>
  </si>
  <si>
    <t>3.1.2.6</t>
  </si>
  <si>
    <t>2.4.2.3</t>
  </si>
  <si>
    <t>2.4.2.2</t>
  </si>
  <si>
    <t>2.4.2.4</t>
  </si>
  <si>
    <t>1.1.2.1</t>
  </si>
  <si>
    <t>2.1.2.7/ 2.2.2.2</t>
  </si>
  <si>
    <t>1.2.1.5</t>
  </si>
  <si>
    <t>1.2.1.7</t>
  </si>
  <si>
    <t>4.2.1.1/ 4.2.1.3</t>
  </si>
  <si>
    <t>Vandentiekio ir nuotekų tinklų atkarpa tarp Malūno ir Griežto gatvių Zarasuose. Gyventojų, prisijungusių prie centralizuotų vandentiekio ir nuotekų tinklų (Vytauto g. Nr. 27; 29; 31; 37; 41; 43; 45; 47), sk./vand. tinklų ilgis m/ buitinių nuot. Tinklų ilgis m.</t>
  </si>
  <si>
    <t>Darbdavių, gavusių kompensaciją, sk./ įdarbintų jaunuolių sk.</t>
  </si>
  <si>
    <t xml:space="preserve">Unikalių mokinių sk. mokslo metų pradžiai </t>
  </si>
  <si>
    <t>Programoje naudojami sutrumpinimai: TP-tęstinė priemonė, P-projektas, ZRSA- Zarasų rajono savivaldybės administracija ir Zarasų rajono savivaldybės administracijos seniūnijos; ZSPC-Zarasų rajono socialinių paslaugų centras.</t>
  </si>
  <si>
    <t>Skatinti mokymąsi visą gyvenimą</t>
  </si>
  <si>
    <t>Zarasų „Ąžuolo“ gimnazijos remontuojamų patalpų plotas, kv.m</t>
  </si>
  <si>
    <t>Projekto  „V Antazavės dvaro festivalis“ bendram finansavimui, projektų sk.</t>
  </si>
  <si>
    <t>Lietuvos karių ir Sovietų Sąjungos teroro aukų kapų (kodas 17066) supaprastinto tvarkybos projekto parengimas, vnt.</t>
  </si>
  <si>
    <t>Stelmužės dvaro sodybos Viešpaties Jėzaus kryžiaus filijinės bažnyčios (u. k. 1032) centrinio altoriaus ir medinės sakyklos taikomieji tyrimai (fotogrametriniai, menotyriniai, polichrominiai), tyrimų sk.</t>
  </si>
  <si>
    <t>Leidinio (Pirmojo Pasaulinio karo takais Zarasų krašte) leidyba, leidinių sk.</t>
  </si>
  <si>
    <t>Antazavės dvaro draudimo paslaugos, sutarčių sk.</t>
  </si>
  <si>
    <t>Projektas ,,Antazavės dvaro sodybos parko pritaikymas lankymui“ įgyvendinimas</t>
  </si>
  <si>
    <t>Straipsnių medijos priemonėse skaičius (vnt. per metus), užsakomieji straipsniai LRT.lt portale, sk.</t>
  </si>
  <si>
    <t>ZKC ir jo teritoriniai padaliniai, sk.</t>
  </si>
  <si>
    <t>Bendras užimtų et. sk./ kultūros darbuotojų sk.</t>
  </si>
  <si>
    <t>Kėlusių kvalifikaciją darbuotojų sk.</t>
  </si>
  <si>
    <t xml:space="preserve">Surengtų aplinkosauginio švietimo priemonių sk./ viešinimo priemonių įgyvendinimas maisto švaistymo mažinimo ir maisto atliekų prevencijos, gyventojų maisto vartojimo įgūdžių temomis, vnt.
</t>
  </si>
  <si>
    <t>Medžiojamųjų gyvūnų daromos žalos miškui prevencinių priemonių diegimas, pagal poreikį, proc.</t>
  </si>
  <si>
    <t>Žalioji infrastruktūra, kuriai suteikta parama kitais nei prisitaikymo prie klimato kaitos tikslais (hektarai)</t>
  </si>
  <si>
    <t>Aukštos ugdymo kokybės ir besimokančios visuomenės plėtra</t>
  </si>
  <si>
    <r>
      <t xml:space="preserve">Sutarčių sk. (sutartis tęstinė nuo 2024 m. </t>
    </r>
    <r>
      <rPr>
        <b/>
        <sz val="10"/>
        <rFont val="Times New Roman"/>
        <family val="1"/>
        <charset val="186"/>
      </rPr>
      <t>–</t>
    </r>
    <r>
      <rPr>
        <sz val="10"/>
        <rFont val="Times New Roman"/>
        <family val="1"/>
        <charset val="186"/>
      </rPr>
      <t xml:space="preserve"> 3 m</t>
    </r>
    <r>
      <rPr>
        <b/>
        <sz val="10"/>
        <rFont val="Times New Roman"/>
        <family val="1"/>
        <charset val="186"/>
      </rPr>
      <t>.</t>
    </r>
    <r>
      <rPr>
        <sz val="10"/>
        <rFont val="Times New Roman"/>
        <family val="1"/>
        <charset val="186"/>
      </rPr>
      <t>)</t>
    </r>
  </si>
  <si>
    <t>Zarasų r. gatvių šviestuvų keitimas, vnt.</t>
  </si>
  <si>
    <t>Fizinių asmenų, prisijungusių prie geriamojo vandens tiekimo ir (arba) nuotekų tvarkymo infrastruktūros, kurią eksploatuoja vandens tiekėjas, sk.</t>
  </si>
  <si>
    <r>
      <t>Zarasų rajono savivaldybės želdynų ir želdinių būklės stebėsenos programos įgyvendinimas 2024</t>
    </r>
    <r>
      <rPr>
        <b/>
        <sz val="10"/>
        <rFont val="Times New Roman"/>
        <family val="1"/>
        <charset val="186"/>
      </rPr>
      <t>–</t>
    </r>
    <r>
      <rPr>
        <sz val="10"/>
        <rFont val="Times New Roman"/>
        <family val="1"/>
        <charset val="186"/>
      </rPr>
      <t>2029 m., sutarčių sk.</t>
    </r>
  </si>
  <si>
    <t>Kompensacijų už būsto šildymą ir karštą vandenį, gavėjų sk.</t>
  </si>
  <si>
    <t>Sutarčių sk./vieno neįgaliojo išlaikymas rajono  sav. lėšomis, Eur/mėn. /valstybės lėšos, Eur/mėn.</t>
  </si>
  <si>
    <t xml:space="preserve">Konferencijų, sk./ renginių sk./ gavėjų sk.
</t>
  </si>
  <si>
    <r>
      <t xml:space="preserve">Vienkartinėms išmokom įsikurti gyv. vietovėje rajono </t>
    </r>
    <r>
      <rPr>
        <b/>
        <sz val="10"/>
        <rFont val="Times New Roman"/>
        <family val="1"/>
        <charset val="186"/>
      </rPr>
      <t>s</t>
    </r>
    <r>
      <rPr>
        <sz val="10"/>
        <rFont val="Times New Roman"/>
        <family val="1"/>
        <charset val="186"/>
      </rPr>
      <t>av. teritorijoje ir/ar  mėn. kompensacijoms vaikų ugdymo pagal ikimokyklinio ar priešmokyklinio ugdymo programą, skirtoms laikinąją apsaugą LR gavusiems užsieniečiams</t>
    </r>
  </si>
  <si>
    <t xml:space="preserve">Vaikų, gavusių dovanėles, sk. </t>
  </si>
  <si>
    <t>Turmanto ekspozicijų salės išlaikymo išlaidos. Lankytojų sk.</t>
  </si>
  <si>
    <t>Teikti metodinę pagalbą fiziniams asmenims dėl paramos kaimo vietovėse</t>
  </si>
  <si>
    <t>Rajono Savivaldybės administracijos veiklos užtikrinimas (ūkinis bei materialinis aptarnavimas)</t>
  </si>
  <si>
    <t>Programoje naudojami sutrumpinimai: TP-tęstinė priemonė, P-projektas, ZRSA - Zarasų rajono savivaldybės administracija; ZKC - Zarasų rajono savivaldybės kultūros centras; ZVB - Zarasų rajono savivaldybės viešoji biblioteka; ZKM - Zarasų krašto muziejus; KCDDG - Kultūros centras Dusetų dailės galerija.</t>
  </si>
  <si>
    <t>Programoje naudojami sutrumpinimai:  TP-tęstinė priemonė, ZRSA - Zarasų rajono savivaldybės administracija; KAT- Zarasų rajono savivaldybės kontrolės ir audito tarnyba</t>
  </si>
  <si>
    <t>Tarptautinių šuolių į vandenį nuo 20 m platformos varžybų organizavimas, renginių sk.</t>
  </si>
  <si>
    <t>NVO tarybų bendras posėdis Zarasuose. Renginių sk./ dalyvių sk.</t>
  </si>
  <si>
    <t>Pritaikyti gamtos ir paveldo objektus turizmui (1.2.2)</t>
  </si>
  <si>
    <t xml:space="preserve">Atnaujintų Zarasų miesto gyvenamųjų ir negyvenamųjų pastatų fasadų sk., vnt. </t>
  </si>
  <si>
    <t>Sporto srityje veikiančių juridinių asmenų finansavimas bei dalininko įnašas</t>
  </si>
  <si>
    <t>Akvarelininkų pleneras, renginių sk.</t>
  </si>
  <si>
    <t>4.4.3.1vb</t>
  </si>
  <si>
    <t>9.8.1.2 pp</t>
  </si>
  <si>
    <t>9.2.1.1 o</t>
  </si>
  <si>
    <t>9.5.1.1 m</t>
  </si>
  <si>
    <t>1.3.2.1 pp</t>
  </si>
  <si>
    <t>Malūno g. Zarasuose (prie Laukesos upės) šachtinės pralaidos remontas ir Griežto g. 12B, Zarasuose (prie Griežto ežero) valčių nuleidimo vieta įrengimas, objektų sk.</t>
  </si>
  <si>
    <t>Projekto „Skatinti rūšiuojamąjį atliekų surinkimą Zarasų rajono savivaldybėje“</t>
  </si>
  <si>
    <t>Programos „Anglų kalbos kursai“ vykdymas</t>
  </si>
  <si>
    <t>Renginys ,,Sartai“, renginių sk.</t>
  </si>
  <si>
    <t>Renginio „Mes darom prie ežero“ organizavimas, renginių sk.</t>
  </si>
  <si>
    <t>Projekto „Sartų ežero Dusetose pritaikymas lankymui“ įgyvendinimas</t>
  </si>
  <si>
    <t>Projekto „Rekreacinės žvejybos ir turizmo plėtra Zarasų mieste“ įgyvendinimas</t>
  </si>
  <si>
    <t>ŠVIETIMO (FORMALAUS IR NEFORMALAUS) PROGRAMA (KODAS-03)</t>
  </si>
  <si>
    <t xml:space="preserve">Organizuotas mokytojų dienos minėjimas, renginių sk. </t>
  </si>
  <si>
    <t>Zarasų aerodromo veiklų užtikrinimas</t>
  </si>
  <si>
    <t xml:space="preserve">Baldams ir įrangai įsigyti. Prisidėjimo dalis proc. </t>
  </si>
  <si>
    <t>Baldų ir įrangos įsigijimui. Prisidėjimo proc.</t>
  </si>
  <si>
    <t xml:space="preserve">Remiamų gydytojų sk. </t>
  </si>
  <si>
    <t xml:space="preserve">10.4.1.40 </t>
  </si>
  <si>
    <t>9.6.1.1 mu</t>
  </si>
  <si>
    <t>10.4.1.40 nm</t>
  </si>
  <si>
    <t>9.2.2.1p</t>
  </si>
  <si>
    <t xml:space="preserve">24 </t>
  </si>
  <si>
    <t>9.2.1.1 p</t>
  </si>
  <si>
    <t>8.2.1.2 p</t>
  </si>
  <si>
    <t xml:space="preserve">Projekto „Įgalinkime visus: padarykime šeimos skaitmeninės veiklos centrus pažangesniais Latvijoje ir Lietuvoje“ dalinis finansavimas, vnt. </t>
  </si>
  <si>
    <t>01.01.10 P</t>
  </si>
  <si>
    <t>Projekto „Švietimo pagalbos ir koordinuotai teikiamų paslaugų užtikrinimas Zarasų rajono savivaldybėje“ įgyvendinimas</t>
  </si>
  <si>
    <t>2028 m. planas</t>
  </si>
  <si>
    <t xml:space="preserve"> 2026 metų  planas </t>
  </si>
  <si>
    <t xml:space="preserve"> 2026 metų planas</t>
  </si>
  <si>
    <t>PATVIRTINTA                                   Zarasų rajono savivaldybės tarybos 2026 m. vasario    d. sprendimu Nr. T-</t>
  </si>
  <si>
    <t>PATVIRTINTA                                   Zarasų rajono savivaldybės tarybos 2026 m. vasario   d. sprendimu Nr. T-</t>
  </si>
  <si>
    <t>PATVIRTINTA                                   Zarasų rajono savivaldybės tarybos 2026 m. vasario  d. sprendimu Nr. T-</t>
  </si>
  <si>
    <t>2/6</t>
  </si>
  <si>
    <t>Parengtas Zarasų rajono savivaldybės ekstremalių situacijų valdymo planas, vnt. / KAS aprūpintų būtinosiomis priemonėmis sk.</t>
  </si>
  <si>
    <t>0,96</t>
  </si>
  <si>
    <t>70</t>
  </si>
  <si>
    <t>3,59</t>
  </si>
  <si>
    <t>Įsigytas gaisrų gesinimo automobilių sk. (Suvieko  komandai)</t>
  </si>
  <si>
    <t>-5</t>
  </si>
  <si>
    <t>-2</t>
  </si>
  <si>
    <t>0</t>
  </si>
  <si>
    <t>185</t>
  </si>
  <si>
    <t>180</t>
  </si>
  <si>
    <t>105</t>
  </si>
  <si>
    <t>103</t>
  </si>
  <si>
    <t>Suremontuotos krosnys soc. remtiniems asmenims seniūnijose</t>
  </si>
  <si>
    <t>Įsigyti dūmų, smalkių, dujų detektoriai seniūnijų gyventojams</t>
  </si>
  <si>
    <t>170</t>
  </si>
  <si>
    <t>175</t>
  </si>
  <si>
    <t>1/0</t>
  </si>
  <si>
    <t>Renginių Antazavės dvare sk.</t>
  </si>
  <si>
    <t>Techninio projekto, Salako kultūros centro modernizavimui, parengimas, vnt. (rangos darbų vykdymas 2028 m.)</t>
  </si>
  <si>
    <t>x</t>
  </si>
  <si>
    <t>Informacinių stendų  renginių lauko reklamai įrengimas, vnt.</t>
  </si>
  <si>
    <t>Akustinių sprendinių Kupolėje realizavimas, vnt.</t>
  </si>
  <si>
    <t>Koncertų salės Utenos regionui Zaraso saloje koncepcijos konkursas, konkurso dalyvių sk./ projektavimo paslaugos (2027 m.)</t>
  </si>
  <si>
    <t>Želdynų tvarkymas prie  kultūros paveldo objektų, sutvarkytų teritorijų sk.</t>
  </si>
  <si>
    <t xml:space="preserve">Salako mstl. senosios kapinių vartų ir tvoros (unikalus kodas Kultūros vertybių registre 21191) rangos darbai, pagal supaprastiną tvarkybos projektą. </t>
  </si>
  <si>
    <t>Pagal poreikį</t>
  </si>
  <si>
    <t>Antrojo pasaulinio karo Sovietų Sąjungos karių palaikų  (kodas 11370), esančių Antalieptės mstl., perkėlimas į kitas kapines, perlaidojimų sk.</t>
  </si>
  <si>
    <t>Įsigyti ir tvarkyti kultūros paveldo objektus</t>
  </si>
  <si>
    <t>100</t>
  </si>
  <si>
    <t>Animuotas logotipo video projekto  TV ir medijos reklamai</t>
  </si>
  <si>
    <t>Informaciniai stendai (plakatai) lauko reklamai įvažiuojant į Zarasų miestą</t>
  </si>
  <si>
    <t>Naujos iliuminacijos Zaraso saloje, vnt.</t>
  </si>
  <si>
    <t>4`</t>
  </si>
  <si>
    <t>Projekto „Sidabrinės gervės naktys“ dal. Finansavimas, renginių sk.</t>
  </si>
  <si>
    <t xml:space="preserve"> Seminaras kultūros darbuotojams kultūros vadybos tema, išvykų sk.</t>
  </si>
  <si>
    <t>Aktorinio meistriškumo vasaros stovykla Zarasuose, dalyvių sk.</t>
  </si>
  <si>
    <t>265 / 40 / 95</t>
  </si>
  <si>
    <t>2/38</t>
  </si>
  <si>
    <t>33 / 1082</t>
  </si>
  <si>
    <t>3/95</t>
  </si>
  <si>
    <t>691</t>
  </si>
  <si>
    <t>696 / 631</t>
  </si>
  <si>
    <t>85</t>
  </si>
  <si>
    <t>68/50</t>
  </si>
  <si>
    <t>10,1</t>
  </si>
  <si>
    <t>Projekto „Zarasų rajono bevariklio transporto infrastruktūros įrengimas“ įgyvendinimas</t>
  </si>
  <si>
    <t>1,8</t>
  </si>
  <si>
    <t>0/3</t>
  </si>
  <si>
    <t>9/3</t>
  </si>
  <si>
    <t>Projekto „Zarasaičio ir Zaraso ežerų Zarasuose pritaikymas lankymui“ įgyvendinimas</t>
  </si>
  <si>
    <t>3,9</t>
  </si>
  <si>
    <t>Projekto „Zarasų rajono viešųjų pakrančių pritaikymas rekreacinei žvejybai ir turizmui“ įgyvendinimas</t>
  </si>
  <si>
    <t>2,7</t>
  </si>
  <si>
    <t xml:space="preserve">02.01.05 </t>
  </si>
  <si>
    <t>Antazavės k., Dvaro g. daugiabučių namų šildymo sistemos pertvarkymas ir kompensacijų išmokėjimas</t>
  </si>
  <si>
    <t>3/20</t>
  </si>
  <si>
    <t>Namų sk./ butų sk.</t>
  </si>
  <si>
    <t>200</t>
  </si>
  <si>
    <t>Surinkti iš išvežti apdorojimui planuojama maisto/virtuvės atliekų t/ m.</t>
  </si>
  <si>
    <t>Surinkti iš išvežti apdorojimui planuojama tekstilės atliekų t/ m</t>
  </si>
  <si>
    <t>Į mechaninio ir biologinio apdorojimo įrenginius priimamų mišrių komunalinių atliekų priėmimo ir tvarkymo mokestis. Sutarčių skaičius su URAC, vnt./ Artis programos atnaujinimas, vnt.</t>
  </si>
  <si>
    <t>1/1</t>
  </si>
  <si>
    <t>Trūkstamų policijos pareigūnų pritraukimo į Utenos apskrities vyriausiojo policijos komisariato Zarasų rajono policijos komisariatą programa</t>
  </si>
  <si>
    <t>Naujai įsidarbinusių pareigūnų sk.</t>
  </si>
  <si>
    <t>Atliekų nepriskiriamų prie buitinių atliekų sutvarkymas prie konteinerių aikštelių, sutarčių sk.</t>
  </si>
  <si>
    <t>2000</t>
  </si>
  <si>
    <t>10</t>
  </si>
  <si>
    <t>Aušros skg. Konteinerių aikštelės įrengimas, sutarčių sk./konteineriai</t>
  </si>
  <si>
    <t>1/5</t>
  </si>
  <si>
    <t xml:space="preserve">Informacinių stendų įrengimas prie bendro naudojimo aikštelių, vnt. </t>
  </si>
  <si>
    <t>2/1</t>
  </si>
  <si>
    <t>pagal poreikį</t>
  </si>
  <si>
    <t>pagal planą /2</t>
  </si>
  <si>
    <t>1600/181</t>
  </si>
  <si>
    <t>200/20</t>
  </si>
  <si>
    <t>300</t>
  </si>
  <si>
    <t>1/60</t>
  </si>
  <si>
    <t>Rotondos įrengimas ir apželdinimas Mažajame slėnyje saloje, vnt./ kv.m.</t>
  </si>
  <si>
    <t>Miško taksacijos tikslinimas po inžineriniais statiniais (keliais), Sutarčių sk.</t>
  </si>
  <si>
    <t>98</t>
  </si>
  <si>
    <t xml:space="preserve">Šiaulių g. šaligatvių nuo Palaukės g. iki Šaltupės g. pabaigos remonto darbai, atkarpos ilgis, m </t>
  </si>
  <si>
    <t>Šaltupės g. (nuo Palaukės g. iki kelio Zarasai-Mukuliai-Vencavai-Antazavė) šaligatvių paprastojo remonto aprašo parengimas ir techninės priežiūros paslaugos, Sutarčių sk.</t>
  </si>
  <si>
    <t xml:space="preserve">Šaltupės g. (nuo Palaukės g. iki kelio Zarasai-Mukuliai-Vencavai-Antazavė) šaligatvių remonto darbai, atkarpos ilgis, m </t>
  </si>
  <si>
    <t>400</t>
  </si>
  <si>
    <t>700</t>
  </si>
  <si>
    <t>100/3,5</t>
  </si>
  <si>
    <t>285</t>
  </si>
  <si>
    <t>Atsinaujinančių išteklių energijos naudojimo plėtros veiksmų plano 
įgyvendinimo rezultatų ataskaitos parengimas, sutarčių sk.</t>
  </si>
  <si>
    <t>570/15</t>
  </si>
  <si>
    <t>57015</t>
  </si>
  <si>
    <t>Žalioji g. Smalvų k., Turmanto sen., apšvietimo kabelinės sistemos įrengimo darbai, ilgis, m/ atramų sk./šviestuvų sk.</t>
  </si>
  <si>
    <t>200/5/5</t>
  </si>
  <si>
    <t>Matuikiškių k., Zarasų sen., apšvietimo kabelinės sistemos įrengimo darbai, ilgis, m/ atramų sk./šviestuvų sk.</t>
  </si>
  <si>
    <t>150/3/3</t>
  </si>
  <si>
    <t>700/20/20</t>
  </si>
  <si>
    <t>300/8/8</t>
  </si>
  <si>
    <t>500/13/13</t>
  </si>
  <si>
    <t>700/19/19</t>
  </si>
  <si>
    <t>800/20/20</t>
  </si>
  <si>
    <t>600/15/15</t>
  </si>
  <si>
    <t>350/10/10</t>
  </si>
  <si>
    <t>900</t>
  </si>
  <si>
    <t>Salos automobilių aikštelės elektros įvadų įrengimas, vnt.</t>
  </si>
  <si>
    <t>Sėlių aikštės lietaus nuotekų vamzdyno remontas, sutarčių sk.</t>
  </si>
  <si>
    <t>D. Bukonto g. 1, Zarasuose, lietaus nuotekų surinkimo trasos įrengimas, Sutarčių sk.</t>
  </si>
  <si>
    <t>Taikos  g. lietaus nuotekų trasos, šulinių ir pralaidų remontas, Sutarčių sk.</t>
  </si>
  <si>
    <t>P. Širvio g. lietaus nuotekų trasos, šulinių ir pralaidų remontas, Sutarčių sk.</t>
  </si>
  <si>
    <t>Paviršinių nuotekų (lietaus) tinklų įrengimas, Sutarčių sk.</t>
  </si>
  <si>
    <t xml:space="preserve">Smalvų Kultūros namų fasado remontas, kv.m. </t>
  </si>
  <si>
    <t>860</t>
  </si>
  <si>
    <t xml:space="preserve">Salako kultūros centro fasado remontas, kv.m. </t>
  </si>
  <si>
    <t>1.3.2.10</t>
  </si>
  <si>
    <t>Prisidėjimas ne mažiau kaip 50 proc.</t>
  </si>
  <si>
    <t>Apdovanotų švietimo bendruomenės narių sk.</t>
  </si>
  <si>
    <t>Elektroniniai mokinių pažymėjimai, sk.</t>
  </si>
  <si>
    <t>VBE, įvertintų 100 balų, sk.</t>
  </si>
  <si>
    <t>Atliktų neformaliojo įstaigų išorės vertinimo sk.</t>
  </si>
  <si>
    <t>12/ 15/ 300</t>
  </si>
  <si>
    <t>10/150</t>
  </si>
  <si>
    <t>6</t>
  </si>
  <si>
    <t>Jaunimo iniciatyvų projektų rengimo skatinimo stovykla. Suorganizuotų stovyklų sk.</t>
  </si>
  <si>
    <t>Dalyvaujamojo biudžeto projektų įgyvendinimas bendrojo ugdymo mokyklose. Įgyvendintų projektų sk.</t>
  </si>
  <si>
    <t>Jaunimo bei jaunimo organizacijų dalyvavimo nacionalinėse ir regioninėse jaunimo veiklose ir renginiuose skatinimas</t>
  </si>
  <si>
    <t>Jaunimo reikalų tarybos veikla. Išvykstamieji posėdžiai, renginiai, veiklai organizuoti.</t>
  </si>
  <si>
    <t>Jaunimo savanoriškos tarnybos programos įgyvendinimas. Savanorių sk.</t>
  </si>
  <si>
    <t>Atliktų paslaugų kokybės vertinimo sk.</t>
  </si>
  <si>
    <t>2/40</t>
  </si>
  <si>
    <t>1/40, 1/8</t>
  </si>
  <si>
    <t>25</t>
  </si>
  <si>
    <t>Soc. ir sav. butų ir rusių patalpų dezinfekcija, geriamo vandens pristatymas, kt. pagal poreikį. Namų sk./ šeimų sk.</t>
  </si>
  <si>
    <t>Suremontuota butų (remonto, elektros instaliacijų keitimo darbai), vnt./ kambarių sk.</t>
  </si>
  <si>
    <t>Komunaliniai mokesčiai už butų šildymą ir kitas paslaugas (neišnuomotu laiku)</t>
  </si>
  <si>
    <t>195</t>
  </si>
  <si>
    <t>427,7</t>
  </si>
  <si>
    <t>428,3</t>
  </si>
  <si>
    <t xml:space="preserve">Energetinio naudingumo sertifikatai parduodamam turtui, vnt. </t>
  </si>
  <si>
    <t xml:space="preserve">Parengti dokumentai turto pardavimui viešame aukcione sk. / parduodamų savivaldybės būstų sk./ perkamų butų sk. </t>
  </si>
  <si>
    <t>Perkančiosioms organizacijoms ir Administracijos viešųjų pirkimų informacinės sistemos palaikymas. Perkančiųjų organizacijų sk.</t>
  </si>
  <si>
    <t>Nupirktų ir perduotų Ukrainai priemonių sk.</t>
  </si>
  <si>
    <t>01.04.04 TP</t>
  </si>
  <si>
    <t>Tarptautinio bendradarbiavimo skatinimas bei bendruomenės telkimas ir ryšių su diaspora stiprinimas</t>
  </si>
  <si>
    <t>2/2</t>
  </si>
  <si>
    <t>66/20</t>
  </si>
  <si>
    <t>7</t>
  </si>
  <si>
    <t>42/24</t>
  </si>
  <si>
    <t>53,3</t>
  </si>
  <si>
    <t>Klasių remontas, sk./ kv.m</t>
  </si>
  <si>
    <t>2/100</t>
  </si>
  <si>
    <t>Gaisro aptikimo ir signalizavimo sistemos įrengimo darbai, vnt.</t>
  </si>
  <si>
    <t>Salako patalpų remontas, kv.m</t>
  </si>
  <si>
    <t>Paviršinių nuotekų (lietaus) tvarkymo paslaugos, sutarčių sk.</t>
  </si>
  <si>
    <t>Pėsčiųjų tilto tarp Zarasaičio ir Balto ežerų įrengimas</t>
  </si>
  <si>
    <t>Pėsčiųjų tilto tarp Zarasaičio ir Balto ežerų įrengimas, vnt. (Techninis projektas ir rangos darbai)</t>
  </si>
  <si>
    <t xml:space="preserve">Pakeistų rajono Savivaldybės ar jų dalių bendrųjų planų sk., vnt. </t>
  </si>
  <si>
    <t>Detalaus plano parengimas, vnt.</t>
  </si>
  <si>
    <t>Vykdyti žemės sklypų kadastrinius matavimus, formavimą, planų rengimą, derinimą ir registravimą</t>
  </si>
  <si>
    <t xml:space="preserve">Įkurti grupiniai gyvenimo namai, vnt./ asmenys </t>
  </si>
  <si>
    <t>1/10</t>
  </si>
  <si>
    <t>Paslaugoms ir priemonėms, įrangai įsigyti. Prisidėjimo dalis proc.</t>
  </si>
  <si>
    <t>Paslaugoms ir priemonėms, įrangai įsigyti. Dienpinigiai. Prisidėjimo dalis proc.</t>
  </si>
  <si>
    <t>25/ 10</t>
  </si>
  <si>
    <t>25 /10</t>
  </si>
  <si>
    <t>Išleista reprezentacinių leidinių, žemėlapių, lankstinukų, schemų. tiražų sk./ bendras egz. sk.</t>
  </si>
  <si>
    <t>3/ 2500</t>
  </si>
  <si>
    <t>5000</t>
  </si>
  <si>
    <t>5200</t>
  </si>
  <si>
    <t>260</t>
  </si>
  <si>
    <t xml:space="preserve">Verslo misijų, parodų ir mugių, kuriose dalyvauta sk. (vnt. per metus) </t>
  </si>
  <si>
    <t>Įgyvendintų rinkodaros priemonių sk. (vnt. per metus)</t>
  </si>
  <si>
    <t>Aptarnauta turistų TVIC patalpose (suteikta informacija), sk.</t>
  </si>
  <si>
    <t>Organizuotų mokymų ūkininkams, sk./ dalyvių sk.</t>
  </si>
  <si>
    <t>Išvykos į parodas ir seminarus, išvykų sk./ dalyvių sk.</t>
  </si>
  <si>
    <t>2/ 50</t>
  </si>
  <si>
    <t>Rudens mugės, sk.</t>
  </si>
  <si>
    <t>Vidutinis ūkių dydi, ha/ Ūkininkų ūkių sk.</t>
  </si>
  <si>
    <t>Avarinės grėsmės šalinimas pagal poreikį. Objektų sk.</t>
  </si>
  <si>
    <t>150</t>
  </si>
  <si>
    <t>4/ 40</t>
  </si>
  <si>
    <t>64/8</t>
  </si>
  <si>
    <t>1000</t>
  </si>
  <si>
    <t>1070</t>
  </si>
  <si>
    <t>1100</t>
  </si>
  <si>
    <t>Senatvės pensijos amžiaus lankytojų  sk.</t>
  </si>
  <si>
    <t>8</t>
  </si>
  <si>
    <t>53/42</t>
  </si>
  <si>
    <t>53/43</t>
  </si>
  <si>
    <t>53/44</t>
  </si>
  <si>
    <t>Paslaugos vaikams, turintiems negalią ir jų šeimų nariams pagal Vaiko garantijų sistemą</t>
  </si>
  <si>
    <t>Paslaugas gaunančių vaikų su negalia sk.</t>
  </si>
  <si>
    <t>31/8</t>
  </si>
  <si>
    <t>31/9</t>
  </si>
  <si>
    <t>31/10</t>
  </si>
  <si>
    <t>Projekto „Visos dienos mokyklos paslaugų prieinamumo didinimas Zarasų rajone“ įgyvendinimas (K)</t>
  </si>
  <si>
    <t>Vienam vaikui tenkantis bendras patalpų plotas, kv.m./ užtikrinamas švietimo pagalbos teikimas, vaikų sk.</t>
  </si>
  <si>
    <t>Klasių (grupių) komplektų sk./ mokytojų padėjėjų etatų sk.</t>
  </si>
  <si>
    <t>Spec. skyriaus veiklos užtikrinimas, mokinių sk.</t>
  </si>
  <si>
    <t>Privalomo ugdymo užtikrinimas, vaikų sk.</t>
  </si>
  <si>
    <t>Užtikrinamas ugdymo turinys, vaikų sk.</t>
  </si>
  <si>
    <t>Vieno ketvirčio mokestis, Eur</t>
  </si>
  <si>
    <t>3000</t>
  </si>
  <si>
    <t>13</t>
  </si>
  <si>
    <t xml:space="preserve">2/2 </t>
  </si>
  <si>
    <t>1/ 50</t>
  </si>
  <si>
    <t>Zarasų HUB rinkodara, pasiekta auditorija Google ir FB priemonėmis, tūkst.žm.</t>
  </si>
  <si>
    <t>3/1</t>
  </si>
  <si>
    <t>5624</t>
  </si>
  <si>
    <t>3-4</t>
  </si>
  <si>
    <t>Zarasų rajono turizmo statistikos duomenų bazė puslapyje www.visitzarasai.lt atnaujinimas, kartai per metus/ Turizmui  skirtų renginių teminis kalendorius – baneris (kas ketv.)</t>
  </si>
  <si>
    <t>4/4</t>
  </si>
  <si>
    <t>Viešinimo kompanija renginyje "Sartai", veiklų sk.</t>
  </si>
  <si>
    <t>Patalpų išlaikymas, kv.m</t>
  </si>
  <si>
    <t>Renginių tinkle sk./dalyvių sk./ žiūrovų sk.</t>
  </si>
  <si>
    <t>1400/ 2400</t>
  </si>
  <si>
    <t>1450/ 2500</t>
  </si>
  <si>
    <t>1500/ 2600</t>
  </si>
  <si>
    <t>30/ 320/ 500</t>
  </si>
  <si>
    <t>31/ 330/ 550</t>
  </si>
  <si>
    <t>32/ 330/ 600</t>
  </si>
  <si>
    <t>Period. leid. pav., naujų knygų pav. sk./ egz. sk. / interneto vip.taškai</t>
  </si>
  <si>
    <t>31/ 2220</t>
  </si>
  <si>
    <t>30/ 2000</t>
  </si>
  <si>
    <t>25/ 1500</t>
  </si>
  <si>
    <t>11/ 12/ 2675</t>
  </si>
  <si>
    <t>10/ 10/ 2500</t>
  </si>
  <si>
    <t>5/ 30</t>
  </si>
  <si>
    <t xml:space="preserve">5/ 30 </t>
  </si>
  <si>
    <t>6/ 30</t>
  </si>
  <si>
    <t>46/ 46</t>
  </si>
  <si>
    <t xml:space="preserve">Dalyvavimas tarptautiniuose ir regioniniuose, rajoniniuose renginiuose (Dainų šventėse, festivaliuose, konkursuose ir projektuose) </t>
  </si>
  <si>
    <t>Individualias konsultacijas gavusių asmenų sk. / grupines konsultacijas gavusių asmenų sk. (unikalus dalyvių sk.)</t>
  </si>
  <si>
    <t>530 / 120 (600)</t>
  </si>
  <si>
    <t>248</t>
  </si>
  <si>
    <t>255</t>
  </si>
  <si>
    <t>270</t>
  </si>
  <si>
    <t xml:space="preserve">FŠPU programų sk. / grupių sk. / mokinių sk. </t>
  </si>
  <si>
    <t xml:space="preserve">NVŠ programų sk. / grupių sk.  / mokinių sk. </t>
  </si>
  <si>
    <t>26/18</t>
  </si>
  <si>
    <t>27/19</t>
  </si>
  <si>
    <t>28/20</t>
  </si>
  <si>
    <t>20,05/ 11,95</t>
  </si>
  <si>
    <t>21/ 12,5</t>
  </si>
  <si>
    <t>22/ 13,5</t>
  </si>
  <si>
    <t>9,89</t>
  </si>
  <si>
    <t>9,62</t>
  </si>
  <si>
    <t>9,08</t>
  </si>
  <si>
    <t>95/5</t>
  </si>
  <si>
    <t>280</t>
  </si>
  <si>
    <t>Vandens sporto šventė dalyvių sk.</t>
  </si>
  <si>
    <t>220</t>
  </si>
  <si>
    <t>Ežerų krašto taurė (vyrų rankinio varžybos) dalyvių sk.</t>
  </si>
  <si>
    <t>60</t>
  </si>
  <si>
    <t>75</t>
  </si>
  <si>
    <t>90</t>
  </si>
  <si>
    <t>15/310</t>
  </si>
  <si>
    <t>17/350</t>
  </si>
  <si>
    <t>18/370</t>
  </si>
  <si>
    <t>8/250</t>
  </si>
  <si>
    <t>Paskaitų sk./dalyvių sk./edukacinių užsiėmimų sk./dalyvių sk./amatų demonstravimų sk./dalyvių sk./parodų sk./lankytojų sk.</t>
  </si>
  <si>
    <t>3/ 60/ 8/ 80/ 1/10/ 3/ 350</t>
  </si>
  <si>
    <t>Renginių sk./dalyvių sk./parodų sk./lankytojų sk.</t>
  </si>
  <si>
    <t>4/100</t>
  </si>
  <si>
    <t>4/140</t>
  </si>
  <si>
    <t>682/ 4</t>
  </si>
  <si>
    <t>Muziejinės infrastruktūros išlaikymas (K. Būgos g. 11-1A, Dusetos) kv.m./ užimtų etatų sk.</t>
  </si>
  <si>
    <t>22/ 17,75</t>
  </si>
  <si>
    <t>Teritorinių padalinių sk./ juose darbuotojų sk./ juose užimtų etatų sk.</t>
  </si>
  <si>
    <t>Įsigytų muziejinių vertybių sk./priemonių muziejinių vertybių saugojimui sk.</t>
  </si>
  <si>
    <t>2/3</t>
  </si>
  <si>
    <t>3/5</t>
  </si>
  <si>
    <t>4/7</t>
  </si>
  <si>
    <t>Parodų sk./veiklų sk./lankytojų sk.</t>
  </si>
  <si>
    <t>7/4/ 590</t>
  </si>
  <si>
    <t>7/4/ 600</t>
  </si>
  <si>
    <t>7/4/ 650</t>
  </si>
  <si>
    <t>1/30/1</t>
  </si>
  <si>
    <t>Pateikto „Kazimiero Būgos atminties namai. I etapas: ekspozicijos koncepcijos sukūrimas“ įgyvendinimas. Renginių sk./dalyvių sk./projektinė  ekspozicijos vizualizacija</t>
  </si>
  <si>
    <t>1/300</t>
  </si>
  <si>
    <t>1/350</t>
  </si>
  <si>
    <t>1/400</t>
  </si>
  <si>
    <t>1/160</t>
  </si>
  <si>
    <t>1/170</t>
  </si>
  <si>
    <t>1/180</t>
  </si>
  <si>
    <t>Projekto „Neblėstanti laisvės šviesa“ įgyvendinimas. Renginių sk./dalyvių sk.</t>
  </si>
  <si>
    <t>Valstybinių švenčių ir atmintinų dienų, istorinių datų ir jubiliejų reng. sk., žiūrovų sk.</t>
  </si>
  <si>
    <t>12/730</t>
  </si>
  <si>
    <t>12/805</t>
  </si>
  <si>
    <t>12/820</t>
  </si>
  <si>
    <t>Programų sk./ dalyvių sk.</t>
  </si>
  <si>
    <t>3/100</t>
  </si>
  <si>
    <t>4/120</t>
  </si>
  <si>
    <t>Įrengtų saugyklų sk.</t>
  </si>
  <si>
    <t>2/70</t>
  </si>
  <si>
    <t>2/80</t>
  </si>
  <si>
    <t>2/90</t>
  </si>
  <si>
    <t>25/13</t>
  </si>
  <si>
    <t>25/15</t>
  </si>
  <si>
    <t>25/17</t>
  </si>
  <si>
    <t>1/ 30/ 18/ 50</t>
  </si>
  <si>
    <t>Pateikto „VI MUZA muziejams“ veiklos. Renginių sk./dalyvių sk./edukacinių užsiėmimų sk./dalyvių sk.</t>
  </si>
  <si>
    <t>Pateikto „Muziejus vaikams: kelionė į praeitį“ veiklos. Renginių sk./dalyvių sk./edukacinių užsiėmimų sk./žiūrovų sk.</t>
  </si>
  <si>
    <t>1/6 /8/ 230</t>
  </si>
  <si>
    <t>Parodų sk./renginių sk./lankytojų sk./edukacinių užsiėmimų sk./dalyvių sk.</t>
  </si>
  <si>
    <t>9/1/ 590/ 11/ 200</t>
  </si>
  <si>
    <t>9/1/ 630/ 4/ 235</t>
  </si>
  <si>
    <t>9/1/ 720 /4/ 270</t>
  </si>
  <si>
    <t>4/ 20</t>
  </si>
  <si>
    <t>3/6</t>
  </si>
  <si>
    <t>10/ 800</t>
  </si>
  <si>
    <t>15/ 18</t>
  </si>
  <si>
    <t>12/ 15</t>
  </si>
  <si>
    <t>14/ 16</t>
  </si>
  <si>
    <t>6/ 500</t>
  </si>
  <si>
    <t>7/ 600</t>
  </si>
  <si>
    <t>Bazinio pastato išlaikymo išlaidos, kv.m</t>
  </si>
  <si>
    <t>1400</t>
  </si>
  <si>
    <t>14</t>
  </si>
  <si>
    <t>3/2</t>
  </si>
  <si>
    <t>3/3</t>
  </si>
  <si>
    <t>217/5</t>
  </si>
  <si>
    <t>217/ 5</t>
  </si>
  <si>
    <t>47/ 31</t>
  </si>
  <si>
    <t>43,04/ 26,04</t>
  </si>
  <si>
    <t>0,5</t>
  </si>
  <si>
    <t>Dalis nuo  skiriamo finansavimo, proc. (soc.gloga)</t>
  </si>
  <si>
    <t>Bendras pareigybių sk./tiesiogiai dirbančių su vaikais etatų sk.</t>
  </si>
  <si>
    <t>94</t>
  </si>
  <si>
    <t>Profesinio orientavimo specialistų sk. / pareigybių sk./ dalyvių sk.</t>
  </si>
  <si>
    <t>2 /1,5/ 1070</t>
  </si>
  <si>
    <t>2/ 1,5/ 1070</t>
  </si>
  <si>
    <t>Etatų finansuojamas iš SB lėšų sk.</t>
  </si>
  <si>
    <t>Olimpiadų ir konkursų dalyvių sk. / dalyvavimas veiklose su VDU, vaikų sk.</t>
  </si>
  <si>
    <t>350/ 4</t>
  </si>
  <si>
    <t>320/ 4</t>
  </si>
  <si>
    <t>300/ 4</t>
  </si>
  <si>
    <t>ESB</t>
  </si>
  <si>
    <t>9.2.1.1p</t>
  </si>
  <si>
    <t>9.1.2.1p</t>
  </si>
  <si>
    <t>Aikštelės prie Utenos ir Zarasų rajono ribų tvarkymo darbai. Objektų sk.</t>
  </si>
  <si>
    <t>2/3/1200</t>
  </si>
  <si>
    <t>2/4/1500</t>
  </si>
  <si>
    <t>2/5/1700</t>
  </si>
  <si>
    <t>1/50</t>
  </si>
  <si>
    <t>Edukacinės veiklos Smalvose. Renginių sk./ dalyvių sk.</t>
  </si>
  <si>
    <t>2/50</t>
  </si>
  <si>
    <t>2/200</t>
  </si>
  <si>
    <t>10/550</t>
  </si>
  <si>
    <t>11/600</t>
  </si>
  <si>
    <t>80/5</t>
  </si>
  <si>
    <t>40/692</t>
  </si>
  <si>
    <t>45/700</t>
  </si>
  <si>
    <t>Ilgalaikio ir trumpalaikio turto įsigijimas, sk.</t>
  </si>
  <si>
    <t>40/25</t>
  </si>
  <si>
    <t>Suorganizuotų renginių sk./ dalyvių sk. (Tarptautinė vaiko diena, Jaunimo muzikos diena)</t>
  </si>
  <si>
    <t>2/60</t>
  </si>
  <si>
    <t>0/1</t>
  </si>
  <si>
    <t>Stipendijų programos parengimas, vnt. / stipendiją gavusių asmenų sk.</t>
  </si>
  <si>
    <t>8.2.1.2 ev</t>
  </si>
  <si>
    <t xml:space="preserve">7.4.1.2 </t>
  </si>
  <si>
    <t>Projekto „Psichoaktyviųjų medžiagų vartojimo prevencija, ankstyvoji prevencija, pagalba ir žalos mažinimas“ įgyvendinimas</t>
  </si>
  <si>
    <t>Specialistų dalyvaujančių kvalifikacijos tobulinimo veiklose sk.</t>
  </si>
  <si>
    <t>Sveikatos raštingumą padidinusių asmenų sk.</t>
  </si>
  <si>
    <t>10.9.1.1 p</t>
  </si>
  <si>
    <t>Materialinio nepritekliaus mažinimas Lietuvoje</t>
  </si>
  <si>
    <t>Antrojo pasaulinio karo Sovietų Sąjungos karių palaikų  (kodas 11370), esančių Antalieptės mstl., perkėlimo projektas, vnt.</t>
  </si>
  <si>
    <t>4/10/ 44/45proc.</t>
  </si>
  <si>
    <t>2/16/ 44/45</t>
  </si>
  <si>
    <t>2/21/ 6</t>
  </si>
  <si>
    <t>Tvarkomų kapinių plotas, ha (šviestuvų sk. / hidrantų sk./ tvoros ilgis m )</t>
  </si>
  <si>
    <t>3 (40 vnt./ 4 vnt. / 500 m)</t>
  </si>
  <si>
    <t>Žemės sklypų kadastro duomenų tikslinimas, sutarčių sk.</t>
  </si>
  <si>
    <t xml:space="preserve">Modernizuoti (atnaujinti) daugiabučiai gyvenamieji namai (gauti užbaigimo dokumentai per info statybą), vnt. </t>
  </si>
  <si>
    <t>10/ 146</t>
  </si>
  <si>
    <t>10/146</t>
  </si>
  <si>
    <t xml:space="preserve">10/146 </t>
  </si>
  <si>
    <t>Sutarčių su kūrėjais sk.</t>
  </si>
  <si>
    <t>pagal poreikį/ 4000</t>
  </si>
  <si>
    <t>pagal poreikį/ 4500</t>
  </si>
  <si>
    <t>pagal poreikį/ 4700</t>
  </si>
  <si>
    <t>Projekto „Invazinių rūšių naikinimas ir kontrolė" įgyvendinimas</t>
  </si>
  <si>
    <t>Programų (Kultūros paso programų, Neformalaus ugdymo programų, Tautinio paveldo programų, Skaitymo skatinimo programų, kitų edukacinių kultūros programų įvairioms tikslinėms grupėms parengimas) tinkle sk./ dalyvių sk./ žiūrovų sk.</t>
  </si>
  <si>
    <t>Integruoti kultūrinę edukaciją į formalųjį ir neformalųjį ugdymą, stiprinant mokymąsi visą gyvenimą</t>
  </si>
  <si>
    <t>Finansinė parama tradicinių religinių bendruomenių ir bendrijų vykdomiems projektams</t>
  </si>
  <si>
    <t>9.8.1.2 p</t>
  </si>
  <si>
    <t>5.2.1.1p</t>
  </si>
  <si>
    <t>Tiesiosios g. Ditkūnų k. apšvietimo įrengimas, ilgis m/ šviestuvų sk.</t>
  </si>
  <si>
    <t>500/15</t>
  </si>
  <si>
    <t>Šaligatvio dangos keitimas, kv.m</t>
  </si>
  <si>
    <t>Ralis aplink Lietuvą/ Rally Aukštaitija, Rally Dusetos, renginių sk.</t>
  </si>
  <si>
    <t>Žvejų varžybos, dalyvių sk.</t>
  </si>
  <si>
    <t xml:space="preserve">10.1.2.1 </t>
  </si>
  <si>
    <t>10.9.1.1ev</t>
  </si>
  <si>
    <t>9.8.1.1 ev</t>
  </si>
  <si>
    <t xml:space="preserve">9.8.1.2 </t>
  </si>
  <si>
    <t>9.2.2.1 p</t>
  </si>
  <si>
    <t xml:space="preserve">9.5.1.3 </t>
  </si>
  <si>
    <t>7.4.1.2 p</t>
  </si>
  <si>
    <t>Projektų finansavimo ir planavimo dokumentų rengimas</t>
  </si>
  <si>
    <t xml:space="preserve">Stipendijas gavusių studentų sk. </t>
  </si>
  <si>
    <t>4/11</t>
  </si>
  <si>
    <t>5/13</t>
  </si>
  <si>
    <t>ZKM kultūros projektų dalinio finansavimo užtikrinimas</t>
  </si>
  <si>
    <t>Atnaujinti ir (arba) plėsti kultūros įstaigų informacinių technologijų aplinką</t>
  </si>
  <si>
    <t>Ekstremalių situacijų valdymui, pagal poreikį</t>
  </si>
  <si>
    <t>Turizmo sezoniškumui mažinti skirtų veiklų ir renginių organizavimas</t>
  </si>
  <si>
    <t>Projekto „Kurortiniai Zarasai - Lietuvos kultūros sostinė 2028“ įgyvendinimas</t>
  </si>
  <si>
    <t>Saukų galerijos veiklos plėtra</t>
  </si>
  <si>
    <t>ZKC kultūros projektų dalinio finansavimo užtikrinimas konkurso būdu</t>
  </si>
  <si>
    <t>Kultūros darbuotojų kompetencijų ir socialinio kapitalo stiprinimas</t>
  </si>
  <si>
    <t>Skatinti kūrybinių produktų ir paslaugų kūrimą bei panaudojimą</t>
  </si>
  <si>
    <t>Skatinti tautinių mažumų integraciją, lietuvių kalbos prestižą ir kritinį mąstymą</t>
  </si>
  <si>
    <t>500</t>
  </si>
  <si>
    <t>8/1000</t>
  </si>
  <si>
    <t>47/31</t>
  </si>
  <si>
    <t>Užimtumo skatinimas ir rėmimas</t>
  </si>
  <si>
    <t>Želdynų ir gėlynų tvarkymas bei priežiūra</t>
  </si>
  <si>
    <t xml:space="preserve">5.1.1.1 r </t>
  </si>
  <si>
    <t>Kompensacija vietinės rinkliavos lėšų skirtumui tais atvejais, kai mokėtojo mokama mėn. rinkliava viršija 1 proc. vidutinių mėnesio statistinių namų ūkio pajamų Zarasų r.sav.  Vietinės rinkliavos savitarnos mokėtojų sk.</t>
  </si>
  <si>
    <t>Salako seniūnijos patalpų remontas, kv.m</t>
  </si>
  <si>
    <t>35 proc</t>
  </si>
  <si>
    <t>Tikslinių kompensacijų gavėjų sk.</t>
  </si>
  <si>
    <t>3/29,9 Eur/37 Eur</t>
  </si>
  <si>
    <t>8/ 66,6 Eur/ 148 Eur</t>
  </si>
  <si>
    <t>134</t>
  </si>
  <si>
    <t>5/80</t>
  </si>
  <si>
    <t xml:space="preserve">Prisidėjimo dalis proc. </t>
  </si>
  <si>
    <t>Vaikų, gavusių švietimo pagalbą projekto veiklose, asm. sk./ asmenų dalyvavusių mokymuose sk.</t>
  </si>
  <si>
    <t>52/ 6</t>
  </si>
  <si>
    <t>162/ 9</t>
  </si>
  <si>
    <t>20/ 6</t>
  </si>
  <si>
    <t>Organizuotų mobilizacinio ir priimančiosios šalies paramos mokymų renginių sk.</t>
  </si>
  <si>
    <t>8.4.1.1 e</t>
  </si>
  <si>
    <t>9.8.1.1 d</t>
  </si>
  <si>
    <t>Laisvalaikio ir poilsio erdvių įrengimas</t>
  </si>
  <si>
    <t>1 R</t>
  </si>
  <si>
    <t xml:space="preserve">8.1.1.2 </t>
  </si>
  <si>
    <t xml:space="preserve">6.1.1.1 </t>
  </si>
  <si>
    <t>4.7.4.1 p</t>
  </si>
  <si>
    <t>17,5/17,5</t>
  </si>
  <si>
    <t>18/18</t>
  </si>
  <si>
    <t>19/19</t>
  </si>
  <si>
    <t>Nematerialaus kultūros paveldo šventės „Sartai“ puoselėjimo ir tęstinumo užtikrinimas</t>
  </si>
  <si>
    <t>03.02.04 TP</t>
  </si>
  <si>
    <t>12/39/ 1670</t>
  </si>
  <si>
    <t>13/40/ 1700</t>
  </si>
  <si>
    <t>9</t>
  </si>
  <si>
    <t>11</t>
  </si>
  <si>
    <t>FLMM</t>
  </si>
  <si>
    <t>Programoje naudojami sutrumpinimai: TP-tęstinė priemonė, P-projektas, ZLM-Zarasų „Lakštingalos“ mokykla; ZPŠP - Zarasų Pauliaus Širvio progimnazija; ZSPM-Zarasų „Santarvės“ pradinė mokykla; DKBG - Zarasų rajono Dusetų Kazimiero Būgos gimnazija; AJGPM - Zarasų r. Antazavės Juozo Gruodžio pagrindinė mokykla; ZĄG - Zarasų „Ąžuolo“ gimnazija; ZŠPT - Zarasų švietimo pagalbos tarnyba; ZSC - Zarasų sporto centras; FLMM - Zarasų Fausto Latėno meno mokykla;  ZRSA - Zarasų rajono savivaldybės administracija. ZKC-Zarasų rajono savivaldybės kultūros centras, ZVB-Zarasų rajono savivaldybės viešoji biblioteka.</t>
  </si>
  <si>
    <t>9/ 1100</t>
  </si>
  <si>
    <t>1/500</t>
  </si>
  <si>
    <t xml:space="preserve"> 2027 m. planas</t>
  </si>
  <si>
    <t xml:space="preserve">2026 m. planas </t>
  </si>
  <si>
    <t>2026 m. asignavimai, tūkst. Eur</t>
  </si>
  <si>
    <t>2027 m. asignavimų planas, tūkst. Eur</t>
  </si>
  <si>
    <t>2028 m. asignavimų planas, tūkst. Eur</t>
  </si>
  <si>
    <t>Muziejinės infrastruktūros išlaikymas kv.m. (D. Bukonto g. 1, Zarasai)/ darbuotojų sk. / užimtų etatų sk.</t>
  </si>
  <si>
    <t xml:space="preserve">Profesionalaus meno sklaida tautinių bendruomenių renginiuose, seminarai kritiniam mąstymui, veiklų sk. </t>
  </si>
  <si>
    <t>Pirminės teisinės pagalbos konsultacijų skaičius per metus, vnt.</t>
  </si>
  <si>
    <t>315</t>
  </si>
  <si>
    <t>Busto nuoma iš fizinių ar juridinių asmenų, vnt.</t>
  </si>
  <si>
    <t>12/40</t>
  </si>
  <si>
    <t>Gyvūnų globa (pagal poreikį)</t>
  </si>
  <si>
    <t xml:space="preserve">Surinkti iš išvežti apdorojimui planuojama mišrių komunalinių atliekų t/m / aptarnaujama konteinerių sk. </t>
  </si>
  <si>
    <t>83</t>
  </si>
  <si>
    <t>108</t>
  </si>
  <si>
    <t>Korupcijos prevencijos priemonių, sk.</t>
  </si>
  <si>
    <t>280/34</t>
  </si>
  <si>
    <t>280/45</t>
  </si>
  <si>
    <t>17/9</t>
  </si>
  <si>
    <t>89(94,23)/48 (42,43)</t>
  </si>
  <si>
    <t>20,23/18,65 - 42/14</t>
  </si>
  <si>
    <t>115</t>
  </si>
  <si>
    <t>50</t>
  </si>
  <si>
    <t>35</t>
  </si>
  <si>
    <t>Švietimo paslaugų kokybės užtikrinimas ir vertinimas</t>
  </si>
  <si>
    <t>1/9</t>
  </si>
  <si>
    <t>Patvirtintų pareigybių sk./ darbuotojų sk. (sausio 1 d.)</t>
  </si>
  <si>
    <t>182/ 186</t>
  </si>
  <si>
    <t>10/ 10</t>
  </si>
  <si>
    <t>2699/ 5944</t>
  </si>
  <si>
    <t>Pakuočių išvežimas (kompensuoja „Gamtos ateitis“ ir „Žaliasis taškas“)</t>
  </si>
  <si>
    <t>8.2.1.8 p</t>
  </si>
  <si>
    <t>Nomedos ir Šarūno Saukų galerijos plėtra. Skulptūrų sk.</t>
  </si>
  <si>
    <t>3/12/7/ 6730</t>
  </si>
  <si>
    <t>4/12/7/ 7000</t>
  </si>
  <si>
    <t>5/12/7/ 7500</t>
  </si>
  <si>
    <t xml:space="preserve">8.2.1.2 </t>
  </si>
  <si>
    <t>120/ 42</t>
  </si>
  <si>
    <t>120/25</t>
  </si>
  <si>
    <t>Sėlių aikštėje, pėsčiųjų takuose elektros įvadų ir dėžučių įrengimas, vnt.</t>
  </si>
  <si>
    <t>Sėlių a. parko šviestuvų renovavimas (pamato įrengimas), vnt.</t>
  </si>
  <si>
    <t>Šviečiančios dekoracijos (tulpės), dekoracijų sk.</t>
  </si>
  <si>
    <t>Mažosios architektūros, istorinių paminklų tvarkyba, priežiūra, demontavimas, naujų įrengimas</t>
  </si>
  <si>
    <t>Skulptūra/bareljefas Jonui Steponavičiui atminti, vnt.</t>
  </si>
  <si>
    <t>71</t>
  </si>
  <si>
    <t>174</t>
  </si>
  <si>
    <t>51</t>
  </si>
  <si>
    <t>55</t>
  </si>
  <si>
    <t>Laiptų remontas, kv.m /Kabinetų plotas, kv.m/ LED apšvietimas naujų klasių sk./Salės gr. danga/ buv. virtuvės pritaikymas</t>
  </si>
  <si>
    <t>0/0/3 /0/0</t>
  </si>
  <si>
    <t>25/88/ 2/1/0</t>
  </si>
  <si>
    <t>0/40/ 1/1/1</t>
  </si>
  <si>
    <t>7/26/ 200</t>
  </si>
  <si>
    <t>7/26/ 210</t>
  </si>
  <si>
    <t>8/27/ 210</t>
  </si>
  <si>
    <t>13/23/ 130</t>
  </si>
  <si>
    <t>8/20/ 130</t>
  </si>
  <si>
    <t>40/33</t>
  </si>
  <si>
    <t>41/33</t>
  </si>
  <si>
    <t>35/28</t>
  </si>
  <si>
    <t xml:space="preserve">50/12/ 2     200/50/ 3035/130    </t>
  </si>
  <si>
    <t>150/40/ 10</t>
  </si>
  <si>
    <t>60/50/ 5</t>
  </si>
  <si>
    <t>40/50/ 4</t>
  </si>
  <si>
    <t>330</t>
  </si>
  <si>
    <t>340</t>
  </si>
  <si>
    <t>350</t>
  </si>
  <si>
    <t>240</t>
  </si>
  <si>
    <t>Patalpų remontas pagal poreikį</t>
  </si>
  <si>
    <t>Kiti renginiai</t>
  </si>
  <si>
    <t>8/10/ 115</t>
  </si>
  <si>
    <t>10/11/ 135</t>
  </si>
  <si>
    <t>11/12/ 145</t>
  </si>
  <si>
    <t>7//18/ 230</t>
  </si>
  <si>
    <t>7/19/ 225</t>
  </si>
  <si>
    <t>6/17/ 195</t>
  </si>
  <si>
    <t>Meistriškumo pamokos „Masters days“ Zarasuose ir Dusetose, dalyvavusių mokinių / mokytojų / profesorių (lektorių) sk.</t>
  </si>
  <si>
    <t>Projekto „Po bažnyčios skliautais“ įgyvendinimas. Dalyvių sk.</t>
  </si>
  <si>
    <t>1/2 35</t>
  </si>
  <si>
    <t>350/ 6400/3</t>
  </si>
  <si>
    <t>380/ 6600/3</t>
  </si>
  <si>
    <t>400/ 6800/ 3</t>
  </si>
  <si>
    <t>1/80</t>
  </si>
  <si>
    <t>1/4</t>
  </si>
  <si>
    <t>1/150</t>
  </si>
  <si>
    <t>3/70</t>
  </si>
  <si>
    <t>8/500</t>
  </si>
  <si>
    <t>7/50/ 100</t>
  </si>
  <si>
    <t>30/4</t>
  </si>
  <si>
    <t>4/50</t>
  </si>
  <si>
    <t>6/100</t>
  </si>
  <si>
    <t>Pagrindo mobiliai scenai paruošimas Mažajame slėnyje Zaraso saloje, kv.m</t>
  </si>
  <si>
    <t>4/65</t>
  </si>
  <si>
    <t>15/249</t>
  </si>
  <si>
    <t>2/37</t>
  </si>
  <si>
    <t>39,42 /15,42</t>
  </si>
  <si>
    <t>Iš jų mokytojų padėjėjų etatų sk.</t>
  </si>
  <si>
    <t>560</t>
  </si>
  <si>
    <t>565</t>
  </si>
  <si>
    <t>570</t>
  </si>
  <si>
    <t>3,5</t>
  </si>
  <si>
    <r>
      <t>Turmanto k. v. griovių priežiūra, km /          Dimitriškių k.v. griovių priežiūra.  km</t>
    </r>
    <r>
      <rPr>
        <b/>
        <sz val="10"/>
        <rFont val="Times New Roman"/>
        <family val="1"/>
        <charset val="186"/>
      </rPr>
      <t>/</t>
    </r>
    <r>
      <rPr>
        <sz val="10"/>
        <rFont val="Times New Roman"/>
        <family val="1"/>
        <charset val="186"/>
      </rPr>
      <t xml:space="preserve">          Suvieko k. v.griovių priežiūra km</t>
    </r>
    <r>
      <rPr>
        <b/>
        <sz val="10"/>
        <rFont val="Times New Roman"/>
        <family val="1"/>
        <charset val="186"/>
      </rPr>
      <t>/</t>
    </r>
    <r>
      <rPr>
        <sz val="10"/>
        <rFont val="Times New Roman"/>
        <family val="1"/>
        <charset val="186"/>
      </rPr>
      <t xml:space="preserve">             Vencavų k. v.  griovių priežiūra km</t>
    </r>
    <r>
      <rPr>
        <b/>
        <sz val="10"/>
        <rFont val="Times New Roman"/>
        <family val="1"/>
        <charset val="186"/>
      </rPr>
      <t xml:space="preserve">/ </t>
    </r>
    <r>
      <rPr>
        <sz val="10"/>
        <rFont val="Times New Roman"/>
        <family val="1"/>
        <charset val="186"/>
      </rPr>
      <t xml:space="preserve">           Samanių  k. v. griovių priežiūra km</t>
    </r>
    <r>
      <rPr>
        <b/>
        <sz val="10"/>
        <rFont val="Times New Roman"/>
        <family val="1"/>
        <charset val="186"/>
      </rPr>
      <t>/</t>
    </r>
    <r>
      <rPr>
        <sz val="10"/>
        <rFont val="Times New Roman"/>
        <family val="1"/>
        <charset val="186"/>
      </rPr>
      <t xml:space="preserve">       Šaulių k.v. griovių priežiūra km/          Suremontuota sausinimo sistemų ha</t>
    </r>
  </si>
  <si>
    <t>8,5</t>
  </si>
  <si>
    <t>9,0</t>
  </si>
  <si>
    <t>10,0</t>
  </si>
  <si>
    <t>1,08          22959         5                1              1</t>
  </si>
  <si>
    <t>Mėgėjų meno kolektyvų sk./  Išvykų sk.</t>
  </si>
  <si>
    <t>26 /20</t>
  </si>
  <si>
    <t>27 /25</t>
  </si>
  <si>
    <t>28 /30</t>
  </si>
  <si>
    <t>32</t>
  </si>
  <si>
    <t>34</t>
  </si>
  <si>
    <t>36</t>
  </si>
  <si>
    <t>80</t>
  </si>
  <si>
    <t>Sumokėtos palūkanos ir banko mokesčiai, tūkst. Eur</t>
  </si>
  <si>
    <t>250</t>
  </si>
  <si>
    <t>Įvykdymas, proc.</t>
  </si>
  <si>
    <t>Paslaugų gavėjų nakvynės namuose sk.</t>
  </si>
  <si>
    <t>4 /7</t>
  </si>
  <si>
    <t>4/ 7</t>
  </si>
  <si>
    <t>8/ 3,25</t>
  </si>
  <si>
    <t>450</t>
  </si>
  <si>
    <t>179/17</t>
  </si>
  <si>
    <t>170/18</t>
  </si>
  <si>
    <t>160/18</t>
  </si>
  <si>
    <t>65/32</t>
  </si>
  <si>
    <t>63,75/ 29,72</t>
  </si>
  <si>
    <t>4,5</t>
  </si>
  <si>
    <t>5,5</t>
  </si>
  <si>
    <t>Pasirengimo reaguoti į ekstremalias situacijas lygis proc.</t>
  </si>
  <si>
    <t>308/58</t>
  </si>
  <si>
    <t>57/32</t>
  </si>
  <si>
    <t>92</t>
  </si>
  <si>
    <t>110</t>
  </si>
  <si>
    <t>Funkcijoms vykdyti, darbuotojų sk.</t>
  </si>
  <si>
    <t>Dalyvauta tarptautinių organizacijų veikloje, tarptautiniuose ir miestų partnerių organizuojamuose renginiuose, sk.</t>
  </si>
  <si>
    <t>325/31</t>
  </si>
  <si>
    <t>56/40</t>
  </si>
  <si>
    <t>40</t>
  </si>
  <si>
    <t>230</t>
  </si>
  <si>
    <t>9.8.1.2 a</t>
  </si>
  <si>
    <t>Didelių gabaritų atliekų surinkimo aikštelės įrengimas Dusetų mieste, vnt. /Investicijos į rūšiuojamojo atliekų surinkimo įrenginius, Eur</t>
  </si>
  <si>
    <t>1/ 749000</t>
  </si>
  <si>
    <t>Gyventojai, galintys naudotis nauja ar patobulinta žaliąja infrastruktūra, asmenys</t>
  </si>
  <si>
    <t>Projekto „Zarasų ir Dusetų miestuose esančių miškų sklypų suprojektavimas, suformavimas ir užregistravimas nekilnojamojo turto registre“ įgyvendinimas. Miškų sklypų plotas, ha (190 Eur/ha)</t>
  </si>
  <si>
    <t>Cheminio ir mechaninio augalų naikinimo darbų plotas, ha</t>
  </si>
  <si>
    <t>Šlapynės, biologinės įvairovės gerinimo veiklų teritorija ha</t>
  </si>
  <si>
    <t>101/ 2,83</t>
  </si>
  <si>
    <t xml:space="preserve">Gyventojai, prisijungę prie patobulintų viešojo vandens tiekimo sistemų (asmenys)/ Viešojo vandens tiekimo paskirstymo sistemų naujų arba atnaujintų vamzdynų ilgis, (km) </t>
  </si>
  <si>
    <t>Gyventojai, prisijungę bent prie antrinio viešojo nuotekų valymo įrenginių (asmenys) /  Viešojo nuotekų surinkimo tinklo naujų arba atnaujintų vamzdynų ilgis (km).</t>
  </si>
  <si>
    <t>320/ 9,88</t>
  </si>
  <si>
    <t>Nauji arba atnaujinti nuotekų valymo pajėgumai (gyventojų ekvivalentas)</t>
  </si>
  <si>
    <t>02.02.17 TP</t>
  </si>
  <si>
    <t xml:space="preserve">Metinis konsoliduotų viešųjų paslaugų vartotojų skaičius“
(vartotojai per metus) </t>
  </si>
  <si>
    <t>2070</t>
  </si>
  <si>
    <t>Įkurtų bendradarbystės erdvė Malūno g. 2, Zarasuose, kv.m</t>
  </si>
  <si>
    <t>6.2.1.1 p</t>
  </si>
  <si>
    <t>10.5.1.1 vd</t>
  </si>
  <si>
    <t>5.2.1.1 p</t>
  </si>
  <si>
    <t>Kelio dangos įrengimas Šiaulių I k., Zarasų sen. nuo Ąžuolo g., ilgis m/ plotis m</t>
  </si>
  <si>
    <t xml:space="preserve">10.7.1.1 </t>
  </si>
  <si>
    <t>Laikino atokvėpio paslaugų teikimas ir administravimas</t>
  </si>
  <si>
    <t>Akredituotų vaikų dienos centrų veikla</t>
  </si>
  <si>
    <t>Vaikų  sk.</t>
  </si>
  <si>
    <t>Akredituotų socialinės reabilitacijos paslaugų neįgaliesiems teikimas bendruomenėje</t>
  </si>
  <si>
    <t>6.1.1.1 p</t>
  </si>
  <si>
    <t>4.7.4.1 e</t>
  </si>
  <si>
    <t>8.4.1.1 p</t>
  </si>
  <si>
    <t>8.1.1.2 p</t>
  </si>
  <si>
    <t xml:space="preserve">8.6.1.1 </t>
  </si>
  <si>
    <t>95</t>
  </si>
  <si>
    <t>pagl poreikį</t>
  </si>
  <si>
    <t>Žemės sklypų geodeziniai, topografiniai matavimai ir sklypo naudojimosi tvarkos nustatymas pagal poreikį, proc.</t>
  </si>
  <si>
    <t>koncepcija ir sprendiniai</t>
  </si>
  <si>
    <t>621</t>
  </si>
  <si>
    <t>Respublikinis moksleivių ir jaunimo dainuojamosios poezijos festivalis konkursas ,,Kai dainai daina atsišauks“/ renginys  ,,Kuriu - vaizdu, garsu, žodžiu“</t>
  </si>
  <si>
    <t>Programų sk./ vaikų sk.</t>
  </si>
  <si>
    <t xml:space="preserve">50/12/ 2     200/ 50/30/0       </t>
  </si>
  <si>
    <t>01.02.11 P</t>
  </si>
  <si>
    <t>01.03.05 TP</t>
  </si>
  <si>
    <t>1/300/ 300</t>
  </si>
  <si>
    <t>Projektui skiriamos VB lėšos, tūkst. Eur</t>
  </si>
  <si>
    <t>Rėmėjų lėšos, tūkst. Eur</t>
  </si>
  <si>
    <t>10/130/ 1000</t>
  </si>
  <si>
    <t>1/5/50/ 1000</t>
  </si>
  <si>
    <t>Kultūrinių NVO projektų bendras finansavimas</t>
  </si>
  <si>
    <t>01.02.09 P</t>
  </si>
  <si>
    <t>Paslaugų socialiai pažeidžiamiems, socialinę riziką (atskirtį) patiriantiems asmenims vietų skaičius naujoje ar modernizuotoje infrastruktūroje, sk.</t>
  </si>
  <si>
    <t xml:space="preserve">10.2.1.3 </t>
  </si>
  <si>
    <t>1/3/ 252</t>
  </si>
  <si>
    <t>1/3/ 251</t>
  </si>
  <si>
    <t>1/3/ 250</t>
  </si>
  <si>
    <t>Projekto „Integralios pagalbos teikimas ir plėtra Lietuvos savivaldybėse“ įgyvendinimas</t>
  </si>
  <si>
    <t>Projekto „Kompleksinės paslaugos (KOPA)“ įgyvendinimas</t>
  </si>
  <si>
    <t>02.02.19 P</t>
  </si>
  <si>
    <t>02.02.20 P</t>
  </si>
  <si>
    <t>02.02.21 P</t>
  </si>
  <si>
    <t>02.02.22 P</t>
  </si>
  <si>
    <t>Organizuotų seminarų, informavimui apie ES paramos galimybes SVV plėtrai, (pakviečiant lektorius)  sk., seminaruose dalyvavusių asmenų sk.</t>
  </si>
  <si>
    <t>Verslo dienos renginio organizavimas, sk./ dalyvių sk.</t>
  </si>
  <si>
    <t>Apžvalgos bokšto projektavimas</t>
  </si>
  <si>
    <t>Dalyvauta tarptautinėse /respublikinėse turizmo parodose, vnt.</t>
  </si>
  <si>
    <t>Tarptautinių susitikimų sk.</t>
  </si>
  <si>
    <t>Investicijos tūks. Eur</t>
  </si>
  <si>
    <t>Investicijos tūkst. Eur</t>
  </si>
  <si>
    <t>1281</t>
  </si>
  <si>
    <t>Programos „Skaitmeninė transformacija: dirbtinis intelektas kiekvienam“ vykdymas</t>
  </si>
  <si>
    <t>Mokinių iš Ukrainos sk.</t>
  </si>
  <si>
    <t>Darbuotojų sk. (pareigybių sk.) / iš jų pedagoginių darbuotojų sk. (pareigybių sk.)</t>
  </si>
  <si>
    <t>Įrengtos elektromobilų įkrovimo stotelės, vnt.</t>
  </si>
  <si>
    <t>Želdinių būklės gerinimas cheminiu, mechaniniu ir biologiniu būdu, Sutarčių sk.</t>
  </si>
  <si>
    <t>Šunų ekskrementams surinkti skirtų šiukšliadėžių įrengimas Zarasų mieste, vnt.</t>
  </si>
  <si>
    <t>S. Nėries g. lietaus nuotekų surinkimo paviršinės trasos įrengimas, Sutarčių sk.</t>
  </si>
  <si>
    <t>Saulės ir vėjo kolektoriaus įrengimas prie vėliavų stiebų (Smėlynės k.), vnt.</t>
  </si>
  <si>
    <t>Kalėdinių renginių ciklas ZKC ir teritoriniuose padaliniuose, sk.</t>
  </si>
  <si>
    <t>Knyga „Dusetos istorijos vingiuose“, redaktorių sk./egzempliorių sk.</t>
  </si>
  <si>
    <t>Medinių žaliuzių įrengimas Stelmužės varpinėje (varpo skambėjimui), priemonių sk.</t>
  </si>
  <si>
    <t>Kultūros premijos: Kultūros ir meno (30 BSI), Felikso Jakubausko (15 BSI), D. Bukonto (20 BSI), J. Gruodžio (10 BSI). Premijų sk.</t>
  </si>
  <si>
    <t>,,Amžinųjų vertybių gyvastis: Salakui - 530, akmeninei Salako bažnyčiai - 115" Projekto šūkis: ,,Sakale lėk“. Renginių sk./ dalyvių sk.</t>
  </si>
  <si>
    <t>,,Švytinčios Rasos“. Renginių sk./ dalyvių sk.</t>
  </si>
  <si>
    <t>Istorinės atminties išsaugojimo iniciatyvas įgyvendinančio projekto daliniam finansavimui ,,Ant Sakalo sparnų į Laisvę ir Nepriklausomybę“. Renginių sk./ dalyvių sk.</t>
  </si>
  <si>
    <t>Renginių sk./dalyvių sk.</t>
  </si>
  <si>
    <t xml:space="preserve">Rasos/ Joninės Kupolės slėnyje: veiklų sk./ dalyvių sk./lankytojų sk. </t>
  </si>
  <si>
    <t>Atminimo lentos, skirtos kariams  –  savanoriams, kurie 1940–1990 m. kovojo ir žuvo už Lietuvos Nepriklausomybę, įrengimas, vnt. pagal Lietuvos gyventojų genocido ir rezistencijos tyrimų centro atlikto tyrimo poreikį</t>
  </si>
  <si>
    <t>Stelmužės Mauzoliejaus archeologiniai tyrinėjimai, vnt./  atvėrimas (vartai), sutarčių sk.</t>
  </si>
  <si>
    <t>Raudinės mūšio vietos nustatymo tyrimas, vnt.</t>
  </si>
  <si>
    <t>Video scenografų/ medijos/ skulptorių vasaros stovykla Zarasuose, veiklų sk.</t>
  </si>
  <si>
    <t>Bendradarbiavimas su Lietuvos kino bendruomene (rež. Algimantas Puipa, rež. Janina Lapinskaitė, rež. Justinas Lingys, kt. Pasirengimas Kino festivaliui projekte „Kurortiniai Zarasai - Lietuvos kultūros sostinė“. Vedėjas Zarasų miesto šventei.</t>
  </si>
  <si>
    <t>Honorarai projekto Lietuvos kultūros sostinė komandai (spektaklio „Ežerų legendos“ scenarijaus autorei, spektaklio „Ežerų legendos“ režisieriui, spektaklio „Ežerų legendos“ choreografui), projekto muzikos kūrėjui;</t>
  </si>
  <si>
    <t>Straipsnių medijos priemonėse skaičius (vnt. per metus), užsakomieji straipsniai LRT.lt portale, sk. Podkastai medijos priemonėse</t>
  </si>
  <si>
    <t>Ambasadorių fotosesija projekto reklamai (lauko plakatams)</t>
  </si>
  <si>
    <t>Suvenyrų gamyba (marškinėliai, skėčiai, puodeliai/gertuvės)</t>
  </si>
  <si>
    <t xml:space="preserve">Pasirengimas projektui: interneto svetainės papildymas </t>
  </si>
  <si>
    <t>Filmo sukūrimas:  scenarijus, interviu, sostinių miestai, filmavimas (medžiagos filmui parengimas)</t>
  </si>
  <si>
    <t>Dalies renginio veiklų ,,Sartai“ organizavimas, veiklų sk. renginyje (reklaminė kampanija, renginio organizavimas, mugės organizavimas)</t>
  </si>
  <si>
    <t>Renginys ,,Roko naktys“. Renginio dienų sk./ Koncertų sk.</t>
  </si>
  <si>
    <t>Projekto  „MATOMI“ (Modernus technologijų menas atverti muziejaus inovacijoms) bendras finansavimas. Įrengtų ekspozicijų sk. vnt. (Kraštiečių muziejaus cokoliniame aukšte)</t>
  </si>
  <si>
    <t>Zaraso ežero pakrantėje įrengta valčių nuleidimo vieta, Suvieko ežero pakrantėje įrengta infrastruktūra: automobilių stovėjimo aikštelė, valčių nuleidimo vieta, paplūdimio zona ir kt. Sutvarkytų teritorijų sk.</t>
  </si>
  <si>
    <t xml:space="preserve">Sartų ež. pakrantės sutvarkymo techninio projekto parengimas, vnt. </t>
  </si>
  <si>
    <t xml:space="preserve">Supynių įrengimas Obelisko skvere, vnt. </t>
  </si>
  <si>
    <t>Užsienyje surengtų rajono pristatymo renginių, kuriuose dalyvauja diasporos atstovai, sk./ organizuota informacinių kampanijų, skatinančių diasporos atstovus grįžti į rajoną, sk.</t>
  </si>
  <si>
    <t>Naujų priedangų sk. / Esamų priedangų infrastruktūros plėtra vnt./ Bendras priedangų sk. /rajono Savivaldybės gyventojų, kuriems bus užtikrinta vieta priedangose, proc.</t>
  </si>
  <si>
    <t>Naujų priedangų sk. / Esamų priedangų infrastruktūros plėtra vnt./ Bendras priedangų sk. / rajono Savivaldybės gyventojų, kuriems bus užtikrinta vieta priedangose, proc.</t>
  </si>
  <si>
    <t>Naujų Kolektyvinės apsaugos statinių sk. (toliau - KAS)/ esamų KAS sk./ Aprūpinamų pagal projektą KAS sk.</t>
  </si>
  <si>
    <t>Lifto įrengimas administraciniame pastate, sutarčių sk.</t>
  </si>
  <si>
    <t>Projekto „Kurortiniai Zarasai - Lietuvos kultūros sostinė 2028“ įgyvendinimas, veiklų sk.</t>
  </si>
  <si>
    <t>Kultūros darbuotojų darbo užmokesčio padidinimui, pareigybių sk.</t>
  </si>
  <si>
    <t xml:space="preserve">Pakviestų kūrėjų sk. </t>
  </si>
  <si>
    <t>5/20</t>
  </si>
  <si>
    <t>Administracinės reprezentacinės išlaidos ir Mero fondas</t>
  </si>
  <si>
    <r>
      <t xml:space="preserve">Zarasų rajono savivaldybės 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mero rezervas</t>
    </r>
  </si>
  <si>
    <t>Objektų sk. (Sav. garažų remontas, Turmanto mokyklos pastato fasado ir aikštyno remontas)</t>
  </si>
  <si>
    <t>656,6</t>
  </si>
  <si>
    <t>Turistų skaičiaus augimo dalis, proc. nuo praėjusių metų</t>
  </si>
  <si>
    <t>Interneto lankytojų sk. augimas, proc. nuo praėjusių metų</t>
  </si>
  <si>
    <t>63</t>
  </si>
  <si>
    <t>Paslaugų gavėjų skaičius šeimos krizių centre, asmenų sk.</t>
  </si>
  <si>
    <t>10/100</t>
  </si>
  <si>
    <t>Globėjų ir globojamų vaikų sk.</t>
  </si>
  <si>
    <t>25/ 29</t>
  </si>
  <si>
    <t>24/ 27</t>
  </si>
  <si>
    <t>24/27</t>
  </si>
  <si>
    <t>14,61/ 1700</t>
  </si>
  <si>
    <t>14,7/ 1705</t>
  </si>
  <si>
    <t>14,8/ 1710</t>
  </si>
  <si>
    <t>4/8</t>
  </si>
  <si>
    <t>5/9</t>
  </si>
  <si>
    <t>Materialinio nepritekliaus mažinimo (MNM) programoje dalyvaujančių asmenų sk.</t>
  </si>
  <si>
    <t>6-10 /1</t>
  </si>
  <si>
    <t>8-10 / 1</t>
  </si>
  <si>
    <t xml:space="preserve">8-10 /1 </t>
  </si>
  <si>
    <t>500/ 100</t>
  </si>
  <si>
    <t>iš jų: ankstesnių metų likutis:</t>
  </si>
  <si>
    <t>316</t>
  </si>
  <si>
    <t>Patalpų remontas pagal poreikį, kv.m</t>
  </si>
  <si>
    <t>320</t>
  </si>
  <si>
    <t>300/ 10/ 10</t>
  </si>
  <si>
    <t>Utenos g., Baibių k. apšvietimo įrengimas, atkarpos ilgis m / šviestuvų ir atramų sk.</t>
  </si>
  <si>
    <t>7.4.1.2 e</t>
  </si>
  <si>
    <t>01.02.08 P</t>
  </si>
  <si>
    <t>5.5.1.1</t>
  </si>
  <si>
    <t>Projekto vertė, tūkst. Eur</t>
  </si>
  <si>
    <t>Statybos projektų administravimas, techninis užtikrinimas, draudimas</t>
  </si>
  <si>
    <t>Įsigyta tikslinių transporto priemonių, sk./ Vaikų, pasinaudojusių pavėžėjimo paslaugomis naujai įsigytomis transporto priemonėmis, sk. per metus</t>
  </si>
  <si>
    <t>Įrengtas liftas „Sartuko“ skyriuje, vnt.</t>
  </si>
  <si>
    <t>Projekto „Bendrojo ugdymo prieinamumo didinimas Zarasų rajono savivaldybėje“ įgyvendinimas</t>
  </si>
  <si>
    <t>Mokyklos, kuriose buvo įdiegtos universalaus dizaino ir kitos inžinerinės priemonės, pritaikant aplinką asmenims, turintiems negalią/ Naujos arba modernizuotos švietimo infrastruktūros mokymo klasių talpumas, sk.</t>
  </si>
  <si>
    <t>Naujos arba modernizuotos švietimo infrastruktūros mokymo klasių talpumas, asm./ Naujos arba modernizuotos švietimo infrastruktūros naudotojų sk. per metus</t>
  </si>
  <si>
    <t>Mokinių, kurie naudojasi sukurta visos dienos mokyklos infrastruktūra, skaičius, asm./ Naujos arba modernizuotos vaikų priežiūros infrastruktūros naudotojų sk. per metus</t>
  </si>
  <si>
    <t>Pedagogų, su kuriais nutraukiamos darbo sutartys, sk. (iš jų AJGPM: mokytojų, su kuriais nutraukiamos darbo sutartys -24,  aptarnaujantis personalas-18)</t>
  </si>
  <si>
    <t>Mokinių/ mokytojų dalyvavusių užsienio konkursuose, festivaliuose užsienyje sk. / organizuotų išvykų į užsienį sk. /Mokinių/ mokytojų dalyvavusių renginiuose Lietuvoje sk./ konkursų sk.  Moksleivių dainų šventės dalyvių sk.</t>
  </si>
  <si>
    <t>PATVIRTINTA                                          Zarasų rajono savivaldybės tarybos 2026 m.                    d. sprendimu Nr. T-</t>
  </si>
  <si>
    <t>Takų ilgis, km</t>
  </si>
  <si>
    <t xml:space="preserve">8.2.1.6 </t>
  </si>
  <si>
    <t>01.02.02 P</t>
  </si>
  <si>
    <t>Projekto „Paslaugų, skatinančių ir efektyviai palaikančių globą šeimos aplinkoje, vystymas“ įgyvendinimas</t>
  </si>
  <si>
    <t>02.04.06 P</t>
  </si>
  <si>
    <t>10.7.1.1 e</t>
  </si>
  <si>
    <t>6.1.1.1 e</t>
  </si>
  <si>
    <t>3.6.1.1</t>
  </si>
  <si>
    <t>Projekto „Vandentiekio ir nuotekų tinklų plėtra bei nuotekų valymo įrenginių statyba Zarasų rajone“ įgyvendinimas</t>
  </si>
  <si>
    <t>0/4</t>
  </si>
  <si>
    <t>Antazavės dvaro parko rekonstrukcijos techninės dokumentacijos parengimas (2026m.), parko tvarkyba (2026-2027 m.), ha</t>
  </si>
  <si>
    <t>2026 metų asignavimai ir kitos lėšos, tūkst. Eur</t>
  </si>
  <si>
    <t>2027 metų asignavimai ir kitos lėšos, tūkst. Eur</t>
  </si>
  <si>
    <t>2028 metų asignavimai ir kitos lėšos, tūkst. Eur</t>
  </si>
  <si>
    <t>2669</t>
  </si>
  <si>
    <t>Zarasų sporto centro aikštyno  dangos atnaujinimas, kv.m</t>
  </si>
  <si>
    <t>1125</t>
  </si>
  <si>
    <t>Zarasų  „Ąžuolo“ gimnazijos sporto salės remontas, kv.m</t>
  </si>
  <si>
    <t>Zarasų  „Ąžuolo“ gimnazijos aikštyno dangos atnaujinimas, kv.m</t>
  </si>
  <si>
    <t>Dusetų gimnazijos sporto aikštyno atnaujinimas, kv.m</t>
  </si>
  <si>
    <t>1970</t>
  </si>
  <si>
    <t>Tvarkybos darbai 2027-2028 m., kv.m</t>
  </si>
  <si>
    <t>Kraštų kaimo senųjų kapinių tvorai, m /2027-2028 m. pagal poreikį kiti objektai</t>
  </si>
  <si>
    <t>Kultūros paveldo pastato, esančio Sėlių a. 8A, Zarasų mieste įsigijimas, vnt.</t>
  </si>
  <si>
    <t>1.2.1.2</t>
  </si>
  <si>
    <t>3.3.2.6</t>
  </si>
  <si>
    <t>1.2.1.4</t>
  </si>
  <si>
    <t>2.1.3.1</t>
  </si>
  <si>
    <t>2.1.2</t>
  </si>
  <si>
    <t>2.1.2.2</t>
  </si>
  <si>
    <t>2.3.3.2</t>
  </si>
  <si>
    <t>2.3.3.5</t>
  </si>
  <si>
    <t>3.3.2.2</t>
  </si>
  <si>
    <t>3.2.1.5</t>
  </si>
  <si>
    <t>3.2.2.1, 3.2.2.2</t>
  </si>
  <si>
    <t>2.3.2.2</t>
  </si>
  <si>
    <t>2.3.4.1</t>
  </si>
  <si>
    <t>1.2.2.6</t>
  </si>
  <si>
    <t>2.3.2.6</t>
  </si>
  <si>
    <t>2.3.2.4</t>
  </si>
  <si>
    <t>2.4.2.1</t>
  </si>
  <si>
    <t>2.4.2.5</t>
  </si>
  <si>
    <t>2.4.4.3</t>
  </si>
  <si>
    <t>2.4.3.2</t>
  </si>
  <si>
    <t>2.3.3.1</t>
  </si>
  <si>
    <t>Priežiūros išlaidos (patikra, radijo ryšys, kt. priemonės).2026 m. reikalinga nustatyti spec. zonas, todėl bus atliekami kadastriniai matavimai. Aerodromo plotas, ha</t>
  </si>
  <si>
    <t>4.1.1.</t>
  </si>
  <si>
    <t>4.1.1.5</t>
  </si>
  <si>
    <t>2.5.1</t>
  </si>
  <si>
    <t xml:space="preserve">2027 m. terasos, Aptarnavimo skyriaus, Salako, Dusetų patalpų remonto darbai, kv. m./  Degučių, Štadvilių patalpų remonto darbai, kv.m. / 2028 m. Sadūnų patalpų remonto darbai, kv.m.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</si>
</sst>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\ _L_t"/>
    <numFmt numFmtId="166" formatCode="#,##0.00\ _L_t"/>
    <numFmt numFmtId="167" formatCode="#,##0.0"/>
    <numFmt numFmtId="168" formatCode="#,##0\ _L_t"/>
    <numFmt numFmtId="169" formatCode="#,##0.000"/>
    <numFmt numFmtId="170" formatCode="#,##0.0\ _€"/>
    <numFmt numFmtId="171" formatCode="#,##0\ _€"/>
    <numFmt numFmtId="172" formatCode="#,##0.00\ _€"/>
  </numFmts>
  <fonts count="6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LT"/>
      <charset val="186"/>
    </font>
    <font>
      <b/>
      <sz val="10"/>
      <name val="Times New Roman"/>
      <family val="1"/>
      <charset val="186"/>
    </font>
    <font>
      <i/>
      <sz val="11"/>
      <color rgb="FF7F7F7F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NewRomanPSMT"/>
      <charset val="186"/>
    </font>
    <font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u/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color rgb="FF006100"/>
      <name val="Calibri"/>
      <family val="2"/>
      <charset val="186"/>
    </font>
    <font>
      <sz val="10"/>
      <name val="Calibri"/>
      <family val="2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trike/>
      <sz val="10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C6EFCE"/>
        <bgColor rgb="FFDBEEF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874">
    <xf numFmtId="0" fontId="0" fillId="0" borderId="0"/>
    <xf numFmtId="0" fontId="32" fillId="0" borderId="0"/>
    <xf numFmtId="0" fontId="28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28" fillId="0" borderId="0"/>
    <xf numFmtId="0" fontId="28" fillId="0" borderId="0"/>
    <xf numFmtId="0" fontId="34" fillId="0" borderId="0" applyNumberFormat="0" applyFill="0" applyBorder="0" applyAlignment="0" applyProtection="0"/>
    <xf numFmtId="0" fontId="27" fillId="0" borderId="0"/>
    <xf numFmtId="0" fontId="37" fillId="0" borderId="0" applyNumberFormat="0" applyFill="0" applyBorder="0" applyAlignment="0" applyProtection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0" fontId="4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5" fillId="17" borderId="0" applyBorder="0" applyProtection="0"/>
  </cellStyleXfs>
  <cellXfs count="1291">
    <xf numFmtId="0" fontId="0" fillId="0" borderId="0" xfId="0"/>
    <xf numFmtId="0" fontId="31" fillId="0" borderId="0" xfId="0" applyFont="1"/>
    <xf numFmtId="0" fontId="31" fillId="0" borderId="0" xfId="0" applyFont="1" applyAlignment="1">
      <alignment horizontal="left"/>
    </xf>
    <xf numFmtId="49" fontId="33" fillId="0" borderId="0" xfId="0" applyNumberFormat="1" applyFont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top"/>
    </xf>
    <xf numFmtId="49" fontId="31" fillId="4" borderId="13" xfId="0" applyNumberFormat="1" applyFont="1" applyFill="1" applyBorder="1" applyAlignment="1">
      <alignment vertical="top" wrapText="1"/>
    </xf>
    <xf numFmtId="49" fontId="31" fillId="0" borderId="20" xfId="0" applyNumberFormat="1" applyFont="1" applyBorder="1" applyAlignment="1">
      <alignment horizontal="center" vertical="top" wrapText="1"/>
    </xf>
    <xf numFmtId="49" fontId="33" fillId="4" borderId="1" xfId="0" applyNumberFormat="1" applyFont="1" applyFill="1" applyBorder="1" applyAlignment="1">
      <alignment horizontal="center" vertical="top" wrapText="1"/>
    </xf>
    <xf numFmtId="49" fontId="33" fillId="4" borderId="1" xfId="0" applyNumberFormat="1" applyFont="1" applyFill="1" applyBorder="1" applyAlignment="1">
      <alignment horizontal="center" vertical="top"/>
    </xf>
    <xf numFmtId="49" fontId="31" fillId="0" borderId="11" xfId="0" applyNumberFormat="1" applyFont="1" applyBorder="1" applyAlignment="1">
      <alignment horizontal="center" vertical="top" wrapText="1"/>
    </xf>
    <xf numFmtId="49" fontId="31" fillId="0" borderId="0" xfId="0" applyNumberFormat="1" applyFont="1" applyAlignment="1">
      <alignment horizontal="center" vertical="center"/>
    </xf>
    <xf numFmtId="49" fontId="31" fillId="0" borderId="7" xfId="0" applyNumberFormat="1" applyFont="1" applyBorder="1" applyAlignment="1">
      <alignment horizontal="center" vertical="top" wrapText="1"/>
    </xf>
    <xf numFmtId="0" fontId="33" fillId="0" borderId="0" xfId="0" applyFont="1"/>
    <xf numFmtId="165" fontId="33" fillId="0" borderId="1" xfId="0" applyNumberFormat="1" applyFont="1" applyBorder="1" applyAlignment="1">
      <alignment horizontal="right" vertical="top"/>
    </xf>
    <xf numFmtId="167" fontId="31" fillId="4" borderId="1" xfId="0" applyNumberFormat="1" applyFont="1" applyFill="1" applyBorder="1" applyAlignment="1">
      <alignment horizontal="center" vertical="top" wrapText="1"/>
    </xf>
    <xf numFmtId="49" fontId="31" fillId="4" borderId="1" xfId="0" applyNumberFormat="1" applyFont="1" applyFill="1" applyBorder="1" applyAlignment="1">
      <alignment vertical="top" wrapText="1"/>
    </xf>
    <xf numFmtId="0" fontId="31" fillId="4" borderId="1" xfId="0" applyFont="1" applyFill="1" applyBorder="1" applyAlignment="1">
      <alignment horizontal="left" vertical="top" wrapText="1"/>
    </xf>
    <xf numFmtId="0" fontId="31" fillId="4" borderId="0" xfId="0" applyFont="1" applyFill="1" applyAlignment="1">
      <alignment vertical="top" wrapText="1"/>
    </xf>
    <xf numFmtId="0" fontId="31" fillId="4" borderId="0" xfId="0" applyFont="1" applyFill="1" applyAlignment="1">
      <alignment vertical="top"/>
    </xf>
    <xf numFmtId="0" fontId="31" fillId="4" borderId="0" xfId="0" applyFont="1" applyFill="1" applyAlignment="1">
      <alignment horizontal="left"/>
    </xf>
    <xf numFmtId="0" fontId="31" fillId="4" borderId="0" xfId="0" applyFont="1" applyFill="1"/>
    <xf numFmtId="0" fontId="33" fillId="4" borderId="0" xfId="0" applyFont="1" applyFill="1"/>
    <xf numFmtId="0" fontId="33" fillId="4" borderId="0" xfId="0" applyFont="1" applyFill="1" applyAlignment="1">
      <alignment horizontal="right" vertical="top"/>
    </xf>
    <xf numFmtId="0" fontId="33" fillId="4" borderId="0" xfId="0" applyFont="1" applyFill="1" applyAlignment="1">
      <alignment horizontal="center" vertical="top"/>
    </xf>
    <xf numFmtId="49" fontId="31" fillId="4" borderId="7" xfId="0" applyNumberFormat="1" applyFont="1" applyFill="1" applyBorder="1" applyAlignment="1">
      <alignment vertical="top" wrapText="1"/>
    </xf>
    <xf numFmtId="49" fontId="31" fillId="4" borderId="15" xfId="0" applyNumberFormat="1" applyFont="1" applyFill="1" applyBorder="1" applyAlignment="1">
      <alignment vertical="top" wrapText="1"/>
    </xf>
    <xf numFmtId="0" fontId="31" fillId="4" borderId="1" xfId="0" applyFont="1" applyFill="1" applyBorder="1" applyAlignment="1">
      <alignment horizontal="center" vertical="top" wrapText="1"/>
    </xf>
    <xf numFmtId="49" fontId="31" fillId="4" borderId="12" xfId="0" applyNumberFormat="1" applyFont="1" applyFill="1" applyBorder="1" applyAlignment="1">
      <alignment vertical="top" wrapText="1"/>
    </xf>
    <xf numFmtId="0" fontId="31" fillId="4" borderId="7" xfId="0" applyFont="1" applyFill="1" applyBorder="1" applyAlignment="1">
      <alignment horizontal="center" vertical="top" wrapText="1"/>
    </xf>
    <xf numFmtId="0" fontId="31" fillId="4" borderId="20" xfId="0" applyFont="1" applyFill="1" applyBorder="1" applyAlignment="1">
      <alignment horizontal="left" vertical="top"/>
    </xf>
    <xf numFmtId="0" fontId="31" fillId="4" borderId="0" xfId="0" applyFont="1" applyFill="1" applyAlignment="1">
      <alignment horizontal="left" vertical="top"/>
    </xf>
    <xf numFmtId="0" fontId="31" fillId="4" borderId="0" xfId="0" applyFont="1" applyFill="1" applyAlignment="1">
      <alignment horizontal="center" vertical="top"/>
    </xf>
    <xf numFmtId="0" fontId="31" fillId="4" borderId="0" xfId="0" applyFont="1" applyFill="1" applyAlignment="1">
      <alignment wrapText="1"/>
    </xf>
    <xf numFmtId="49" fontId="31" fillId="4" borderId="0" xfId="0" applyNumberFormat="1" applyFont="1" applyFill="1" applyAlignment="1">
      <alignment horizontal="center" vertical="center"/>
    </xf>
    <xf numFmtId="49" fontId="31" fillId="4" borderId="1" xfId="2" applyNumberFormat="1" applyFont="1" applyFill="1" applyBorder="1" applyAlignment="1">
      <alignment horizontal="center" vertical="top" wrapText="1"/>
    </xf>
    <xf numFmtId="3" fontId="31" fillId="4" borderId="1" xfId="0" applyNumberFormat="1" applyFont="1" applyFill="1" applyBorder="1" applyAlignment="1">
      <alignment horizontal="center" vertical="top" wrapText="1"/>
    </xf>
    <xf numFmtId="49" fontId="33" fillId="4" borderId="0" xfId="0" applyNumberFormat="1" applyFont="1" applyFill="1" applyAlignment="1">
      <alignment horizontal="right" vertical="top" wrapText="1"/>
    </xf>
    <xf numFmtId="167" fontId="31" fillId="4" borderId="0" xfId="0" applyNumberFormat="1" applyFont="1" applyFill="1" applyAlignment="1">
      <alignment horizontal="center" vertical="top" wrapText="1"/>
    </xf>
    <xf numFmtId="49" fontId="31" fillId="4" borderId="0" xfId="0" applyNumberFormat="1" applyFont="1" applyFill="1" applyAlignment="1">
      <alignment horizontal="center" vertical="top"/>
    </xf>
    <xf numFmtId="168" fontId="31" fillId="4" borderId="5" xfId="0" applyNumberFormat="1" applyFont="1" applyFill="1" applyBorder="1" applyAlignment="1">
      <alignment horizontal="center" vertical="top" wrapText="1"/>
    </xf>
    <xf numFmtId="49" fontId="31" fillId="4" borderId="0" xfId="0" applyNumberFormat="1" applyFont="1" applyFill="1" applyAlignment="1">
      <alignment horizontal="center" vertical="top" wrapText="1"/>
    </xf>
    <xf numFmtId="0" fontId="31" fillId="4" borderId="15" xfId="0" applyFont="1" applyFill="1" applyBorder="1" applyAlignment="1">
      <alignment horizontal="left" vertical="top"/>
    </xf>
    <xf numFmtId="0" fontId="31" fillId="0" borderId="1" xfId="0" applyFont="1" applyBorder="1" applyAlignment="1">
      <alignment horizontal="left" vertical="top" wrapText="1"/>
    </xf>
    <xf numFmtId="0" fontId="31" fillId="4" borderId="11" xfId="0" applyFont="1" applyFill="1" applyBorder="1" applyAlignment="1">
      <alignment horizontal="left" vertical="top" wrapText="1"/>
    </xf>
    <xf numFmtId="49" fontId="31" fillId="4" borderId="15" xfId="0" applyNumberFormat="1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horizontal="left" vertical="top"/>
    </xf>
    <xf numFmtId="0" fontId="33" fillId="4" borderId="1" xfId="0" applyFont="1" applyFill="1" applyBorder="1" applyAlignment="1">
      <alignment horizontal="left" vertical="top"/>
    </xf>
    <xf numFmtId="49" fontId="31" fillId="4" borderId="7" xfId="0" applyNumberFormat="1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vertical="top" wrapText="1"/>
    </xf>
    <xf numFmtId="49" fontId="31" fillId="4" borderId="25" xfId="0" applyNumberFormat="1" applyFont="1" applyFill="1" applyBorder="1" applyAlignment="1">
      <alignment vertical="top" wrapText="1"/>
    </xf>
    <xf numFmtId="49" fontId="31" fillId="4" borderId="8" xfId="0" applyNumberFormat="1" applyFont="1" applyFill="1" applyBorder="1" applyAlignment="1">
      <alignment vertical="top" wrapText="1"/>
    </xf>
    <xf numFmtId="49" fontId="31" fillId="0" borderId="1" xfId="0" applyNumberFormat="1" applyFont="1" applyBorder="1" applyAlignment="1">
      <alignment horizontal="left" vertical="top" wrapText="1"/>
    </xf>
    <xf numFmtId="0" fontId="31" fillId="4" borderId="34" xfId="0" applyFont="1" applyFill="1" applyBorder="1" applyAlignment="1">
      <alignment vertical="top"/>
    </xf>
    <xf numFmtId="0" fontId="31" fillId="4" borderId="15" xfId="0" applyFont="1" applyFill="1" applyBorder="1" applyAlignment="1">
      <alignment vertical="top"/>
    </xf>
    <xf numFmtId="2" fontId="31" fillId="4" borderId="1" xfId="0" applyNumberFormat="1" applyFont="1" applyFill="1" applyBorder="1" applyAlignment="1">
      <alignment vertical="top" wrapText="1"/>
    </xf>
    <xf numFmtId="0" fontId="33" fillId="0" borderId="0" xfId="0" applyFont="1" applyAlignment="1">
      <alignment vertical="top"/>
    </xf>
    <xf numFmtId="0" fontId="31" fillId="0" borderId="0" xfId="0" applyFont="1" applyAlignment="1">
      <alignment vertical="top"/>
    </xf>
    <xf numFmtId="49" fontId="31" fillId="4" borderId="12" xfId="0" applyNumberFormat="1" applyFont="1" applyFill="1" applyBorder="1" applyAlignment="1">
      <alignment horizontal="left" vertical="top" wrapText="1"/>
    </xf>
    <xf numFmtId="49" fontId="31" fillId="4" borderId="15" xfId="0" applyNumberFormat="1" applyFont="1" applyFill="1" applyBorder="1" applyAlignment="1">
      <alignment horizontal="left" vertical="top" wrapText="1"/>
    </xf>
    <xf numFmtId="0" fontId="31" fillId="4" borderId="20" xfId="0" applyFont="1" applyFill="1" applyBorder="1" applyAlignment="1">
      <alignment vertical="top"/>
    </xf>
    <xf numFmtId="49" fontId="31" fillId="0" borderId="1" xfId="0" applyNumberFormat="1" applyFont="1" applyBorder="1" applyAlignment="1">
      <alignment horizontal="center" vertical="top" wrapText="1"/>
    </xf>
    <xf numFmtId="49" fontId="31" fillId="4" borderId="1" xfId="0" applyNumberFormat="1" applyFont="1" applyFill="1" applyBorder="1" applyAlignment="1">
      <alignment horizontal="center" vertical="top" wrapText="1"/>
    </xf>
    <xf numFmtId="49" fontId="31" fillId="4" borderId="8" xfId="0" applyNumberFormat="1" applyFont="1" applyFill="1" applyBorder="1" applyAlignment="1">
      <alignment horizontal="left" vertical="top" wrapText="1"/>
    </xf>
    <xf numFmtId="49" fontId="31" fillId="4" borderId="13" xfId="0" applyNumberFormat="1" applyFont="1" applyFill="1" applyBorder="1" applyAlignment="1">
      <alignment horizontal="left" vertical="top" wrapText="1"/>
    </xf>
    <xf numFmtId="49" fontId="31" fillId="4" borderId="1" xfId="0" applyNumberFormat="1" applyFont="1" applyFill="1" applyBorder="1" applyAlignment="1">
      <alignment horizontal="left" vertical="top" wrapText="1"/>
    </xf>
    <xf numFmtId="0" fontId="28" fillId="0" borderId="0" xfId="0" applyFont="1"/>
    <xf numFmtId="0" fontId="31" fillId="4" borderId="1" xfId="7" applyFont="1" applyFill="1" applyBorder="1" applyAlignment="1">
      <alignment horizontal="center" vertical="top" wrapText="1"/>
    </xf>
    <xf numFmtId="49" fontId="31" fillId="0" borderId="12" xfId="0" applyNumberFormat="1" applyFont="1" applyBorder="1" applyAlignment="1">
      <alignment horizontal="left" vertical="top" wrapText="1"/>
    </xf>
    <xf numFmtId="165" fontId="31" fillId="4" borderId="39" xfId="0" applyNumberFormat="1" applyFont="1" applyFill="1" applyBorder="1" applyAlignment="1">
      <alignment horizontal="center" vertical="top"/>
    </xf>
    <xf numFmtId="165" fontId="31" fillId="4" borderId="60" xfId="0" applyNumberFormat="1" applyFont="1" applyFill="1" applyBorder="1" applyAlignment="1">
      <alignment horizontal="center" vertical="top"/>
    </xf>
    <xf numFmtId="1" fontId="31" fillId="4" borderId="1" xfId="2" applyNumberFormat="1" applyFont="1" applyFill="1" applyBorder="1" applyAlignment="1">
      <alignment horizontal="center" vertical="top" wrapText="1"/>
    </xf>
    <xf numFmtId="49" fontId="31" fillId="4" borderId="62" xfId="0" applyNumberFormat="1" applyFont="1" applyFill="1" applyBorder="1" applyAlignment="1">
      <alignment horizontal="left" vertical="top" wrapText="1"/>
    </xf>
    <xf numFmtId="0" fontId="31" fillId="4" borderId="24" xfId="0" applyFont="1" applyFill="1" applyBorder="1" applyAlignment="1">
      <alignment horizontal="left" vertical="top"/>
    </xf>
    <xf numFmtId="165" fontId="31" fillId="4" borderId="41" xfId="0" applyNumberFormat="1" applyFont="1" applyFill="1" applyBorder="1" applyAlignment="1">
      <alignment horizontal="center" vertical="top"/>
    </xf>
    <xf numFmtId="165" fontId="31" fillId="4" borderId="0" xfId="0" applyNumberFormat="1" applyFont="1" applyFill="1" applyAlignment="1">
      <alignment horizontal="center" vertical="top"/>
    </xf>
    <xf numFmtId="165" fontId="33" fillId="4" borderId="3" xfId="0" applyNumberFormat="1" applyFont="1" applyFill="1" applyBorder="1" applyAlignment="1">
      <alignment horizontal="center" vertical="top"/>
    </xf>
    <xf numFmtId="49" fontId="33" fillId="4" borderId="1" xfId="0" applyNumberFormat="1" applyFont="1" applyFill="1" applyBorder="1" applyAlignment="1">
      <alignment horizontal="left" vertical="top" wrapText="1"/>
    </xf>
    <xf numFmtId="165" fontId="31" fillId="4" borderId="48" xfId="0" applyNumberFormat="1" applyFont="1" applyFill="1" applyBorder="1" applyAlignment="1">
      <alignment horizontal="center" vertical="top"/>
    </xf>
    <xf numFmtId="165" fontId="33" fillId="4" borderId="5" xfId="0" applyNumberFormat="1" applyFont="1" applyFill="1" applyBorder="1" applyAlignment="1">
      <alignment horizontal="center" vertical="top"/>
    </xf>
    <xf numFmtId="0" fontId="31" fillId="4" borderId="1" xfId="0" applyFont="1" applyFill="1" applyBorder="1" applyAlignment="1">
      <alignment horizontal="center" vertical="top"/>
    </xf>
    <xf numFmtId="0" fontId="31" fillId="4" borderId="15" xfId="0" applyFont="1" applyFill="1" applyBorder="1" applyAlignment="1">
      <alignment horizontal="center" vertical="top" wrapText="1"/>
    </xf>
    <xf numFmtId="49" fontId="31" fillId="4" borderId="2" xfId="0" applyNumberFormat="1" applyFont="1" applyFill="1" applyBorder="1" applyAlignment="1">
      <alignment horizontal="left" vertical="top" wrapText="1"/>
    </xf>
    <xf numFmtId="0" fontId="31" fillId="4" borderId="24" xfId="0" applyFont="1" applyFill="1" applyBorder="1" applyAlignment="1">
      <alignment horizontal="center" vertical="top" wrapText="1"/>
    </xf>
    <xf numFmtId="49" fontId="31" fillId="4" borderId="17" xfId="0" applyNumberFormat="1" applyFont="1" applyFill="1" applyBorder="1" applyAlignment="1">
      <alignment horizontal="left" vertical="top" wrapText="1"/>
    </xf>
    <xf numFmtId="0" fontId="31" fillId="4" borderId="34" xfId="0" applyFont="1" applyFill="1" applyBorder="1" applyAlignment="1">
      <alignment horizontal="left" vertical="top"/>
    </xf>
    <xf numFmtId="0" fontId="31" fillId="4" borderId="20" xfId="0" applyFont="1" applyFill="1" applyBorder="1" applyAlignment="1">
      <alignment horizontal="center" vertical="top" wrapText="1"/>
    </xf>
    <xf numFmtId="0" fontId="31" fillId="4" borderId="20" xfId="0" applyFont="1" applyFill="1" applyBorder="1" applyAlignment="1">
      <alignment vertical="top" wrapText="1"/>
    </xf>
    <xf numFmtId="49" fontId="31" fillId="4" borderId="11" xfId="0" applyNumberFormat="1" applyFont="1" applyFill="1" applyBorder="1" applyAlignment="1">
      <alignment horizontal="center" vertical="top" wrapText="1"/>
    </xf>
    <xf numFmtId="0" fontId="31" fillId="4" borderId="11" xfId="0" applyFont="1" applyFill="1" applyBorder="1" applyAlignment="1">
      <alignment horizontal="center" vertical="top" wrapText="1"/>
    </xf>
    <xf numFmtId="165" fontId="31" fillId="4" borderId="45" xfId="0" applyNumberFormat="1" applyFont="1" applyFill="1" applyBorder="1" applyAlignment="1">
      <alignment horizontal="center" vertical="top"/>
    </xf>
    <xf numFmtId="0" fontId="31" fillId="4" borderId="22" xfId="0" applyFont="1" applyFill="1" applyBorder="1" applyAlignment="1">
      <alignment vertical="top"/>
    </xf>
    <xf numFmtId="165" fontId="31" fillId="4" borderId="44" xfId="0" applyNumberFormat="1" applyFont="1" applyFill="1" applyBorder="1" applyAlignment="1">
      <alignment horizontal="center" vertical="top"/>
    </xf>
    <xf numFmtId="49" fontId="31" fillId="4" borderId="25" xfId="0" applyNumberFormat="1" applyFont="1" applyFill="1" applyBorder="1" applyAlignment="1">
      <alignment horizontal="left" vertical="top" wrapText="1"/>
    </xf>
    <xf numFmtId="0" fontId="31" fillId="4" borderId="7" xfId="0" applyFont="1" applyFill="1" applyBorder="1" applyAlignment="1">
      <alignment horizontal="left" vertical="top" wrapText="1"/>
    </xf>
    <xf numFmtId="49" fontId="31" fillId="4" borderId="7" xfId="0" applyNumberFormat="1" applyFont="1" applyFill="1" applyBorder="1" applyAlignment="1">
      <alignment horizontal="left" vertical="top" wrapText="1"/>
    </xf>
    <xf numFmtId="49" fontId="31" fillId="0" borderId="13" xfId="0" applyNumberFormat="1" applyFont="1" applyBorder="1" applyAlignment="1">
      <alignment horizontal="left" vertical="top" wrapText="1"/>
    </xf>
    <xf numFmtId="49" fontId="33" fillId="0" borderId="53" xfId="0" applyNumberFormat="1" applyFont="1" applyBorder="1" applyAlignment="1">
      <alignment horizontal="center" vertical="top" wrapText="1"/>
    </xf>
    <xf numFmtId="49" fontId="33" fillId="0" borderId="16" xfId="0" applyNumberFormat="1" applyFont="1" applyBorder="1" applyAlignment="1">
      <alignment horizontal="center" vertical="top" wrapText="1"/>
    </xf>
    <xf numFmtId="0" fontId="33" fillId="4" borderId="0" xfId="0" applyFont="1" applyFill="1" applyAlignment="1">
      <alignment horizontal="center" vertical="top" wrapText="1"/>
    </xf>
    <xf numFmtId="0" fontId="31" fillId="4" borderId="0" xfId="0" applyFont="1" applyFill="1" applyAlignment="1">
      <alignment horizontal="left" vertical="top" wrapText="1"/>
    </xf>
    <xf numFmtId="49" fontId="31" fillId="4" borderId="14" xfId="0" applyNumberFormat="1" applyFont="1" applyFill="1" applyBorder="1" applyAlignment="1">
      <alignment horizontal="left" vertical="top" wrapText="1"/>
    </xf>
    <xf numFmtId="0" fontId="33" fillId="4" borderId="0" xfId="0" applyFont="1" applyFill="1" applyAlignment="1">
      <alignment horizontal="center"/>
    </xf>
    <xf numFmtId="49" fontId="31" fillId="0" borderId="14" xfId="0" applyNumberFormat="1" applyFont="1" applyBorder="1" applyAlignment="1">
      <alignment horizontal="left" vertical="top" wrapText="1"/>
    </xf>
    <xf numFmtId="49" fontId="31" fillId="0" borderId="25" xfId="0" applyNumberFormat="1" applyFont="1" applyBorder="1" applyAlignment="1">
      <alignment horizontal="left" vertical="top" wrapText="1"/>
    </xf>
    <xf numFmtId="49" fontId="31" fillId="0" borderId="8" xfId="0" applyNumberFormat="1" applyFont="1" applyBorder="1" applyAlignment="1">
      <alignment horizontal="left" vertical="top" wrapText="1"/>
    </xf>
    <xf numFmtId="165" fontId="33" fillId="4" borderId="27" xfId="0" applyNumberFormat="1" applyFont="1" applyFill="1" applyBorder="1" applyAlignment="1">
      <alignment horizontal="center" vertical="top"/>
    </xf>
    <xf numFmtId="165" fontId="31" fillId="4" borderId="28" xfId="0" applyNumberFormat="1" applyFont="1" applyFill="1" applyBorder="1" applyAlignment="1">
      <alignment horizontal="center" vertical="top"/>
    </xf>
    <xf numFmtId="168" fontId="31" fillId="4" borderId="0" xfId="0" applyNumberFormat="1" applyFont="1" applyFill="1" applyAlignment="1">
      <alignment horizontal="center" vertical="top" wrapText="1"/>
    </xf>
    <xf numFmtId="165" fontId="33" fillId="4" borderId="0" xfId="0" applyNumberFormat="1" applyFont="1" applyFill="1" applyAlignment="1">
      <alignment horizontal="center" vertical="top"/>
    </xf>
    <xf numFmtId="2" fontId="33" fillId="4" borderId="1" xfId="0" applyNumberFormat="1" applyFont="1" applyFill="1" applyBorder="1" applyAlignment="1">
      <alignment horizontal="left" vertical="top" wrapText="1"/>
    </xf>
    <xf numFmtId="2" fontId="31" fillId="4" borderId="1" xfId="0" applyNumberFormat="1" applyFont="1" applyFill="1" applyBorder="1" applyAlignment="1">
      <alignment horizontal="left" vertical="top" wrapText="1"/>
    </xf>
    <xf numFmtId="49" fontId="31" fillId="0" borderId="7" xfId="0" applyNumberFormat="1" applyFont="1" applyBorder="1" applyAlignment="1">
      <alignment horizontal="left" vertical="top" wrapText="1"/>
    </xf>
    <xf numFmtId="49" fontId="31" fillId="0" borderId="2" xfId="0" applyNumberFormat="1" applyFont="1" applyBorder="1" applyAlignment="1">
      <alignment horizontal="left" vertical="top" wrapText="1"/>
    </xf>
    <xf numFmtId="165" fontId="31" fillId="4" borderId="50" xfId="0" applyNumberFormat="1" applyFont="1" applyFill="1" applyBorder="1" applyAlignment="1">
      <alignment horizontal="center" vertical="top"/>
    </xf>
    <xf numFmtId="49" fontId="31" fillId="4" borderId="20" xfId="0" applyNumberFormat="1" applyFont="1" applyFill="1" applyBorder="1" applyAlignment="1">
      <alignment horizontal="left" vertical="top" wrapText="1"/>
    </xf>
    <xf numFmtId="49" fontId="31" fillId="4" borderId="20" xfId="0" applyNumberFormat="1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vertical="top"/>
    </xf>
    <xf numFmtId="1" fontId="31" fillId="4" borderId="1" xfId="0" applyNumberFormat="1" applyFont="1" applyFill="1" applyBorder="1" applyAlignment="1">
      <alignment horizontal="center" vertical="top" wrapText="1"/>
    </xf>
    <xf numFmtId="49" fontId="31" fillId="0" borderId="17" xfId="0" applyNumberFormat="1" applyFont="1" applyBorder="1" applyAlignment="1">
      <alignment vertical="top" wrapText="1"/>
    </xf>
    <xf numFmtId="165" fontId="31" fillId="4" borderId="43" xfId="0" applyNumberFormat="1" applyFont="1" applyFill="1" applyBorder="1" applyAlignment="1">
      <alignment horizontal="center" vertical="top"/>
    </xf>
    <xf numFmtId="0" fontId="31" fillId="0" borderId="20" xfId="0" applyFont="1" applyBorder="1" applyAlignment="1">
      <alignment vertical="top"/>
    </xf>
    <xf numFmtId="49" fontId="31" fillId="0" borderId="15" xfId="0" applyNumberFormat="1" applyFont="1" applyBorder="1" applyAlignment="1">
      <alignment horizontal="center" vertical="top" wrapText="1"/>
    </xf>
    <xf numFmtId="165" fontId="31" fillId="4" borderId="5" xfId="0" applyNumberFormat="1" applyFont="1" applyFill="1" applyBorder="1" applyAlignment="1">
      <alignment horizontal="center" vertical="top"/>
    </xf>
    <xf numFmtId="49" fontId="33" fillId="4" borderId="15" xfId="0" applyNumberFormat="1" applyFont="1" applyFill="1" applyBorder="1" applyAlignment="1">
      <alignment horizontal="left" vertical="top" wrapText="1"/>
    </xf>
    <xf numFmtId="1" fontId="31" fillId="4" borderId="7" xfId="0" applyNumberFormat="1" applyFont="1" applyFill="1" applyBorder="1" applyAlignment="1">
      <alignment horizontal="center" vertical="top" wrapText="1"/>
    </xf>
    <xf numFmtId="2" fontId="31" fillId="0" borderId="1" xfId="0" applyNumberFormat="1" applyFont="1" applyBorder="1" applyAlignment="1">
      <alignment horizontal="left" vertical="top" wrapText="1"/>
    </xf>
    <xf numFmtId="16" fontId="31" fillId="4" borderId="1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/>
    </xf>
    <xf numFmtId="0" fontId="31" fillId="2" borderId="15" xfId="0" applyFont="1" applyFill="1" applyBorder="1" applyAlignment="1">
      <alignment vertical="top"/>
    </xf>
    <xf numFmtId="49" fontId="31" fillId="2" borderId="8" xfId="0" applyNumberFormat="1" applyFont="1" applyFill="1" applyBorder="1" applyAlignment="1">
      <alignment vertical="top" wrapText="1"/>
    </xf>
    <xf numFmtId="49" fontId="31" fillId="4" borderId="1" xfId="8" applyNumberFormat="1" applyFont="1" applyFill="1" applyBorder="1" applyAlignment="1">
      <alignment vertical="top" wrapText="1"/>
    </xf>
    <xf numFmtId="49" fontId="33" fillId="4" borderId="0" xfId="0" applyNumberFormat="1" applyFont="1" applyFill="1" applyAlignment="1">
      <alignment horizontal="center" vertical="top" wrapText="1"/>
    </xf>
    <xf numFmtId="164" fontId="31" fillId="4" borderId="0" xfId="0" applyNumberFormat="1" applyFont="1" applyFill="1" applyAlignment="1">
      <alignment horizontal="center" vertical="top" wrapText="1"/>
    </xf>
    <xf numFmtId="164" fontId="33" fillId="4" borderId="0" xfId="0" applyNumberFormat="1" applyFont="1" applyFill="1" applyAlignment="1">
      <alignment horizontal="center" vertical="top" wrapText="1"/>
    </xf>
    <xf numFmtId="0" fontId="33" fillId="4" borderId="0" xfId="0" applyFont="1" applyFill="1" applyAlignment="1">
      <alignment vertical="top" wrapText="1"/>
    </xf>
    <xf numFmtId="0" fontId="31" fillId="4" borderId="15" xfId="0" applyFont="1" applyFill="1" applyBorder="1" applyAlignment="1">
      <alignment vertical="top" wrapText="1"/>
    </xf>
    <xf numFmtId="0" fontId="31" fillId="0" borderId="0" xfId="0" applyFont="1" applyAlignment="1">
      <alignment horizontal="center" vertical="top"/>
    </xf>
    <xf numFmtId="49" fontId="31" fillId="0" borderId="0" xfId="0" applyNumberFormat="1" applyFont="1" applyAlignment="1">
      <alignment horizontal="center" vertical="top" wrapText="1"/>
    </xf>
    <xf numFmtId="0" fontId="31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right" vertical="top"/>
    </xf>
    <xf numFmtId="49" fontId="33" fillId="0" borderId="0" xfId="0" applyNumberFormat="1" applyFont="1" applyAlignment="1">
      <alignment horizontal="center" vertical="top"/>
    </xf>
    <xf numFmtId="0" fontId="31" fillId="0" borderId="0" xfId="0" applyFont="1" applyAlignment="1">
      <alignment vertical="top" wrapText="1"/>
    </xf>
    <xf numFmtId="0" fontId="33" fillId="0" borderId="31" xfId="0" applyFont="1" applyBorder="1" applyAlignment="1">
      <alignment vertical="top" wrapText="1"/>
    </xf>
    <xf numFmtId="49" fontId="33" fillId="0" borderId="6" xfId="0" applyNumberFormat="1" applyFont="1" applyBorder="1" applyAlignment="1">
      <alignment vertical="top" wrapText="1"/>
    </xf>
    <xf numFmtId="0" fontId="33" fillId="4" borderId="1" xfId="0" applyFont="1" applyFill="1" applyBorder="1" applyAlignment="1">
      <alignment horizontal="left" vertical="top" wrapText="1"/>
    </xf>
    <xf numFmtId="0" fontId="31" fillId="4" borderId="24" xfId="0" applyFont="1" applyFill="1" applyBorder="1" applyAlignment="1">
      <alignment vertical="top"/>
    </xf>
    <xf numFmtId="49" fontId="31" fillId="0" borderId="12" xfId="0" applyNumberFormat="1" applyFont="1" applyBorder="1" applyAlignment="1">
      <alignment vertical="top" wrapText="1"/>
    </xf>
    <xf numFmtId="49" fontId="31" fillId="0" borderId="8" xfId="0" applyNumberFormat="1" applyFont="1" applyBorder="1" applyAlignment="1">
      <alignment vertical="top" wrapText="1"/>
    </xf>
    <xf numFmtId="49" fontId="31" fillId="4" borderId="21" xfId="0" applyNumberFormat="1" applyFont="1" applyFill="1" applyBorder="1" applyAlignment="1">
      <alignment horizontal="left" vertical="top" wrapText="1"/>
    </xf>
    <xf numFmtId="49" fontId="31" fillId="4" borderId="0" xfId="0" applyNumberFormat="1" applyFont="1" applyFill="1" applyAlignment="1">
      <alignment horizontal="left" vertical="top" wrapText="1"/>
    </xf>
    <xf numFmtId="0" fontId="33" fillId="5" borderId="16" xfId="0" applyFont="1" applyFill="1" applyBorder="1" applyAlignment="1">
      <alignment vertical="top" wrapText="1"/>
    </xf>
    <xf numFmtId="49" fontId="31" fillId="4" borderId="1" xfId="7" applyNumberFormat="1" applyFont="1" applyFill="1" applyBorder="1" applyAlignment="1">
      <alignment horizontal="center" vertical="top" wrapText="1"/>
    </xf>
    <xf numFmtId="49" fontId="31" fillId="4" borderId="1" xfId="7" applyNumberFormat="1" applyFont="1" applyFill="1" applyBorder="1" applyAlignment="1">
      <alignment horizontal="left" vertical="top" wrapText="1"/>
    </xf>
    <xf numFmtId="49" fontId="31" fillId="4" borderId="22" xfId="0" applyNumberFormat="1" applyFont="1" applyFill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top" wrapText="1"/>
    </xf>
    <xf numFmtId="0" fontId="31" fillId="0" borderId="20" xfId="0" applyFont="1" applyBorder="1" applyAlignment="1">
      <alignment horizontal="left" vertical="top"/>
    </xf>
    <xf numFmtId="169" fontId="31" fillId="4" borderId="1" xfId="0" applyNumberFormat="1" applyFont="1" applyFill="1" applyBorder="1" applyAlignment="1">
      <alignment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left" vertical="top"/>
    </xf>
    <xf numFmtId="0" fontId="31" fillId="0" borderId="7" xfId="0" applyFont="1" applyBorder="1" applyAlignment="1">
      <alignment horizontal="center" vertical="top" wrapText="1"/>
    </xf>
    <xf numFmtId="49" fontId="31" fillId="4" borderId="2" xfId="0" applyNumberFormat="1" applyFont="1" applyFill="1" applyBorder="1" applyAlignment="1">
      <alignment vertical="top" wrapText="1"/>
    </xf>
    <xf numFmtId="0" fontId="31" fillId="2" borderId="20" xfId="0" applyFont="1" applyFill="1" applyBorder="1" applyAlignment="1">
      <alignment horizontal="center" vertical="top"/>
    </xf>
    <xf numFmtId="0" fontId="33" fillId="2" borderId="0" xfId="0" applyFont="1" applyFill="1"/>
    <xf numFmtId="49" fontId="31" fillId="4" borderId="12" xfId="0" applyNumberFormat="1" applyFont="1" applyFill="1" applyBorder="1" applyAlignment="1">
      <alignment horizontal="center" vertical="top" wrapText="1"/>
    </xf>
    <xf numFmtId="49" fontId="33" fillId="4" borderId="1" xfId="0" applyNumberFormat="1" applyFont="1" applyFill="1" applyBorder="1" applyAlignment="1">
      <alignment vertical="top" wrapText="1"/>
    </xf>
    <xf numFmtId="49" fontId="31" fillId="2" borderId="7" xfId="0" applyNumberFormat="1" applyFont="1" applyFill="1" applyBorder="1" applyAlignment="1">
      <alignment horizontal="center" vertical="top" wrapText="1"/>
    </xf>
    <xf numFmtId="49" fontId="31" fillId="2" borderId="7" xfId="0" applyNumberFormat="1" applyFont="1" applyFill="1" applyBorder="1" applyAlignment="1">
      <alignment vertical="top" wrapText="1"/>
    </xf>
    <xf numFmtId="49" fontId="31" fillId="0" borderId="1" xfId="0" applyNumberFormat="1" applyFont="1" applyBorder="1" applyAlignment="1">
      <alignment vertical="top" wrapText="1"/>
    </xf>
    <xf numFmtId="49" fontId="31" fillId="0" borderId="9" xfId="0" applyNumberFormat="1" applyFont="1" applyBorder="1" applyAlignment="1">
      <alignment horizontal="center" vertical="top" wrapText="1"/>
    </xf>
    <xf numFmtId="49" fontId="31" fillId="2" borderId="1" xfId="0" applyNumberFormat="1" applyFont="1" applyFill="1" applyBorder="1" applyAlignment="1">
      <alignment horizontal="center" vertical="top" wrapText="1"/>
    </xf>
    <xf numFmtId="49" fontId="31" fillId="2" borderId="13" xfId="0" applyNumberFormat="1" applyFont="1" applyFill="1" applyBorder="1" applyAlignment="1">
      <alignment vertical="top" wrapText="1"/>
    </xf>
    <xf numFmtId="0" fontId="31" fillId="0" borderId="15" xfId="0" applyFont="1" applyBorder="1" applyAlignment="1">
      <alignment vertical="top"/>
    </xf>
    <xf numFmtId="164" fontId="33" fillId="4" borderId="1" xfId="0" applyNumberFormat="1" applyFont="1" applyFill="1" applyBorder="1" applyAlignment="1">
      <alignment horizontal="left" vertical="top" wrapText="1"/>
    </xf>
    <xf numFmtId="164" fontId="33" fillId="4" borderId="0" xfId="0" applyNumberFormat="1" applyFont="1" applyFill="1" applyAlignment="1">
      <alignment vertical="top"/>
    </xf>
    <xf numFmtId="0" fontId="33" fillId="4" borderId="0" xfId="0" applyFont="1" applyFill="1" applyAlignment="1">
      <alignment horizontal="left" vertical="top"/>
    </xf>
    <xf numFmtId="164" fontId="33" fillId="4" borderId="0" xfId="0" applyNumberFormat="1" applyFont="1" applyFill="1" applyAlignment="1">
      <alignment horizontal="left" vertical="top" wrapText="1"/>
    </xf>
    <xf numFmtId="0" fontId="31" fillId="4" borderId="7" xfId="0" applyFont="1" applyFill="1" applyBorder="1" applyAlignment="1">
      <alignment vertical="top" wrapText="1"/>
    </xf>
    <xf numFmtId="0" fontId="31" fillId="4" borderId="9" xfId="0" applyFont="1" applyFill="1" applyBorder="1" applyAlignment="1">
      <alignment horizontal="center" vertical="top" wrapText="1"/>
    </xf>
    <xf numFmtId="164" fontId="31" fillId="4" borderId="0" xfId="0" applyNumberFormat="1" applyFont="1" applyFill="1" applyAlignment="1">
      <alignment horizontal="left" vertical="top"/>
    </xf>
    <xf numFmtId="0" fontId="33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top" wrapText="1"/>
    </xf>
    <xf numFmtId="164" fontId="31" fillId="4" borderId="1" xfId="2" applyNumberFormat="1" applyFont="1" applyFill="1" applyBorder="1" applyAlignment="1">
      <alignment horizontal="center" vertical="top" wrapText="1"/>
    </xf>
    <xf numFmtId="164" fontId="33" fillId="4" borderId="1" xfId="0" applyNumberFormat="1" applyFont="1" applyFill="1" applyBorder="1" applyAlignment="1">
      <alignment horizontal="center" vertical="top" wrapText="1"/>
    </xf>
    <xf numFmtId="0" fontId="31" fillId="2" borderId="20" xfId="0" applyFont="1" applyFill="1" applyBorder="1" applyAlignment="1">
      <alignment horizontal="left" vertical="top"/>
    </xf>
    <xf numFmtId="49" fontId="31" fillId="2" borderId="1" xfId="0" applyNumberFormat="1" applyFont="1" applyFill="1" applyBorder="1" applyAlignment="1">
      <alignment horizontal="left" vertical="top" wrapText="1"/>
    </xf>
    <xf numFmtId="0" fontId="31" fillId="2" borderId="15" xfId="0" applyFont="1" applyFill="1" applyBorder="1" applyAlignment="1">
      <alignment horizontal="left" vertical="top"/>
    </xf>
    <xf numFmtId="49" fontId="33" fillId="2" borderId="16" xfId="0" applyNumberFormat="1" applyFont="1" applyFill="1" applyBorder="1" applyAlignment="1">
      <alignment horizontal="center" vertical="top" wrapText="1"/>
    </xf>
    <xf numFmtId="49" fontId="33" fillId="2" borderId="16" xfId="0" applyNumberFormat="1" applyFont="1" applyFill="1" applyBorder="1" applyAlignment="1">
      <alignment horizontal="left" vertical="top" wrapText="1"/>
    </xf>
    <xf numFmtId="49" fontId="33" fillId="0" borderId="16" xfId="0" applyNumberFormat="1" applyFont="1" applyBorder="1" applyAlignment="1">
      <alignment horizontal="left" vertical="top" wrapText="1"/>
    </xf>
    <xf numFmtId="49" fontId="31" fillId="2" borderId="21" xfId="0" applyNumberFormat="1" applyFont="1" applyFill="1" applyBorder="1" applyAlignment="1">
      <alignment horizontal="left" vertical="top" wrapText="1"/>
    </xf>
    <xf numFmtId="49" fontId="31" fillId="2" borderId="15" xfId="0" applyNumberFormat="1" applyFont="1" applyFill="1" applyBorder="1" applyAlignment="1">
      <alignment horizontal="center" vertical="top" wrapText="1"/>
    </xf>
    <xf numFmtId="49" fontId="31" fillId="0" borderId="21" xfId="0" applyNumberFormat="1" applyFont="1" applyBorder="1" applyAlignment="1">
      <alignment horizontal="left" vertical="top" wrapText="1"/>
    </xf>
    <xf numFmtId="49" fontId="31" fillId="2" borderId="8" xfId="0" applyNumberFormat="1" applyFont="1" applyFill="1" applyBorder="1" applyAlignment="1">
      <alignment horizontal="left" vertical="top" wrapText="1"/>
    </xf>
    <xf numFmtId="0" fontId="31" fillId="2" borderId="60" xfId="0" applyFont="1" applyFill="1" applyBorder="1" applyAlignment="1">
      <alignment horizontal="left" vertical="top"/>
    </xf>
    <xf numFmtId="49" fontId="33" fillId="0" borderId="53" xfId="0" applyNumberFormat="1" applyFont="1" applyBorder="1" applyAlignment="1">
      <alignment horizontal="left" vertical="top" wrapText="1"/>
    </xf>
    <xf numFmtId="167" fontId="33" fillId="4" borderId="38" xfId="0" applyNumberFormat="1" applyFont="1" applyFill="1" applyBorder="1" applyAlignment="1">
      <alignment horizontal="center" vertical="top"/>
    </xf>
    <xf numFmtId="167" fontId="33" fillId="4" borderId="5" xfId="0" applyNumberFormat="1" applyFont="1" applyFill="1" applyBorder="1" applyAlignment="1">
      <alignment horizontal="center" vertical="top"/>
    </xf>
    <xf numFmtId="49" fontId="31" fillId="2" borderId="13" xfId="0" applyNumberFormat="1" applyFont="1" applyFill="1" applyBorder="1" applyAlignment="1">
      <alignment horizontal="left" vertical="top" wrapText="1"/>
    </xf>
    <xf numFmtId="49" fontId="31" fillId="2" borderId="60" xfId="0" applyNumberFormat="1" applyFont="1" applyFill="1" applyBorder="1" applyAlignment="1">
      <alignment horizontal="left" vertical="top" wrapText="1"/>
    </xf>
    <xf numFmtId="49" fontId="31" fillId="2" borderId="25" xfId="0" applyNumberFormat="1" applyFont="1" applyFill="1" applyBorder="1" applyAlignment="1">
      <alignment horizontal="left" vertical="top" wrapText="1"/>
    </xf>
    <xf numFmtId="49" fontId="31" fillId="10" borderId="1" xfId="9" applyNumberFormat="1" applyFont="1" applyFill="1" applyBorder="1" applyAlignment="1">
      <alignment horizontal="center" vertical="top" wrapText="1"/>
    </xf>
    <xf numFmtId="49" fontId="31" fillId="2" borderId="7" xfId="0" applyNumberFormat="1" applyFont="1" applyFill="1" applyBorder="1" applyAlignment="1">
      <alignment horizontal="left" vertical="top" wrapText="1"/>
    </xf>
    <xf numFmtId="49" fontId="31" fillId="10" borderId="1" xfId="0" applyNumberFormat="1" applyFont="1" applyFill="1" applyBorder="1" applyAlignment="1">
      <alignment horizontal="center" vertical="top" wrapText="1"/>
    </xf>
    <xf numFmtId="164" fontId="33" fillId="4" borderId="0" xfId="0" applyNumberFormat="1" applyFont="1" applyFill="1"/>
    <xf numFmtId="164" fontId="33" fillId="2" borderId="0" xfId="0" applyNumberFormat="1" applyFont="1" applyFill="1" applyAlignment="1">
      <alignment horizontal="left" vertical="top" wrapText="1"/>
    </xf>
    <xf numFmtId="164" fontId="31" fillId="2" borderId="0" xfId="0" applyNumberFormat="1" applyFont="1" applyFill="1" applyAlignment="1">
      <alignment horizontal="left" vertical="top" wrapText="1"/>
    </xf>
    <xf numFmtId="165" fontId="31" fillId="2" borderId="0" xfId="0" applyNumberFormat="1" applyFont="1" applyFill="1" applyAlignment="1">
      <alignment horizontal="center" vertical="top"/>
    </xf>
    <xf numFmtId="166" fontId="31" fillId="0" borderId="0" xfId="0" applyNumberFormat="1" applyFont="1" applyAlignment="1">
      <alignment vertical="top" wrapText="1"/>
    </xf>
    <xf numFmtId="0" fontId="33" fillId="0" borderId="0" xfId="0" applyFont="1" applyAlignment="1">
      <alignment horizontal="center" vertical="top" wrapText="1"/>
    </xf>
    <xf numFmtId="49" fontId="31" fillId="0" borderId="20" xfId="0" applyNumberFormat="1" applyFont="1" applyBorder="1" applyAlignment="1">
      <alignment horizontal="left" vertical="top" wrapText="1"/>
    </xf>
    <xf numFmtId="0" fontId="31" fillId="0" borderId="22" xfId="0" applyFont="1" applyBorder="1" applyAlignment="1">
      <alignment horizontal="left" vertical="top"/>
    </xf>
    <xf numFmtId="0" fontId="31" fillId="4" borderId="22" xfId="0" applyFont="1" applyFill="1" applyBorder="1" applyAlignment="1">
      <alignment horizontal="left" vertical="top"/>
    </xf>
    <xf numFmtId="0" fontId="31" fillId="0" borderId="20" xfId="0" applyFont="1" applyBorder="1" applyAlignment="1">
      <alignment horizontal="center" vertical="top" wrapText="1"/>
    </xf>
    <xf numFmtId="49" fontId="31" fillId="0" borderId="14" xfId="0" applyNumberFormat="1" applyFont="1" applyBorder="1" applyAlignment="1">
      <alignment vertical="top" wrapText="1"/>
    </xf>
    <xf numFmtId="0" fontId="31" fillId="0" borderId="24" xfId="0" applyFont="1" applyBorder="1" applyAlignment="1">
      <alignment horizontal="left" vertical="top"/>
    </xf>
    <xf numFmtId="49" fontId="31" fillId="0" borderId="22" xfId="0" applyNumberFormat="1" applyFont="1" applyBorder="1" applyAlignment="1">
      <alignment horizontal="center" vertical="top" wrapText="1"/>
    </xf>
    <xf numFmtId="0" fontId="31" fillId="0" borderId="34" xfId="0" applyFont="1" applyBorder="1" applyAlignment="1">
      <alignment horizontal="left" vertical="top"/>
    </xf>
    <xf numFmtId="0" fontId="31" fillId="0" borderId="1" xfId="0" applyFont="1" applyBorder="1" applyAlignment="1">
      <alignment vertical="top"/>
    </xf>
    <xf numFmtId="49" fontId="31" fillId="4" borderId="17" xfId="0" applyNumberFormat="1" applyFont="1" applyFill="1" applyBorder="1" applyAlignment="1">
      <alignment vertical="top" wrapText="1"/>
    </xf>
    <xf numFmtId="49" fontId="31" fillId="0" borderId="15" xfId="0" applyNumberFormat="1" applyFont="1" applyBorder="1" applyAlignment="1">
      <alignment horizontal="left" vertical="top" wrapText="1"/>
    </xf>
    <xf numFmtId="49" fontId="31" fillId="4" borderId="1" xfId="8" applyNumberFormat="1" applyFont="1" applyFill="1" applyBorder="1" applyAlignment="1">
      <alignment horizontal="center" vertical="top" wrapText="1"/>
    </xf>
    <xf numFmtId="49" fontId="31" fillId="4" borderId="1" xfId="8" applyNumberFormat="1" applyFont="1" applyFill="1" applyBorder="1" applyAlignment="1">
      <alignment horizontal="center" vertical="top"/>
    </xf>
    <xf numFmtId="49" fontId="31" fillId="0" borderId="22" xfId="0" applyNumberFormat="1" applyFont="1" applyBorder="1" applyAlignment="1">
      <alignment horizontal="left" vertical="top" wrapText="1"/>
    </xf>
    <xf numFmtId="49" fontId="31" fillId="0" borderId="23" xfId="0" applyNumberFormat="1" applyFont="1" applyBorder="1" applyAlignment="1">
      <alignment horizontal="left" vertical="top" wrapText="1"/>
    </xf>
    <xf numFmtId="49" fontId="31" fillId="4" borderId="24" xfId="0" applyNumberFormat="1" applyFont="1" applyFill="1" applyBorder="1" applyAlignment="1">
      <alignment horizontal="center" vertical="top" wrapText="1"/>
    </xf>
    <xf numFmtId="164" fontId="31" fillId="4" borderId="1" xfId="0" applyNumberFormat="1" applyFont="1" applyFill="1" applyBorder="1" applyAlignment="1">
      <alignment vertical="top" wrapText="1"/>
    </xf>
    <xf numFmtId="165" fontId="31" fillId="4" borderId="27" xfId="0" applyNumberFormat="1" applyFont="1" applyFill="1" applyBorder="1" applyAlignment="1">
      <alignment horizontal="center" vertical="top"/>
    </xf>
    <xf numFmtId="0" fontId="33" fillId="4" borderId="0" xfId="0" applyFont="1" applyFill="1" applyAlignment="1">
      <alignment horizontal="left"/>
    </xf>
    <xf numFmtId="167" fontId="31" fillId="4" borderId="1" xfId="0" applyNumberFormat="1" applyFont="1" applyFill="1" applyBorder="1" applyAlignment="1">
      <alignment vertical="top" wrapText="1"/>
    </xf>
    <xf numFmtId="49" fontId="31" fillId="4" borderId="36" xfId="0" applyNumberFormat="1" applyFont="1" applyFill="1" applyBorder="1" applyAlignment="1">
      <alignment vertical="top" wrapText="1"/>
    </xf>
    <xf numFmtId="165" fontId="31" fillId="4" borderId="1" xfId="0" applyNumberFormat="1" applyFont="1" applyFill="1" applyBorder="1" applyAlignment="1">
      <alignment horizontal="left" vertical="top" wrapText="1"/>
    </xf>
    <xf numFmtId="167" fontId="31" fillId="4" borderId="1" xfId="0" applyNumberFormat="1" applyFont="1" applyFill="1" applyBorder="1" applyAlignment="1">
      <alignment horizontal="left" vertical="top" wrapText="1"/>
    </xf>
    <xf numFmtId="0" fontId="31" fillId="0" borderId="1" xfId="8" applyFont="1" applyBorder="1" applyAlignment="1">
      <alignment horizontal="center" vertical="top" wrapText="1"/>
    </xf>
    <xf numFmtId="49" fontId="31" fillId="14" borderId="1" xfId="0" applyNumberFormat="1" applyFont="1" applyFill="1" applyBorder="1" applyAlignment="1">
      <alignment horizontal="center" vertical="top" wrapText="1"/>
    </xf>
    <xf numFmtId="167" fontId="31" fillId="4" borderId="1" xfId="8" applyNumberFormat="1" applyFont="1" applyFill="1" applyBorder="1" applyAlignment="1">
      <alignment vertical="top" wrapText="1"/>
    </xf>
    <xf numFmtId="167" fontId="31" fillId="4" borderId="1" xfId="8" applyNumberFormat="1" applyFont="1" applyFill="1" applyBorder="1" applyAlignment="1">
      <alignment horizontal="left" vertical="top" wrapText="1"/>
    </xf>
    <xf numFmtId="49" fontId="31" fillId="4" borderId="22" xfId="0" applyNumberFormat="1" applyFont="1" applyFill="1" applyBorder="1" applyAlignment="1">
      <alignment horizontal="left" vertical="top" wrapText="1"/>
    </xf>
    <xf numFmtId="167" fontId="33" fillId="4" borderId="1" xfId="0" applyNumberFormat="1" applyFont="1" applyFill="1" applyBorder="1" applyAlignment="1">
      <alignment vertical="top" wrapText="1"/>
    </xf>
    <xf numFmtId="49" fontId="31" fillId="2" borderId="23" xfId="0" applyNumberFormat="1" applyFont="1" applyFill="1" applyBorder="1" applyAlignment="1">
      <alignment horizontal="left" vertical="top" wrapText="1"/>
    </xf>
    <xf numFmtId="167" fontId="33" fillId="2" borderId="1" xfId="0" applyNumberFormat="1" applyFont="1" applyFill="1" applyBorder="1" applyAlignment="1">
      <alignment horizontal="left" vertical="top" wrapText="1"/>
    </xf>
    <xf numFmtId="164" fontId="33" fillId="2" borderId="1" xfId="0" applyNumberFormat="1" applyFont="1" applyFill="1" applyBorder="1" applyAlignment="1">
      <alignment horizontal="left" vertical="top" wrapText="1"/>
    </xf>
    <xf numFmtId="165" fontId="31" fillId="4" borderId="68" xfId="0" applyNumberFormat="1" applyFont="1" applyFill="1" applyBorder="1" applyAlignment="1">
      <alignment horizontal="center" vertical="top"/>
    </xf>
    <xf numFmtId="2" fontId="31" fillId="4" borderId="1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165" fontId="31" fillId="4" borderId="29" xfId="0" applyNumberFormat="1" applyFont="1" applyFill="1" applyBorder="1" applyAlignment="1">
      <alignment horizontal="center" vertical="top"/>
    </xf>
    <xf numFmtId="0" fontId="31" fillId="0" borderId="1" xfId="0" applyFont="1" applyBorder="1" applyAlignment="1">
      <alignment vertical="top" wrapText="1"/>
    </xf>
    <xf numFmtId="0" fontId="33" fillId="4" borderId="0" xfId="0" applyFont="1" applyFill="1" applyAlignment="1">
      <alignment horizontal="left" vertical="top" wrapText="1"/>
    </xf>
    <xf numFmtId="49" fontId="33" fillId="0" borderId="1" xfId="0" applyNumberFormat="1" applyFont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 wrapText="1"/>
    </xf>
    <xf numFmtId="49" fontId="33" fillId="4" borderId="0" xfId="0" applyNumberFormat="1" applyFont="1" applyFill="1" applyAlignment="1">
      <alignment horizontal="left" vertical="top" wrapText="1"/>
    </xf>
    <xf numFmtId="49" fontId="31" fillId="4" borderId="1" xfId="2" applyNumberFormat="1" applyFont="1" applyFill="1" applyBorder="1" applyAlignment="1">
      <alignment horizontal="left" vertical="top" wrapText="1"/>
    </xf>
    <xf numFmtId="1" fontId="31" fillId="4" borderId="1" xfId="2" applyNumberFormat="1" applyFont="1" applyFill="1" applyBorder="1" applyAlignment="1">
      <alignment horizontal="left" vertical="top" wrapText="1"/>
    </xf>
    <xf numFmtId="167" fontId="33" fillId="4" borderId="1" xfId="0" applyNumberFormat="1" applyFont="1" applyFill="1" applyBorder="1" applyAlignment="1">
      <alignment horizontal="left" vertical="top" wrapText="1"/>
    </xf>
    <xf numFmtId="0" fontId="31" fillId="4" borderId="1" xfId="3" applyFont="1" applyFill="1" applyBorder="1" applyAlignment="1">
      <alignment horizontal="left" vertical="top" wrapText="1"/>
    </xf>
    <xf numFmtId="0" fontId="31" fillId="4" borderId="1" xfId="5" applyFont="1" applyFill="1" applyBorder="1" applyAlignment="1">
      <alignment horizontal="left" vertical="top" wrapText="1"/>
    </xf>
    <xf numFmtId="164" fontId="31" fillId="4" borderId="1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vertical="top"/>
    </xf>
    <xf numFmtId="165" fontId="33" fillId="4" borderId="0" xfId="0" applyNumberFormat="1" applyFont="1" applyFill="1" applyAlignment="1">
      <alignment horizontal="left" vertical="top"/>
    </xf>
    <xf numFmtId="165" fontId="31" fillId="4" borderId="0" xfId="0" applyNumberFormat="1" applyFont="1" applyFill="1" applyAlignment="1">
      <alignment horizontal="left" vertical="top"/>
    </xf>
    <xf numFmtId="165" fontId="31" fillId="2" borderId="0" xfId="0" applyNumberFormat="1" applyFont="1" applyFill="1" applyAlignment="1">
      <alignment horizontal="left" vertical="top"/>
    </xf>
    <xf numFmtId="0" fontId="33" fillId="4" borderId="15" xfId="0" applyFont="1" applyFill="1" applyBorder="1" applyAlignment="1">
      <alignment horizontal="left" vertical="top" wrapText="1"/>
    </xf>
    <xf numFmtId="0" fontId="33" fillId="4" borderId="22" xfId="0" applyFont="1" applyFill="1" applyBorder="1" applyAlignment="1">
      <alignment horizontal="left" vertical="top" wrapText="1"/>
    </xf>
    <xf numFmtId="165" fontId="31" fillId="4" borderId="49" xfId="0" applyNumberFormat="1" applyFont="1" applyFill="1" applyBorder="1" applyAlignment="1">
      <alignment horizontal="center" vertical="top"/>
    </xf>
    <xf numFmtId="49" fontId="33" fillId="4" borderId="10" xfId="0" applyNumberFormat="1" applyFont="1" applyFill="1" applyBorder="1" applyAlignment="1">
      <alignment horizontal="left" vertical="top" wrapText="1"/>
    </xf>
    <xf numFmtId="0" fontId="31" fillId="4" borderId="1" xfId="6" applyFont="1" applyFill="1" applyBorder="1" applyAlignment="1">
      <alignment horizontal="left" vertical="top" wrapText="1"/>
    </xf>
    <xf numFmtId="165" fontId="33" fillId="4" borderId="1" xfId="0" applyNumberFormat="1" applyFont="1" applyFill="1" applyBorder="1" applyAlignment="1">
      <alignment horizontal="center" vertical="top" wrapText="1"/>
    </xf>
    <xf numFmtId="1" fontId="31" fillId="4" borderId="1" xfId="7" applyNumberFormat="1" applyFont="1" applyFill="1" applyBorder="1" applyAlignment="1">
      <alignment horizontal="left" vertical="top" wrapText="1"/>
    </xf>
    <xf numFmtId="0" fontId="33" fillId="4" borderId="1" xfId="0" applyFont="1" applyFill="1" applyBorder="1" applyAlignment="1">
      <alignment horizontal="center" vertical="top" wrapText="1"/>
    </xf>
    <xf numFmtId="167" fontId="31" fillId="4" borderId="0" xfId="0" applyNumberFormat="1" applyFont="1" applyFill="1" applyAlignment="1">
      <alignment horizontal="center" vertical="top"/>
    </xf>
    <xf numFmtId="167" fontId="33" fillId="4" borderId="27" xfId="0" applyNumberFormat="1" applyFont="1" applyFill="1" applyBorder="1" applyAlignment="1">
      <alignment horizontal="center" vertical="top"/>
    </xf>
    <xf numFmtId="167" fontId="33" fillId="4" borderId="3" xfId="0" applyNumberFormat="1" applyFont="1" applyFill="1" applyBorder="1" applyAlignment="1">
      <alignment horizontal="center" vertical="top"/>
    </xf>
    <xf numFmtId="168" fontId="33" fillId="4" borderId="1" xfId="0" applyNumberFormat="1" applyFont="1" applyFill="1" applyBorder="1" applyAlignment="1">
      <alignment horizontal="left" vertical="top" wrapText="1"/>
    </xf>
    <xf numFmtId="167" fontId="33" fillId="4" borderId="1" xfId="0" applyNumberFormat="1" applyFont="1" applyFill="1" applyBorder="1" applyAlignment="1">
      <alignment vertical="top"/>
    </xf>
    <xf numFmtId="165" fontId="31" fillId="4" borderId="46" xfId="0" applyNumberFormat="1" applyFont="1" applyFill="1" applyBorder="1" applyAlignment="1">
      <alignment horizontal="center" vertical="top"/>
    </xf>
    <xf numFmtId="49" fontId="31" fillId="4" borderId="1" xfId="0" applyNumberFormat="1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top" wrapText="1"/>
    </xf>
    <xf numFmtId="167" fontId="31" fillId="4" borderId="1" xfId="10" applyNumberFormat="1" applyFont="1" applyFill="1" applyBorder="1" applyAlignment="1">
      <alignment horizontal="left" vertical="top" wrapText="1"/>
    </xf>
    <xf numFmtId="0" fontId="31" fillId="4" borderId="1" xfId="2" applyFont="1" applyFill="1" applyBorder="1" applyAlignment="1">
      <alignment horizontal="left" vertical="top" wrapText="1"/>
    </xf>
    <xf numFmtId="1" fontId="31" fillId="2" borderId="1" xfId="2" applyNumberFormat="1" applyFont="1" applyFill="1" applyBorder="1" applyAlignment="1">
      <alignment horizontal="left" vertical="top" wrapText="1"/>
    </xf>
    <xf numFmtId="167" fontId="31" fillId="2" borderId="1" xfId="0" applyNumberFormat="1" applyFont="1" applyFill="1" applyBorder="1" applyAlignment="1">
      <alignment horizontal="left" vertical="top" wrapText="1"/>
    </xf>
    <xf numFmtId="0" fontId="31" fillId="9" borderId="1" xfId="0" applyFont="1" applyFill="1" applyBorder="1" applyAlignment="1">
      <alignment vertical="top" wrapText="1"/>
    </xf>
    <xf numFmtId="49" fontId="33" fillId="0" borderId="6" xfId="0" applyNumberFormat="1" applyFont="1" applyBorder="1" applyAlignment="1">
      <alignment horizontal="left" vertical="top" wrapText="1"/>
    </xf>
    <xf numFmtId="0" fontId="33" fillId="2" borderId="22" xfId="0" applyFont="1" applyFill="1" applyBorder="1" applyAlignment="1">
      <alignment horizontal="left" vertical="top" wrapText="1"/>
    </xf>
    <xf numFmtId="49" fontId="33" fillId="2" borderId="15" xfId="0" applyNumberFormat="1" applyFont="1" applyFill="1" applyBorder="1" applyAlignment="1">
      <alignment horizontal="left" vertical="top" wrapText="1"/>
    </xf>
    <xf numFmtId="0" fontId="33" fillId="2" borderId="15" xfId="0" applyFont="1" applyFill="1" applyBorder="1" applyAlignment="1">
      <alignment horizontal="left" vertical="top" wrapText="1"/>
    </xf>
    <xf numFmtId="49" fontId="33" fillId="0" borderId="15" xfId="0" applyNumberFormat="1" applyFont="1" applyBorder="1" applyAlignment="1">
      <alignment horizontal="left" vertical="top" wrapText="1"/>
    </xf>
    <xf numFmtId="49" fontId="33" fillId="2" borderId="20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center"/>
    </xf>
    <xf numFmtId="165" fontId="33" fillId="4" borderId="0" xfId="0" applyNumberFormat="1" applyFont="1" applyFill="1" applyAlignment="1">
      <alignment horizontal="center" wrapText="1"/>
    </xf>
    <xf numFmtId="49" fontId="33" fillId="0" borderId="5" xfId="0" applyNumberFormat="1" applyFont="1" applyBorder="1" applyAlignment="1">
      <alignment horizontal="left" vertical="top" wrapText="1"/>
    </xf>
    <xf numFmtId="49" fontId="33" fillId="2" borderId="5" xfId="0" applyNumberFormat="1" applyFont="1" applyFill="1" applyBorder="1" applyAlignment="1">
      <alignment horizontal="left" vertical="top" wrapText="1"/>
    </xf>
    <xf numFmtId="168" fontId="31" fillId="4" borderId="27" xfId="0" applyNumberFormat="1" applyFont="1" applyFill="1" applyBorder="1" applyAlignment="1">
      <alignment horizontal="center" vertical="top" wrapText="1"/>
    </xf>
    <xf numFmtId="1" fontId="31" fillId="4" borderId="1" xfId="7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left" vertical="top"/>
    </xf>
    <xf numFmtId="0" fontId="33" fillId="2" borderId="0" xfId="0" applyFont="1" applyFill="1" applyAlignment="1">
      <alignment horizontal="left" vertical="top"/>
    </xf>
    <xf numFmtId="49" fontId="33" fillId="0" borderId="47" xfId="0" applyNumberFormat="1" applyFont="1" applyBorder="1" applyAlignment="1">
      <alignment horizontal="left" vertical="top" wrapText="1"/>
    </xf>
    <xf numFmtId="164" fontId="31" fillId="2" borderId="0" xfId="0" applyNumberFormat="1" applyFont="1" applyFill="1" applyAlignment="1">
      <alignment horizontal="center" vertical="top" wrapText="1"/>
    </xf>
    <xf numFmtId="0" fontId="38" fillId="0" borderId="0" xfId="0" applyFont="1" applyAlignment="1">
      <alignment vertical="top"/>
    </xf>
    <xf numFmtId="49" fontId="31" fillId="4" borderId="7" xfId="0" applyNumberFormat="1" applyFont="1" applyFill="1" applyBorder="1" applyAlignment="1">
      <alignment horizontal="center" vertical="center" wrapText="1"/>
    </xf>
    <xf numFmtId="0" fontId="33" fillId="4" borderId="0" xfId="0" applyFont="1" applyFill="1" applyAlignment="1">
      <alignment wrapText="1"/>
    </xf>
    <xf numFmtId="0" fontId="31" fillId="4" borderId="31" xfId="0" applyFont="1" applyFill="1" applyBorder="1" applyAlignment="1">
      <alignment horizontal="center" vertical="top" wrapText="1"/>
    </xf>
    <xf numFmtId="0" fontId="33" fillId="0" borderId="0" xfId="0" applyFont="1" applyAlignment="1">
      <alignment wrapText="1"/>
    </xf>
    <xf numFmtId="0" fontId="33" fillId="4" borderId="0" xfId="0" applyFont="1" applyFill="1" applyAlignment="1">
      <alignment horizontal="right" vertical="top" wrapText="1"/>
    </xf>
    <xf numFmtId="0" fontId="31" fillId="0" borderId="31" xfId="0" applyFont="1" applyBorder="1" applyAlignment="1">
      <alignment horizontal="left" vertical="top" wrapText="1"/>
    </xf>
    <xf numFmtId="0" fontId="31" fillId="4" borderId="12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wrapText="1"/>
    </xf>
    <xf numFmtId="0" fontId="31" fillId="4" borderId="1" xfId="8" applyFont="1" applyFill="1" applyBorder="1" applyAlignment="1">
      <alignment horizontal="left" vertical="top" wrapText="1"/>
    </xf>
    <xf numFmtId="3" fontId="31" fillId="4" borderId="1" xfId="0" applyNumberFormat="1" applyFont="1" applyFill="1" applyBorder="1" applyAlignment="1">
      <alignment horizontal="center" vertical="top"/>
    </xf>
    <xf numFmtId="1" fontId="31" fillId="4" borderId="1" xfId="0" applyNumberFormat="1" applyFont="1" applyFill="1" applyBorder="1" applyAlignment="1">
      <alignment horizontal="center" vertical="top"/>
    </xf>
    <xf numFmtId="0" fontId="33" fillId="0" borderId="0" xfId="0" applyFont="1" applyAlignment="1">
      <alignment horizontal="left" vertical="top" wrapText="1"/>
    </xf>
    <xf numFmtId="0" fontId="31" fillId="0" borderId="31" xfId="0" applyFont="1" applyBorder="1" applyAlignment="1">
      <alignment horizontal="center" vertical="top" wrapText="1"/>
    </xf>
    <xf numFmtId="166" fontId="31" fillId="0" borderId="31" xfId="0" applyNumberFormat="1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center" vertical="top" wrapText="1"/>
    </xf>
    <xf numFmtId="0" fontId="31" fillId="0" borderId="1" xfId="4" applyFont="1" applyBorder="1" applyAlignment="1">
      <alignment horizontal="left" vertical="top" wrapText="1"/>
    </xf>
    <xf numFmtId="0" fontId="31" fillId="2" borderId="20" xfId="0" applyFont="1" applyFill="1" applyBorder="1" applyAlignment="1">
      <alignment vertical="top"/>
    </xf>
    <xf numFmtId="49" fontId="31" fillId="4" borderId="60" xfId="0" applyNumberFormat="1" applyFont="1" applyFill="1" applyBorder="1" applyAlignment="1">
      <alignment horizontal="center" vertical="top" wrapText="1"/>
    </xf>
    <xf numFmtId="49" fontId="31" fillId="4" borderId="23" xfId="0" applyNumberFormat="1" applyFont="1" applyFill="1" applyBorder="1" applyAlignment="1">
      <alignment horizontal="center" vertical="top" wrapText="1"/>
    </xf>
    <xf numFmtId="49" fontId="33" fillId="0" borderId="10" xfId="0" applyNumberFormat="1" applyFont="1" applyBorder="1" applyAlignment="1">
      <alignment vertical="top" wrapText="1"/>
    </xf>
    <xf numFmtId="3" fontId="31" fillId="4" borderId="1" xfId="0" applyNumberFormat="1" applyFont="1" applyFill="1" applyBorder="1" applyAlignment="1">
      <alignment vertical="top" wrapText="1"/>
    </xf>
    <xf numFmtId="0" fontId="31" fillId="2" borderId="15" xfId="0" applyFont="1" applyFill="1" applyBorder="1" applyAlignment="1">
      <alignment horizontal="center" vertical="top" wrapText="1"/>
    </xf>
    <xf numFmtId="49" fontId="31" fillId="2" borderId="12" xfId="0" applyNumberFormat="1" applyFont="1" applyFill="1" applyBorder="1" applyAlignment="1">
      <alignment horizontal="left" vertical="top" wrapText="1"/>
    </xf>
    <xf numFmtId="49" fontId="31" fillId="0" borderId="34" xfId="0" applyNumberFormat="1" applyFont="1" applyBorder="1" applyAlignment="1">
      <alignment horizontal="center" vertical="top" wrapText="1"/>
    </xf>
    <xf numFmtId="49" fontId="31" fillId="0" borderId="65" xfId="0" applyNumberFormat="1" applyFont="1" applyBorder="1" applyAlignment="1">
      <alignment horizontal="left" vertical="top" wrapText="1"/>
    </xf>
    <xf numFmtId="0" fontId="31" fillId="0" borderId="1" xfId="5" applyFont="1" applyBorder="1" applyAlignment="1">
      <alignment horizontal="left" vertical="top" wrapText="1"/>
    </xf>
    <xf numFmtId="49" fontId="31" fillId="2" borderId="22" xfId="0" applyNumberFormat="1" applyFont="1" applyFill="1" applyBorder="1" applyAlignment="1">
      <alignment horizontal="center" vertical="top" wrapText="1"/>
    </xf>
    <xf numFmtId="49" fontId="31" fillId="4" borderId="19" xfId="0" applyNumberFormat="1" applyFont="1" applyFill="1" applyBorder="1" applyAlignment="1">
      <alignment horizontal="left" vertical="top" wrapText="1"/>
    </xf>
    <xf numFmtId="0" fontId="31" fillId="4" borderId="1" xfId="18" applyFont="1" applyFill="1" applyBorder="1" applyAlignment="1">
      <alignment horizontal="left" vertical="top" wrapText="1"/>
    </xf>
    <xf numFmtId="0" fontId="31" fillId="4" borderId="1" xfId="18" applyFont="1" applyFill="1" applyBorder="1" applyAlignment="1">
      <alignment horizontal="center" vertical="top" wrapText="1"/>
    </xf>
    <xf numFmtId="0" fontId="31" fillId="4" borderId="7" xfId="8" applyFont="1" applyFill="1" applyBorder="1" applyAlignment="1">
      <alignment horizontal="center" vertical="top" wrapText="1"/>
    </xf>
    <xf numFmtId="49" fontId="31" fillId="4" borderId="13" xfId="8" applyNumberFormat="1" applyFont="1" applyFill="1" applyBorder="1" applyAlignment="1">
      <alignment horizontal="left" vertical="top" wrapText="1"/>
    </xf>
    <xf numFmtId="49" fontId="31" fillId="4" borderId="1" xfId="0" applyNumberFormat="1" applyFont="1" applyFill="1" applyBorder="1" applyAlignment="1">
      <alignment horizontal="left" vertical="top" wrapText="1" shrinkToFit="1"/>
    </xf>
    <xf numFmtId="49" fontId="31" fillId="0" borderId="60" xfId="0" applyNumberFormat="1" applyFont="1" applyBorder="1" applyAlignment="1">
      <alignment horizontal="left" vertical="top" wrapText="1"/>
    </xf>
    <xf numFmtId="49" fontId="31" fillId="0" borderId="31" xfId="0" applyNumberFormat="1" applyFont="1" applyBorder="1" applyAlignment="1">
      <alignment horizontal="left" vertical="top" wrapText="1"/>
    </xf>
    <xf numFmtId="49" fontId="33" fillId="0" borderId="31" xfId="0" applyNumberFormat="1" applyFont="1" applyBorder="1" applyAlignment="1">
      <alignment horizontal="left" vertical="top" wrapText="1"/>
    </xf>
    <xf numFmtId="49" fontId="33" fillId="0" borderId="31" xfId="0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67" fontId="31" fillId="0" borderId="0" xfId="0" applyNumberFormat="1" applyFont="1" applyAlignment="1">
      <alignment horizontal="left" vertical="top" wrapText="1"/>
    </xf>
    <xf numFmtId="0" fontId="33" fillId="4" borderId="0" xfId="0" applyFont="1" applyFill="1" applyAlignment="1">
      <alignment vertical="top"/>
    </xf>
    <xf numFmtId="49" fontId="31" fillId="0" borderId="7" xfId="0" applyNumberFormat="1" applyFont="1" applyBorder="1" applyAlignment="1">
      <alignment vertical="top" wrapText="1"/>
    </xf>
    <xf numFmtId="2" fontId="31" fillId="4" borderId="0" xfId="0" applyNumberFormat="1" applyFont="1" applyFill="1" applyAlignment="1">
      <alignment vertical="top" wrapText="1"/>
    </xf>
    <xf numFmtId="0" fontId="31" fillId="4" borderId="1" xfId="0" applyFont="1" applyFill="1" applyBorder="1" applyAlignment="1">
      <alignment horizontal="justify" vertical="top" wrapText="1"/>
    </xf>
    <xf numFmtId="49" fontId="31" fillId="2" borderId="60" xfId="0" applyNumberFormat="1" applyFont="1" applyFill="1" applyBorder="1" applyAlignment="1">
      <alignment vertical="top" wrapText="1"/>
    </xf>
    <xf numFmtId="49" fontId="31" fillId="4" borderId="1" xfId="18" applyNumberFormat="1" applyFont="1" applyFill="1" applyBorder="1" applyAlignment="1">
      <alignment horizontal="center" vertical="top" wrapText="1"/>
    </xf>
    <xf numFmtId="0" fontId="31" fillId="4" borderId="1" xfId="8" applyFont="1" applyFill="1" applyBorder="1" applyAlignment="1">
      <alignment horizontal="center" vertical="top" wrapText="1"/>
    </xf>
    <xf numFmtId="164" fontId="31" fillId="4" borderId="1" xfId="8" applyNumberFormat="1" applyFont="1" applyFill="1" applyBorder="1" applyAlignment="1">
      <alignment horizontal="center" vertical="top" wrapText="1"/>
    </xf>
    <xf numFmtId="0" fontId="31" fillId="4" borderId="20" xfId="0" applyFont="1" applyFill="1" applyBorder="1" applyAlignment="1">
      <alignment horizontal="left" vertical="top" wrapText="1"/>
    </xf>
    <xf numFmtId="167" fontId="31" fillId="14" borderId="1" xfId="0" applyNumberFormat="1" applyFont="1" applyFill="1" applyBorder="1" applyAlignment="1">
      <alignment vertical="top" wrapText="1"/>
    </xf>
    <xf numFmtId="49" fontId="31" fillId="0" borderId="36" xfId="0" applyNumberFormat="1" applyFont="1" applyBorder="1" applyAlignment="1">
      <alignment vertical="top" wrapText="1"/>
    </xf>
    <xf numFmtId="0" fontId="31" fillId="4" borderId="1" xfId="8" applyFont="1" applyFill="1" applyBorder="1" applyAlignment="1">
      <alignment horizontal="center" vertical="top"/>
    </xf>
    <xf numFmtId="1" fontId="31" fillId="4" borderId="1" xfId="8" applyNumberFormat="1" applyFont="1" applyFill="1" applyBorder="1" applyAlignment="1">
      <alignment horizontal="center" vertical="top"/>
    </xf>
    <xf numFmtId="0" fontId="31" fillId="4" borderId="60" xfId="0" applyFont="1" applyFill="1" applyBorder="1" applyAlignment="1">
      <alignment horizontal="left" vertical="top"/>
    </xf>
    <xf numFmtId="49" fontId="31" fillId="4" borderId="4" xfId="0" applyNumberFormat="1" applyFont="1" applyFill="1" applyBorder="1" applyAlignment="1">
      <alignment horizontal="left" vertical="top" wrapText="1"/>
    </xf>
    <xf numFmtId="0" fontId="31" fillId="4" borderId="15" xfId="0" applyFont="1" applyFill="1" applyBorder="1" applyAlignment="1">
      <alignment horizontal="left" vertical="top" wrapText="1"/>
    </xf>
    <xf numFmtId="49" fontId="31" fillId="4" borderId="16" xfId="0" applyNumberFormat="1" applyFont="1" applyFill="1" applyBorder="1" applyAlignment="1">
      <alignment horizontal="left" vertical="top" wrapText="1"/>
    </xf>
    <xf numFmtId="16" fontId="31" fillId="4" borderId="1" xfId="0" applyNumberFormat="1" applyFont="1" applyFill="1" applyBorder="1" applyAlignment="1">
      <alignment horizontal="left" vertical="top"/>
    </xf>
    <xf numFmtId="0" fontId="31" fillId="4" borderId="7" xfId="0" applyFont="1" applyFill="1" applyBorder="1" applyAlignment="1">
      <alignment horizontal="center" vertical="top"/>
    </xf>
    <xf numFmtId="165" fontId="31" fillId="4" borderId="47" xfId="0" applyNumberFormat="1" applyFont="1" applyFill="1" applyBorder="1" applyAlignment="1">
      <alignment horizontal="center" vertical="top"/>
    </xf>
    <xf numFmtId="164" fontId="31" fillId="4" borderId="1" xfId="8" applyNumberFormat="1" applyFont="1" applyFill="1" applyBorder="1" applyAlignment="1">
      <alignment vertical="top" wrapText="1"/>
    </xf>
    <xf numFmtId="0" fontId="31" fillId="4" borderId="1" xfId="8" applyFont="1" applyFill="1" applyBorder="1" applyAlignment="1">
      <alignment vertical="top" wrapText="1"/>
    </xf>
    <xf numFmtId="0" fontId="31" fillId="4" borderId="22" xfId="0" applyFont="1" applyFill="1" applyBorder="1" applyAlignment="1">
      <alignment horizontal="center" vertical="top" wrapText="1"/>
    </xf>
    <xf numFmtId="0" fontId="31" fillId="4" borderId="17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 wrapText="1"/>
    </xf>
    <xf numFmtId="165" fontId="28" fillId="4" borderId="0" xfId="0" applyNumberFormat="1" applyFont="1" applyFill="1"/>
    <xf numFmtId="165" fontId="31" fillId="4" borderId="27" xfId="0" applyNumberFormat="1" applyFont="1" applyFill="1" applyBorder="1" applyAlignment="1">
      <alignment horizontal="center" vertical="top" wrapText="1"/>
    </xf>
    <xf numFmtId="0" fontId="28" fillId="4" borderId="0" xfId="0" applyFont="1" applyFill="1"/>
    <xf numFmtId="1" fontId="31" fillId="4" borderId="1" xfId="2" applyNumberFormat="1" applyFont="1" applyFill="1" applyBorder="1" applyAlignment="1">
      <alignment vertical="top" wrapText="1"/>
    </xf>
    <xf numFmtId="0" fontId="31" fillId="4" borderId="2" xfId="0" applyFont="1" applyFill="1" applyBorder="1" applyAlignment="1">
      <alignment horizontal="center" vertical="top" wrapText="1"/>
    </xf>
    <xf numFmtId="0" fontId="31" fillId="4" borderId="17" xfId="0" applyFont="1" applyFill="1" applyBorder="1" applyAlignment="1">
      <alignment horizontal="center" vertical="top" wrapText="1"/>
    </xf>
    <xf numFmtId="0" fontId="31" fillId="4" borderId="60" xfId="0" applyFont="1" applyFill="1" applyBorder="1" applyAlignment="1">
      <alignment horizontal="center" vertical="top" wrapText="1"/>
    </xf>
    <xf numFmtId="165" fontId="33" fillId="4" borderId="1" xfId="0" applyNumberFormat="1" applyFont="1" applyFill="1" applyBorder="1" applyAlignment="1">
      <alignment horizontal="center" vertical="top"/>
    </xf>
    <xf numFmtId="0" fontId="43" fillId="9" borderId="5" xfId="0" applyFont="1" applyFill="1" applyBorder="1" applyAlignment="1">
      <alignment horizontal="center" vertical="top" wrapText="1"/>
    </xf>
    <xf numFmtId="0" fontId="43" fillId="9" borderId="30" xfId="0" applyFont="1" applyFill="1" applyBorder="1" applyAlignment="1">
      <alignment horizontal="center" vertical="top" wrapText="1"/>
    </xf>
    <xf numFmtId="167" fontId="43" fillId="0" borderId="59" xfId="0" applyNumberFormat="1" applyFont="1" applyBorder="1" applyAlignment="1">
      <alignment horizontal="center" vertical="top" wrapText="1"/>
    </xf>
    <xf numFmtId="164" fontId="33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top" wrapText="1"/>
    </xf>
    <xf numFmtId="49" fontId="31" fillId="0" borderId="0" xfId="0" applyNumberFormat="1" applyFont="1" applyAlignment="1">
      <alignment horizontal="center" vertical="top"/>
    </xf>
    <xf numFmtId="1" fontId="31" fillId="15" borderId="1" xfId="0" applyNumberFormat="1" applyFont="1" applyFill="1" applyBorder="1" applyAlignment="1">
      <alignment horizontal="left" vertical="top" wrapText="1"/>
    </xf>
    <xf numFmtId="0" fontId="31" fillId="15" borderId="1" xfId="0" applyFont="1" applyFill="1" applyBorder="1" applyAlignment="1">
      <alignment horizontal="left" vertical="top" wrapText="1"/>
    </xf>
    <xf numFmtId="167" fontId="31" fillId="15" borderId="1" xfId="0" applyNumberFormat="1" applyFont="1" applyFill="1" applyBorder="1" applyAlignment="1">
      <alignment horizontal="left" vertical="top" wrapText="1"/>
    </xf>
    <xf numFmtId="0" fontId="31" fillId="4" borderId="58" xfId="0" applyFont="1" applyFill="1" applyBorder="1" applyAlignment="1">
      <alignment vertical="top"/>
    </xf>
    <xf numFmtId="49" fontId="31" fillId="4" borderId="17" xfId="0" applyNumberFormat="1" applyFont="1" applyFill="1" applyBorder="1" applyAlignment="1">
      <alignment horizontal="center" vertical="top" wrapText="1"/>
    </xf>
    <xf numFmtId="0" fontId="31" fillId="4" borderId="17" xfId="0" applyFont="1" applyFill="1" applyBorder="1" applyAlignment="1">
      <alignment horizontal="center" vertical="top"/>
    </xf>
    <xf numFmtId="0" fontId="45" fillId="4" borderId="0" xfId="11" applyFont="1" applyFill="1" applyAlignment="1">
      <alignment vertical="top" wrapText="1"/>
    </xf>
    <xf numFmtId="16" fontId="31" fillId="4" borderId="1" xfId="0" applyNumberFormat="1" applyFont="1" applyFill="1" applyBorder="1" applyAlignment="1">
      <alignment horizontal="left" vertical="top" wrapText="1"/>
    </xf>
    <xf numFmtId="0" fontId="31" fillId="4" borderId="13" xfId="0" applyFont="1" applyFill="1" applyBorder="1" applyAlignment="1">
      <alignment horizontal="center" vertical="top" wrapText="1"/>
    </xf>
    <xf numFmtId="167" fontId="31" fillId="4" borderId="50" xfId="0" applyNumberFormat="1" applyFont="1" applyFill="1" applyBorder="1" applyAlignment="1">
      <alignment horizontal="center" vertical="top"/>
    </xf>
    <xf numFmtId="49" fontId="31" fillId="4" borderId="60" xfId="0" applyNumberFormat="1" applyFont="1" applyFill="1" applyBorder="1" applyAlignment="1">
      <alignment horizontal="left" vertical="top" wrapText="1"/>
    </xf>
    <xf numFmtId="165" fontId="31" fillId="4" borderId="42" xfId="0" applyNumberFormat="1" applyFont="1" applyFill="1" applyBorder="1" applyAlignment="1">
      <alignment horizontal="center" vertical="top"/>
    </xf>
    <xf numFmtId="167" fontId="31" fillId="4" borderId="48" xfId="0" applyNumberFormat="1" applyFont="1" applyFill="1" applyBorder="1" applyAlignment="1">
      <alignment horizontal="center" vertical="top"/>
    </xf>
    <xf numFmtId="165" fontId="31" fillId="4" borderId="28" xfId="0" applyNumberFormat="1" applyFont="1" applyFill="1" applyBorder="1" applyAlignment="1">
      <alignment horizontal="center" vertical="top" wrapText="1"/>
    </xf>
    <xf numFmtId="16" fontId="31" fillId="0" borderId="1" xfId="0" applyNumberFormat="1" applyFont="1" applyBorder="1" applyAlignment="1">
      <alignment horizontal="left" vertical="top" wrapText="1"/>
    </xf>
    <xf numFmtId="1" fontId="31" fillId="0" borderId="1" xfId="7" applyNumberFormat="1" applyFont="1" applyBorder="1" applyAlignment="1">
      <alignment horizontal="left" vertical="top" wrapText="1"/>
    </xf>
    <xf numFmtId="167" fontId="31" fillId="4" borderId="0" xfId="0" applyNumberFormat="1" applyFont="1" applyFill="1" applyAlignment="1">
      <alignment horizontal="left" vertical="top" wrapText="1"/>
    </xf>
    <xf numFmtId="167" fontId="31" fillId="15" borderId="1" xfId="0" applyNumberFormat="1" applyFont="1" applyFill="1" applyBorder="1" applyAlignment="1">
      <alignment vertical="top" wrapText="1"/>
    </xf>
    <xf numFmtId="164" fontId="28" fillId="0" borderId="0" xfId="0" applyNumberFormat="1" applyFont="1" applyAlignment="1">
      <alignment vertical="top"/>
    </xf>
    <xf numFmtId="164" fontId="31" fillId="4" borderId="1" xfId="0" applyNumberFormat="1" applyFont="1" applyFill="1" applyBorder="1" applyAlignment="1">
      <alignment horizontal="center" vertical="top" wrapText="1"/>
    </xf>
    <xf numFmtId="49" fontId="31" fillId="0" borderId="24" xfId="0" applyNumberFormat="1" applyFont="1" applyBorder="1" applyAlignment="1">
      <alignment horizontal="left" vertical="top" wrapText="1"/>
    </xf>
    <xf numFmtId="0" fontId="33" fillId="8" borderId="16" xfId="0" applyFont="1" applyFill="1" applyBorder="1" applyAlignment="1">
      <alignment horizontal="left" vertical="top" wrapText="1"/>
    </xf>
    <xf numFmtId="165" fontId="31" fillId="4" borderId="23" xfId="0" applyNumberFormat="1" applyFont="1" applyFill="1" applyBorder="1" applyAlignment="1">
      <alignment horizontal="center" vertical="top"/>
    </xf>
    <xf numFmtId="165" fontId="31" fillId="4" borderId="63" xfId="0" applyNumberFormat="1" applyFont="1" applyFill="1" applyBorder="1" applyAlignment="1">
      <alignment horizontal="center" vertical="top"/>
    </xf>
    <xf numFmtId="0" fontId="28" fillId="4" borderId="0" xfId="0" applyFont="1" applyFill="1" applyAlignment="1">
      <alignment horizontal="center"/>
    </xf>
    <xf numFmtId="49" fontId="33" fillId="2" borderId="13" xfId="0" applyNumberFormat="1" applyFont="1" applyFill="1" applyBorder="1" applyAlignment="1">
      <alignment horizontal="left" vertical="top" wrapText="1"/>
    </xf>
    <xf numFmtId="170" fontId="33" fillId="4" borderId="16" xfId="0" applyNumberFormat="1" applyFont="1" applyFill="1" applyBorder="1" applyAlignment="1">
      <alignment horizontal="center" vertical="top" wrapText="1"/>
    </xf>
    <xf numFmtId="170" fontId="33" fillId="4" borderId="53" xfId="0" applyNumberFormat="1" applyFont="1" applyFill="1" applyBorder="1" applyAlignment="1">
      <alignment horizontal="center" vertical="top" wrapText="1"/>
    </xf>
    <xf numFmtId="170" fontId="31" fillId="4" borderId="0" xfId="0" applyNumberFormat="1" applyFont="1" applyFill="1" applyAlignment="1">
      <alignment horizontal="center" vertical="top" wrapText="1"/>
    </xf>
    <xf numFmtId="165" fontId="31" fillId="4" borderId="16" xfId="0" applyNumberFormat="1" applyFont="1" applyFill="1" applyBorder="1" applyAlignment="1">
      <alignment horizontal="center" vertical="top"/>
    </xf>
    <xf numFmtId="49" fontId="47" fillId="4" borderId="7" xfId="0" applyNumberFormat="1" applyFont="1" applyFill="1" applyBorder="1" applyAlignment="1">
      <alignment horizontal="center" vertical="top" wrapText="1"/>
    </xf>
    <xf numFmtId="0" fontId="47" fillId="4" borderId="20" xfId="0" applyFont="1" applyFill="1" applyBorder="1" applyAlignment="1">
      <alignment vertical="top"/>
    </xf>
    <xf numFmtId="0" fontId="47" fillId="4" borderId="7" xfId="0" applyFont="1" applyFill="1" applyBorder="1" applyAlignment="1">
      <alignment horizontal="center" vertical="top" wrapText="1"/>
    </xf>
    <xf numFmtId="0" fontId="47" fillId="4" borderId="1" xfId="0" applyFont="1" applyFill="1" applyBorder="1" applyAlignment="1">
      <alignment horizontal="center" vertical="top" wrapText="1"/>
    </xf>
    <xf numFmtId="0" fontId="47" fillId="4" borderId="15" xfId="0" applyFont="1" applyFill="1" applyBorder="1" applyAlignment="1">
      <alignment vertical="top"/>
    </xf>
    <xf numFmtId="49" fontId="47" fillId="4" borderId="1" xfId="0" applyNumberFormat="1" applyFont="1" applyFill="1" applyBorder="1" applyAlignment="1">
      <alignment horizontal="center" vertical="top" wrapText="1"/>
    </xf>
    <xf numFmtId="165" fontId="28" fillId="4" borderId="0" xfId="0" applyNumberFormat="1" applyFont="1" applyFill="1" applyAlignment="1">
      <alignment horizontal="center" vertical="top"/>
    </xf>
    <xf numFmtId="0" fontId="31" fillId="0" borderId="15" xfId="8" applyFont="1" applyBorder="1" applyAlignment="1">
      <alignment horizontal="left" vertical="top"/>
    </xf>
    <xf numFmtId="3" fontId="31" fillId="4" borderId="1" xfId="0" applyNumberFormat="1" applyFont="1" applyFill="1" applyBorder="1" applyAlignment="1">
      <alignment horizontal="left" vertical="top" wrapText="1"/>
    </xf>
    <xf numFmtId="0" fontId="31" fillId="4" borderId="1" xfId="0" applyFont="1" applyFill="1" applyBorder="1" applyAlignment="1">
      <alignment horizontal="right" vertical="top" wrapText="1"/>
    </xf>
    <xf numFmtId="165" fontId="31" fillId="4" borderId="5" xfId="0" applyNumberFormat="1" applyFont="1" applyFill="1" applyBorder="1" applyAlignment="1">
      <alignment horizontal="center" vertical="top" wrapText="1"/>
    </xf>
    <xf numFmtId="49" fontId="33" fillId="4" borderId="7" xfId="0" applyNumberFormat="1" applyFont="1" applyFill="1" applyBorder="1" applyAlignment="1">
      <alignment horizontal="center" vertical="top" wrapText="1"/>
    </xf>
    <xf numFmtId="0" fontId="33" fillId="4" borderId="7" xfId="0" applyFont="1" applyFill="1" applyBorder="1" applyAlignment="1">
      <alignment horizontal="left" vertical="top" wrapText="1"/>
    </xf>
    <xf numFmtId="167" fontId="33" fillId="4" borderId="35" xfId="0" applyNumberFormat="1" applyFont="1" applyFill="1" applyBorder="1" applyAlignment="1">
      <alignment horizontal="center" vertical="top"/>
    </xf>
    <xf numFmtId="0" fontId="31" fillId="4" borderId="75" xfId="0" applyFont="1" applyFill="1" applyBorder="1" applyAlignment="1">
      <alignment horizontal="left" vertical="top" wrapText="1"/>
    </xf>
    <xf numFmtId="0" fontId="31" fillId="2" borderId="20" xfId="0" applyFont="1" applyFill="1" applyBorder="1" applyAlignment="1">
      <alignment vertical="top" wrapText="1"/>
    </xf>
    <xf numFmtId="0" fontId="31" fillId="0" borderId="15" xfId="0" applyFont="1" applyBorder="1" applyAlignment="1">
      <alignment vertical="top" wrapText="1"/>
    </xf>
    <xf numFmtId="0" fontId="31" fillId="0" borderId="24" xfId="0" applyFont="1" applyBorder="1" applyAlignment="1">
      <alignment vertical="top" wrapText="1"/>
    </xf>
    <xf numFmtId="168" fontId="31" fillId="4" borderId="0" xfId="0" applyNumberFormat="1" applyFont="1" applyFill="1" applyAlignment="1">
      <alignment horizontal="center" vertical="top"/>
    </xf>
    <xf numFmtId="168" fontId="33" fillId="4" borderId="0" xfId="0" applyNumberFormat="1" applyFont="1" applyFill="1" applyAlignment="1">
      <alignment horizontal="center" vertical="top"/>
    </xf>
    <xf numFmtId="49" fontId="33" fillId="4" borderId="0" xfId="0" applyNumberFormat="1" applyFont="1" applyFill="1" applyAlignment="1">
      <alignment horizontal="center" vertical="top"/>
    </xf>
    <xf numFmtId="167" fontId="33" fillId="4" borderId="31" xfId="0" applyNumberFormat="1" applyFont="1" applyFill="1" applyBorder="1" applyAlignment="1">
      <alignment horizontal="center" vertical="top" wrapText="1"/>
    </xf>
    <xf numFmtId="0" fontId="31" fillId="4" borderId="31" xfId="0" applyFont="1" applyFill="1" applyBorder="1" applyAlignment="1">
      <alignment vertical="top" wrapText="1"/>
    </xf>
    <xf numFmtId="0" fontId="33" fillId="4" borderId="1" xfId="0" applyFont="1" applyFill="1" applyBorder="1" applyAlignment="1">
      <alignment vertical="top" wrapText="1"/>
    </xf>
    <xf numFmtId="167" fontId="33" fillId="4" borderId="1" xfId="0" applyNumberFormat="1" applyFont="1" applyFill="1" applyBorder="1" applyAlignment="1">
      <alignment horizontal="center" vertical="top" wrapText="1"/>
    </xf>
    <xf numFmtId="167" fontId="33" fillId="4" borderId="27" xfId="0" applyNumberFormat="1" applyFont="1" applyFill="1" applyBorder="1" applyAlignment="1">
      <alignment horizontal="center" vertical="top" wrapText="1"/>
    </xf>
    <xf numFmtId="0" fontId="31" fillId="14" borderId="1" xfId="9" applyFont="1" applyFill="1" applyBorder="1" applyAlignment="1">
      <alignment horizontal="left" vertical="top" wrapText="1"/>
    </xf>
    <xf numFmtId="167" fontId="31" fillId="16" borderId="1" xfId="0" applyNumberFormat="1" applyFont="1" applyFill="1" applyBorder="1" applyAlignment="1">
      <alignment vertical="top" wrapText="1"/>
    </xf>
    <xf numFmtId="167" fontId="31" fillId="4" borderId="43" xfId="0" applyNumberFormat="1" applyFont="1" applyFill="1" applyBorder="1" applyAlignment="1">
      <alignment horizontal="center" vertical="top"/>
    </xf>
    <xf numFmtId="167" fontId="31" fillId="4" borderId="49" xfId="0" applyNumberFormat="1" applyFont="1" applyFill="1" applyBorder="1" applyAlignment="1">
      <alignment horizontal="center" vertical="top"/>
    </xf>
    <xf numFmtId="164" fontId="31" fillId="4" borderId="0" xfId="0" applyNumberFormat="1" applyFont="1" applyFill="1" applyAlignment="1">
      <alignment horizontal="center" wrapText="1"/>
    </xf>
    <xf numFmtId="167" fontId="33" fillId="4" borderId="52" xfId="0" applyNumberFormat="1" applyFont="1" applyFill="1" applyBorder="1" applyAlignment="1">
      <alignment horizontal="center" vertical="top"/>
    </xf>
    <xf numFmtId="49" fontId="47" fillId="4" borderId="1" xfId="0" applyNumberFormat="1" applyFont="1" applyFill="1" applyBorder="1" applyAlignment="1">
      <alignment horizontal="left" vertical="top" wrapText="1"/>
    </xf>
    <xf numFmtId="0" fontId="47" fillId="4" borderId="20" xfId="0" applyFont="1" applyFill="1" applyBorder="1" applyAlignment="1">
      <alignment horizontal="left" vertical="top"/>
    </xf>
    <xf numFmtId="0" fontId="47" fillId="4" borderId="1" xfId="8" applyFont="1" applyFill="1" applyBorder="1" applyAlignment="1">
      <alignment horizontal="left" vertical="top" wrapText="1"/>
    </xf>
    <xf numFmtId="49" fontId="47" fillId="4" borderId="20" xfId="0" applyNumberFormat="1" applyFont="1" applyFill="1" applyBorder="1" applyAlignment="1">
      <alignment horizontal="center" vertical="top" wrapText="1"/>
    </xf>
    <xf numFmtId="0" fontId="47" fillId="4" borderId="15" xfId="0" applyFont="1" applyFill="1" applyBorder="1" applyAlignment="1">
      <alignment horizontal="left" vertical="top"/>
    </xf>
    <xf numFmtId="0" fontId="47" fillId="4" borderId="1" xfId="0" applyFont="1" applyFill="1" applyBorder="1" applyAlignment="1">
      <alignment horizontal="left" vertical="top" wrapText="1"/>
    </xf>
    <xf numFmtId="49" fontId="47" fillId="4" borderId="15" xfId="0" applyNumberFormat="1" applyFont="1" applyFill="1" applyBorder="1" applyAlignment="1">
      <alignment horizontal="center" vertical="top" wrapText="1"/>
    </xf>
    <xf numFmtId="168" fontId="31" fillId="4" borderId="1" xfId="0" applyNumberFormat="1" applyFont="1" applyFill="1" applyBorder="1" applyAlignment="1">
      <alignment horizontal="center" vertical="top" wrapText="1"/>
    </xf>
    <xf numFmtId="168" fontId="31" fillId="4" borderId="7" xfId="0" applyNumberFormat="1" applyFont="1" applyFill="1" applyBorder="1" applyAlignment="1">
      <alignment horizontal="center" vertical="top" wrapText="1"/>
    </xf>
    <xf numFmtId="49" fontId="31" fillId="4" borderId="31" xfId="0" applyNumberFormat="1" applyFont="1" applyFill="1" applyBorder="1" applyAlignment="1">
      <alignment horizontal="center" vertical="top" wrapText="1"/>
    </xf>
    <xf numFmtId="49" fontId="31" fillId="2" borderId="20" xfId="0" applyNumberFormat="1" applyFont="1" applyFill="1" applyBorder="1" applyAlignment="1">
      <alignment horizontal="left" vertical="top" wrapText="1"/>
    </xf>
    <xf numFmtId="0" fontId="31" fillId="4" borderId="37" xfId="0" applyFont="1" applyFill="1" applyBorder="1" applyAlignment="1">
      <alignment vertical="top"/>
    </xf>
    <xf numFmtId="49" fontId="31" fillId="2" borderId="20" xfId="0" applyNumberFormat="1" applyFont="1" applyFill="1" applyBorder="1" applyAlignment="1">
      <alignment horizontal="center" vertical="top" wrapText="1"/>
    </xf>
    <xf numFmtId="171" fontId="33" fillId="4" borderId="1" xfId="0" applyNumberFormat="1" applyFont="1" applyFill="1" applyBorder="1" applyAlignment="1">
      <alignment horizontal="center" vertical="top" wrapText="1"/>
    </xf>
    <xf numFmtId="168" fontId="31" fillId="4" borderId="31" xfId="0" applyNumberFormat="1" applyFont="1" applyFill="1" applyBorder="1" applyAlignment="1">
      <alignment horizontal="center" vertical="top"/>
    </xf>
    <xf numFmtId="165" fontId="31" fillId="4" borderId="37" xfId="0" applyNumberFormat="1" applyFont="1" applyFill="1" applyBorder="1" applyAlignment="1">
      <alignment horizontal="center" vertical="top"/>
    </xf>
    <xf numFmtId="168" fontId="31" fillId="4" borderId="61" xfId="0" applyNumberFormat="1" applyFont="1" applyFill="1" applyBorder="1" applyAlignment="1">
      <alignment horizontal="center" vertical="top"/>
    </xf>
    <xf numFmtId="165" fontId="33" fillId="2" borderId="13" xfId="0" applyNumberFormat="1" applyFont="1" applyFill="1" applyBorder="1" applyAlignment="1">
      <alignment horizontal="center" vertical="top"/>
    </xf>
    <xf numFmtId="168" fontId="33" fillId="4" borderId="5" xfId="0" applyNumberFormat="1" applyFont="1" applyFill="1" applyBorder="1" applyAlignment="1">
      <alignment horizontal="center" vertical="top"/>
    </xf>
    <xf numFmtId="0" fontId="33" fillId="2" borderId="13" xfId="0" applyFont="1" applyFill="1" applyBorder="1" applyAlignment="1">
      <alignment horizontal="center" vertical="top" wrapText="1"/>
    </xf>
    <xf numFmtId="0" fontId="31" fillId="2" borderId="34" xfId="0" applyFont="1" applyFill="1" applyBorder="1" applyAlignment="1">
      <alignment horizontal="left" vertical="top"/>
    </xf>
    <xf numFmtId="1" fontId="31" fillId="2" borderId="13" xfId="2" applyNumberFormat="1" applyFont="1" applyFill="1" applyBorder="1" applyAlignment="1">
      <alignment horizontal="left" vertical="top" wrapText="1"/>
    </xf>
    <xf numFmtId="165" fontId="33" fillId="4" borderId="65" xfId="0" applyNumberFormat="1" applyFont="1" applyFill="1" applyBorder="1" applyAlignment="1">
      <alignment horizontal="center" vertical="top" wrapText="1"/>
    </xf>
    <xf numFmtId="165" fontId="33" fillId="4" borderId="5" xfId="0" applyNumberFormat="1" applyFont="1" applyFill="1" applyBorder="1" applyAlignment="1">
      <alignment horizontal="center" vertical="top" wrapText="1"/>
    </xf>
    <xf numFmtId="165" fontId="31" fillId="4" borderId="49" xfId="0" applyNumberFormat="1" applyFont="1" applyFill="1" applyBorder="1" applyAlignment="1">
      <alignment horizontal="center" vertical="top" wrapText="1"/>
    </xf>
    <xf numFmtId="0" fontId="33" fillId="4" borderId="0" xfId="0" applyFont="1" applyFill="1" applyAlignment="1">
      <alignment horizontal="center" wrapText="1"/>
    </xf>
    <xf numFmtId="165" fontId="33" fillId="4" borderId="0" xfId="0" applyNumberFormat="1" applyFont="1" applyFill="1" applyAlignment="1">
      <alignment horizontal="center" vertical="top" wrapText="1"/>
    </xf>
    <xf numFmtId="165" fontId="33" fillId="4" borderId="27" xfId="0" applyNumberFormat="1" applyFont="1" applyFill="1" applyBorder="1" applyAlignment="1">
      <alignment horizontal="center" vertical="top" wrapText="1"/>
    </xf>
    <xf numFmtId="165" fontId="31" fillId="4" borderId="39" xfId="0" applyNumberFormat="1" applyFont="1" applyFill="1" applyBorder="1" applyAlignment="1">
      <alignment horizontal="center" vertical="top" wrapText="1"/>
    </xf>
    <xf numFmtId="165" fontId="31" fillId="4" borderId="68" xfId="0" applyNumberFormat="1" applyFont="1" applyFill="1" applyBorder="1" applyAlignment="1">
      <alignment horizontal="center" vertical="top" wrapText="1"/>
    </xf>
    <xf numFmtId="165" fontId="31" fillId="4" borderId="44" xfId="0" applyNumberFormat="1" applyFont="1" applyFill="1" applyBorder="1" applyAlignment="1">
      <alignment horizontal="center" vertical="top" wrapText="1"/>
    </xf>
    <xf numFmtId="165" fontId="31" fillId="4" borderId="46" xfId="0" applyNumberFormat="1" applyFont="1" applyFill="1" applyBorder="1" applyAlignment="1">
      <alignment horizontal="center" vertical="top" wrapText="1"/>
    </xf>
    <xf numFmtId="165" fontId="31" fillId="4" borderId="0" xfId="0" applyNumberFormat="1" applyFont="1" applyFill="1" applyAlignment="1">
      <alignment horizontal="center" wrapText="1"/>
    </xf>
    <xf numFmtId="166" fontId="31" fillId="4" borderId="0" xfId="0" applyNumberFormat="1" applyFont="1" applyFill="1" applyAlignment="1">
      <alignment horizontal="center" vertical="top" wrapText="1"/>
    </xf>
    <xf numFmtId="165" fontId="31" fillId="4" borderId="45" xfId="0" applyNumberFormat="1" applyFont="1" applyFill="1" applyBorder="1" applyAlignment="1">
      <alignment horizontal="center" vertical="top" wrapText="1"/>
    </xf>
    <xf numFmtId="165" fontId="31" fillId="4" borderId="50" xfId="0" applyNumberFormat="1" applyFont="1" applyFill="1" applyBorder="1" applyAlignment="1">
      <alignment horizontal="center" vertical="top" wrapText="1"/>
    </xf>
    <xf numFmtId="165" fontId="31" fillId="4" borderId="43" xfId="0" applyNumberFormat="1" applyFont="1" applyFill="1" applyBorder="1" applyAlignment="1">
      <alignment horizontal="center" vertical="top" wrapText="1"/>
    </xf>
    <xf numFmtId="49" fontId="31" fillId="0" borderId="1" xfId="0" applyNumberFormat="1" applyFont="1" applyBorder="1" applyAlignment="1">
      <alignment horizontal="center" vertical="top"/>
    </xf>
    <xf numFmtId="0" fontId="36" fillId="0" borderId="15" xfId="0" applyFont="1" applyBorder="1" applyAlignment="1">
      <alignment horizontal="left" vertical="top" wrapText="1"/>
    </xf>
    <xf numFmtId="49" fontId="31" fillId="0" borderId="0" xfId="0" applyNumberFormat="1" applyFont="1"/>
    <xf numFmtId="49" fontId="31" fillId="0" borderId="0" xfId="0" applyNumberFormat="1" applyFont="1" applyAlignment="1">
      <alignment horizontal="left" vertical="top"/>
    </xf>
    <xf numFmtId="49" fontId="31" fillId="4" borderId="0" xfId="0" applyNumberFormat="1" applyFont="1" applyFill="1"/>
    <xf numFmtId="49" fontId="31" fillId="0" borderId="0" xfId="0" applyNumberFormat="1" applyFont="1" applyAlignment="1">
      <alignment vertical="top"/>
    </xf>
    <xf numFmtId="49" fontId="33" fillId="4" borderId="1" xfId="0" applyNumberFormat="1" applyFont="1" applyFill="1" applyBorder="1" applyAlignment="1">
      <alignment horizontal="left" vertical="top"/>
    </xf>
    <xf numFmtId="49" fontId="31" fillId="0" borderId="1" xfId="0" applyNumberFormat="1" applyFont="1" applyBorder="1" applyAlignment="1">
      <alignment vertical="top"/>
    </xf>
    <xf numFmtId="49" fontId="31" fillId="0" borderId="1" xfId="0" applyNumberFormat="1" applyFont="1" applyBorder="1" applyAlignment="1">
      <alignment horizontal="center"/>
    </xf>
    <xf numFmtId="49" fontId="31" fillId="4" borderId="1" xfId="0" applyNumberFormat="1" applyFont="1" applyFill="1" applyBorder="1" applyAlignment="1">
      <alignment horizontal="left" vertical="top"/>
    </xf>
    <xf numFmtId="49" fontId="31" fillId="0" borderId="1" xfId="2" applyNumberFormat="1" applyFont="1" applyBorder="1" applyAlignment="1">
      <alignment horizontal="left" vertical="top" wrapText="1"/>
    </xf>
    <xf numFmtId="49" fontId="46" fillId="4" borderId="1" xfId="0" applyNumberFormat="1" applyFont="1" applyFill="1" applyBorder="1" applyAlignment="1">
      <alignment horizontal="center" vertical="top"/>
    </xf>
    <xf numFmtId="0" fontId="31" fillId="4" borderId="1" xfId="0" applyFont="1" applyFill="1" applyBorder="1" applyAlignment="1">
      <alignment horizontal="center" vertical="center" wrapText="1"/>
    </xf>
    <xf numFmtId="49" fontId="47" fillId="4" borderId="1" xfId="8" applyNumberFormat="1" applyFont="1" applyFill="1" applyBorder="1" applyAlignment="1">
      <alignment horizontal="center" vertical="top" wrapText="1"/>
    </xf>
    <xf numFmtId="165" fontId="31" fillId="4" borderId="48" xfId="0" applyNumberFormat="1" applyFont="1" applyFill="1" applyBorder="1" applyAlignment="1">
      <alignment horizontal="center" vertical="top" wrapText="1"/>
    </xf>
    <xf numFmtId="1" fontId="47" fillId="4" borderId="1" xfId="2" applyNumberFormat="1" applyFont="1" applyFill="1" applyBorder="1" applyAlignment="1">
      <alignment horizontal="left" vertical="top" wrapText="1"/>
    </xf>
    <xf numFmtId="0" fontId="31" fillId="4" borderId="1" xfId="0" quotePrefix="1" applyFont="1" applyFill="1" applyBorder="1" applyAlignment="1">
      <alignment horizontal="center" vertical="top" wrapText="1"/>
    </xf>
    <xf numFmtId="165" fontId="33" fillId="4" borderId="7" xfId="0" applyNumberFormat="1" applyFont="1" applyFill="1" applyBorder="1" applyAlignment="1">
      <alignment horizontal="center" vertical="top" wrapText="1"/>
    </xf>
    <xf numFmtId="165" fontId="31" fillId="4" borderId="0" xfId="0" applyNumberFormat="1" applyFont="1" applyFill="1" applyAlignment="1">
      <alignment vertical="top"/>
    </xf>
    <xf numFmtId="165" fontId="33" fillId="4" borderId="0" xfId="0" applyNumberFormat="1" applyFont="1" applyFill="1" applyAlignment="1">
      <alignment vertical="top"/>
    </xf>
    <xf numFmtId="165" fontId="38" fillId="4" borderId="0" xfId="0" applyNumberFormat="1" applyFont="1" applyFill="1" applyAlignment="1">
      <alignment horizontal="center" vertical="top"/>
    </xf>
    <xf numFmtId="165" fontId="33" fillId="4" borderId="31" xfId="0" applyNumberFormat="1" applyFont="1" applyFill="1" applyBorder="1" applyAlignment="1">
      <alignment horizontal="center" vertical="top" wrapText="1"/>
    </xf>
    <xf numFmtId="165" fontId="48" fillId="4" borderId="27" xfId="0" applyNumberFormat="1" applyFont="1" applyFill="1" applyBorder="1" applyAlignment="1">
      <alignment horizontal="center" vertical="top"/>
    </xf>
    <xf numFmtId="165" fontId="28" fillId="4" borderId="0" xfId="0" applyNumberFormat="1" applyFont="1" applyFill="1" applyAlignment="1">
      <alignment vertical="top"/>
    </xf>
    <xf numFmtId="170" fontId="33" fillId="4" borderId="1" xfId="0" applyNumberFormat="1" applyFont="1" applyFill="1" applyBorder="1" applyAlignment="1">
      <alignment horizontal="center" vertical="top" wrapText="1"/>
    </xf>
    <xf numFmtId="172" fontId="53" fillId="4" borderId="5" xfId="0" applyNumberFormat="1" applyFont="1" applyFill="1" applyBorder="1" applyAlignment="1">
      <alignment horizontal="center" vertical="top"/>
    </xf>
    <xf numFmtId="170" fontId="33" fillId="4" borderId="27" xfId="0" applyNumberFormat="1" applyFont="1" applyFill="1" applyBorder="1" applyAlignment="1">
      <alignment horizontal="center" vertical="top" wrapText="1"/>
    </xf>
    <xf numFmtId="170" fontId="33" fillId="4" borderId="51" xfId="0" applyNumberFormat="1" applyFont="1" applyFill="1" applyBorder="1" applyAlignment="1">
      <alignment horizontal="center" vertical="top" wrapText="1"/>
    </xf>
    <xf numFmtId="170" fontId="33" fillId="4" borderId="5" xfId="0" applyNumberFormat="1" applyFont="1" applyFill="1" applyBorder="1" applyAlignment="1">
      <alignment horizontal="center" vertical="top" wrapText="1"/>
    </xf>
    <xf numFmtId="170" fontId="33" fillId="4" borderId="52" xfId="0" applyNumberFormat="1" applyFont="1" applyFill="1" applyBorder="1" applyAlignment="1">
      <alignment horizontal="center" vertical="top" wrapText="1"/>
    </xf>
    <xf numFmtId="170" fontId="31" fillId="4" borderId="50" xfId="0" applyNumberFormat="1" applyFont="1" applyFill="1" applyBorder="1" applyAlignment="1">
      <alignment horizontal="center" vertical="top" wrapText="1"/>
    </xf>
    <xf numFmtId="170" fontId="31" fillId="4" borderId="13" xfId="0" applyNumberFormat="1" applyFont="1" applyFill="1" applyBorder="1" applyAlignment="1">
      <alignment horizontal="center" vertical="top" wrapText="1"/>
    </xf>
    <xf numFmtId="170" fontId="31" fillId="4" borderId="48" xfId="0" applyNumberFormat="1" applyFont="1" applyFill="1" applyBorder="1" applyAlignment="1">
      <alignment horizontal="center" vertical="top" wrapText="1"/>
    </xf>
    <xf numFmtId="170" fontId="31" fillId="4" borderId="60" xfId="0" applyNumberFormat="1" applyFont="1" applyFill="1" applyBorder="1" applyAlignment="1">
      <alignment horizontal="center" vertical="top" wrapText="1"/>
    </xf>
    <xf numFmtId="170" fontId="31" fillId="4" borderId="45" xfId="0" applyNumberFormat="1" applyFont="1" applyFill="1" applyBorder="1" applyAlignment="1">
      <alignment horizontal="center" vertical="top" wrapText="1"/>
    </xf>
    <xf numFmtId="170" fontId="31" fillId="4" borderId="47" xfId="0" applyNumberFormat="1" applyFont="1" applyFill="1" applyBorder="1" applyAlignment="1">
      <alignment vertical="top" wrapText="1"/>
    </xf>
    <xf numFmtId="170" fontId="46" fillId="4" borderId="45" xfId="0" applyNumberFormat="1" applyFont="1" applyFill="1" applyBorder="1" applyAlignment="1">
      <alignment horizontal="center" vertical="top" wrapText="1"/>
    </xf>
    <xf numFmtId="165" fontId="33" fillId="4" borderId="42" xfId="0" applyNumberFormat="1" applyFont="1" applyFill="1" applyBorder="1" applyAlignment="1">
      <alignment horizontal="center" vertical="top"/>
    </xf>
    <xf numFmtId="165" fontId="33" fillId="4" borderId="47" xfId="0" applyNumberFormat="1" applyFont="1" applyFill="1" applyBorder="1" applyAlignment="1">
      <alignment horizontal="center" vertical="top"/>
    </xf>
    <xf numFmtId="165" fontId="33" fillId="4" borderId="38" xfId="0" applyNumberFormat="1" applyFont="1" applyFill="1" applyBorder="1" applyAlignment="1">
      <alignment horizontal="center" vertical="top"/>
    </xf>
    <xf numFmtId="165" fontId="33" fillId="4" borderId="52" xfId="0" applyNumberFormat="1" applyFont="1" applyFill="1" applyBorder="1" applyAlignment="1">
      <alignment horizontal="center" vertical="top"/>
    </xf>
    <xf numFmtId="165" fontId="33" fillId="4" borderId="35" xfId="0" applyNumberFormat="1" applyFont="1" applyFill="1" applyBorder="1" applyAlignment="1">
      <alignment horizontal="center" vertical="top"/>
    </xf>
    <xf numFmtId="49" fontId="46" fillId="0" borderId="14" xfId="0" applyNumberFormat="1" applyFont="1" applyBorder="1" applyAlignment="1">
      <alignment horizontal="left" vertical="top" wrapText="1"/>
    </xf>
    <xf numFmtId="165" fontId="33" fillId="4" borderId="51" xfId="0" applyNumberFormat="1" applyFont="1" applyFill="1" applyBorder="1" applyAlignment="1">
      <alignment horizontal="center" vertical="top"/>
    </xf>
    <xf numFmtId="165" fontId="31" fillId="4" borderId="52" xfId="0" applyNumberFormat="1" applyFont="1" applyFill="1" applyBorder="1" applyAlignment="1">
      <alignment horizontal="center" vertical="top"/>
    </xf>
    <xf numFmtId="165" fontId="33" fillId="4" borderId="46" xfId="0" applyNumberFormat="1" applyFont="1" applyFill="1" applyBorder="1" applyAlignment="1">
      <alignment horizontal="center" vertical="top"/>
    </xf>
    <xf numFmtId="165" fontId="47" fillId="4" borderId="5" xfId="0" applyNumberFormat="1" applyFont="1" applyFill="1" applyBorder="1" applyAlignment="1">
      <alignment horizontal="center" vertical="top"/>
    </xf>
    <xf numFmtId="167" fontId="31" fillId="4" borderId="6" xfId="0" applyNumberFormat="1" applyFont="1" applyFill="1" applyBorder="1" applyAlignment="1">
      <alignment horizontal="center" vertical="top"/>
    </xf>
    <xf numFmtId="167" fontId="31" fillId="4" borderId="39" xfId="0" applyNumberFormat="1" applyFont="1" applyFill="1" applyBorder="1" applyAlignment="1">
      <alignment horizontal="center" vertical="top"/>
    </xf>
    <xf numFmtId="0" fontId="31" fillId="0" borderId="1" xfId="0" applyFont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top" wrapText="1"/>
    </xf>
    <xf numFmtId="170" fontId="31" fillId="4" borderId="8" xfId="0" applyNumberFormat="1" applyFont="1" applyFill="1" applyBorder="1" applyAlignment="1">
      <alignment horizontal="center" vertical="top" wrapText="1"/>
    </xf>
    <xf numFmtId="170" fontId="37" fillId="4" borderId="8" xfId="11" applyNumberFormat="1" applyFill="1" applyBorder="1" applyAlignment="1">
      <alignment horizontal="center" vertical="top" wrapText="1"/>
    </xf>
    <xf numFmtId="170" fontId="31" fillId="4" borderId="42" xfId="0" applyNumberFormat="1" applyFont="1" applyFill="1" applyBorder="1" applyAlignment="1">
      <alignment horizontal="center" vertical="top" wrapText="1"/>
    </xf>
    <xf numFmtId="165" fontId="31" fillId="4" borderId="47" xfId="0" applyNumberFormat="1" applyFont="1" applyFill="1" applyBorder="1" applyAlignment="1">
      <alignment horizontal="center" vertical="top" wrapText="1"/>
    </xf>
    <xf numFmtId="49" fontId="31" fillId="0" borderId="13" xfId="0" applyNumberFormat="1" applyFont="1" applyBorder="1" applyAlignment="1">
      <alignment vertical="top" wrapText="1"/>
    </xf>
    <xf numFmtId="49" fontId="37" fillId="0" borderId="13" xfId="11" applyNumberFormat="1" applyBorder="1" applyAlignment="1">
      <alignment vertical="top" wrapText="1"/>
    </xf>
    <xf numFmtId="0" fontId="31" fillId="4" borderId="0" xfId="0" applyFont="1" applyFill="1" applyAlignment="1">
      <alignment horizontal="center" wrapText="1"/>
    </xf>
    <xf numFmtId="170" fontId="31" fillId="4" borderId="48" xfId="11" applyNumberFormat="1" applyFont="1" applyFill="1" applyBorder="1" applyAlignment="1">
      <alignment horizontal="center" vertical="top" wrapText="1"/>
    </xf>
    <xf numFmtId="168" fontId="31" fillId="4" borderId="60" xfId="0" applyNumberFormat="1" applyFont="1" applyFill="1" applyBorder="1" applyAlignment="1">
      <alignment horizontal="center" vertical="top" wrapText="1"/>
    </xf>
    <xf numFmtId="1" fontId="31" fillId="4" borderId="15" xfId="0" applyNumberFormat="1" applyFont="1" applyFill="1" applyBorder="1" applyAlignment="1">
      <alignment horizontal="center" vertical="top" wrapText="1"/>
    </xf>
    <xf numFmtId="0" fontId="31" fillId="4" borderId="9" xfId="0" applyFont="1" applyFill="1" applyBorder="1" applyAlignment="1">
      <alignment horizontal="left" vertical="top"/>
    </xf>
    <xf numFmtId="165" fontId="33" fillId="4" borderId="16" xfId="0" applyNumberFormat="1" applyFont="1" applyFill="1" applyBorder="1" applyAlignment="1">
      <alignment vertical="top" wrapText="1"/>
    </xf>
    <xf numFmtId="0" fontId="31" fillId="4" borderId="64" xfId="0" applyFont="1" applyFill="1" applyBorder="1" applyAlignment="1">
      <alignment horizontal="left" vertical="top"/>
    </xf>
    <xf numFmtId="0" fontId="31" fillId="4" borderId="22" xfId="0" applyFont="1" applyFill="1" applyBorder="1" applyAlignment="1">
      <alignment horizontal="left" vertical="top" wrapText="1"/>
    </xf>
    <xf numFmtId="0" fontId="31" fillId="4" borderId="24" xfId="0" applyFont="1" applyFill="1" applyBorder="1" applyAlignment="1">
      <alignment horizontal="left" vertical="top" wrapText="1"/>
    </xf>
    <xf numFmtId="165" fontId="31" fillId="4" borderId="42" xfId="0" applyNumberFormat="1" applyFont="1" applyFill="1" applyBorder="1" applyAlignment="1">
      <alignment horizontal="center" vertical="top" wrapText="1"/>
    </xf>
    <xf numFmtId="49" fontId="31" fillId="4" borderId="0" xfId="0" applyNumberFormat="1" applyFont="1" applyFill="1" applyAlignment="1">
      <alignment horizontal="center" vertical="center" wrapText="1"/>
    </xf>
    <xf numFmtId="0" fontId="47" fillId="4" borderId="15" xfId="0" applyFont="1" applyFill="1" applyBorder="1" applyAlignment="1">
      <alignment horizontal="left" vertical="top" wrapText="1"/>
    </xf>
    <xf numFmtId="0" fontId="47" fillId="4" borderId="20" xfId="0" applyFont="1" applyFill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center" vertical="top" wrapText="1"/>
    </xf>
    <xf numFmtId="0" fontId="31" fillId="0" borderId="0" xfId="0" applyFont="1" applyAlignment="1">
      <alignment wrapText="1"/>
    </xf>
    <xf numFmtId="0" fontId="31" fillId="2" borderId="20" xfId="0" applyFont="1" applyFill="1" applyBorder="1" applyAlignment="1">
      <alignment horizontal="left" vertical="top" wrapText="1"/>
    </xf>
    <xf numFmtId="0" fontId="31" fillId="0" borderId="22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165" fontId="31" fillId="4" borderId="52" xfId="0" applyNumberFormat="1" applyFont="1" applyFill="1" applyBorder="1" applyAlignment="1">
      <alignment horizontal="center" vertical="top" wrapText="1"/>
    </xf>
    <xf numFmtId="167" fontId="47" fillId="4" borderId="1" xfId="8" applyNumberFormat="1" applyFont="1" applyFill="1" applyBorder="1" applyAlignment="1">
      <alignment horizontal="left" vertical="top" wrapText="1"/>
    </xf>
    <xf numFmtId="49" fontId="47" fillId="4" borderId="1" xfId="0" applyNumberFormat="1" applyFont="1" applyFill="1" applyBorder="1" applyAlignment="1">
      <alignment horizontal="center" vertical="top"/>
    </xf>
    <xf numFmtId="0" fontId="31" fillId="4" borderId="1" xfId="7" applyFont="1" applyFill="1" applyBorder="1" applyAlignment="1">
      <alignment horizontal="left" vertical="top" wrapText="1"/>
    </xf>
    <xf numFmtId="167" fontId="31" fillId="4" borderId="6" xfId="0" applyNumberFormat="1" applyFont="1" applyFill="1" applyBorder="1" applyAlignment="1">
      <alignment horizontal="center" vertical="top" wrapText="1"/>
    </xf>
    <xf numFmtId="167" fontId="31" fillId="4" borderId="39" xfId="0" applyNumberFormat="1" applyFont="1" applyFill="1" applyBorder="1" applyAlignment="1">
      <alignment horizontal="center" vertical="top" wrapText="1"/>
    </xf>
    <xf numFmtId="0" fontId="31" fillId="4" borderId="24" xfId="0" applyFont="1" applyFill="1" applyBorder="1" applyAlignment="1">
      <alignment vertical="top" wrapText="1"/>
    </xf>
    <xf numFmtId="0" fontId="31" fillId="0" borderId="34" xfId="0" applyFont="1" applyBorder="1" applyAlignment="1">
      <alignment vertical="top" wrapText="1"/>
    </xf>
    <xf numFmtId="0" fontId="31" fillId="4" borderId="34" xfId="0" applyFont="1" applyFill="1" applyBorder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31" fillId="4" borderId="34" xfId="0" applyFont="1" applyFill="1" applyBorder="1" applyAlignment="1">
      <alignment vertical="top" wrapText="1"/>
    </xf>
    <xf numFmtId="167" fontId="31" fillId="4" borderId="28" xfId="0" applyNumberFormat="1" applyFont="1" applyFill="1" applyBorder="1" applyAlignment="1">
      <alignment horizontal="center" vertical="top" wrapText="1"/>
    </xf>
    <xf numFmtId="0" fontId="31" fillId="0" borderId="20" xfId="0" applyFont="1" applyBorder="1" applyAlignment="1">
      <alignment vertical="top" wrapText="1"/>
    </xf>
    <xf numFmtId="167" fontId="31" fillId="4" borderId="17" xfId="0" applyNumberFormat="1" applyFont="1" applyFill="1" applyBorder="1" applyAlignment="1">
      <alignment vertical="top" wrapText="1"/>
    </xf>
    <xf numFmtId="0" fontId="31" fillId="4" borderId="2" xfId="0" applyFont="1" applyFill="1" applyBorder="1" applyAlignment="1">
      <alignment vertical="center" wrapText="1"/>
    </xf>
    <xf numFmtId="49" fontId="31" fillId="4" borderId="34" xfId="0" applyNumberFormat="1" applyFont="1" applyFill="1" applyBorder="1" applyAlignment="1">
      <alignment horizontal="left" vertical="top" wrapText="1"/>
    </xf>
    <xf numFmtId="49" fontId="31" fillId="4" borderId="31" xfId="0" applyNumberFormat="1" applyFont="1" applyFill="1" applyBorder="1" applyAlignment="1">
      <alignment horizontal="left" vertical="top" wrapText="1"/>
    </xf>
    <xf numFmtId="0" fontId="31" fillId="2" borderId="34" xfId="0" applyFont="1" applyFill="1" applyBorder="1" applyAlignment="1">
      <alignment horizontal="left" vertical="top" wrapText="1"/>
    </xf>
    <xf numFmtId="0" fontId="31" fillId="2" borderId="15" xfId="0" applyFont="1" applyFill="1" applyBorder="1" applyAlignment="1">
      <alignment horizontal="left" vertical="top" wrapText="1"/>
    </xf>
    <xf numFmtId="49" fontId="31" fillId="2" borderId="15" xfId="0" applyNumberFormat="1" applyFont="1" applyFill="1" applyBorder="1" applyAlignment="1">
      <alignment horizontal="left" vertical="top" wrapText="1"/>
    </xf>
    <xf numFmtId="49" fontId="31" fillId="4" borderId="60" xfId="8" applyNumberFormat="1" applyFont="1" applyFill="1" applyBorder="1" applyAlignment="1">
      <alignment horizontal="left" vertical="top" wrapText="1"/>
    </xf>
    <xf numFmtId="49" fontId="31" fillId="4" borderId="24" xfId="0" applyNumberFormat="1" applyFont="1" applyFill="1" applyBorder="1" applyAlignment="1">
      <alignment horizontal="left" vertical="top" wrapText="1"/>
    </xf>
    <xf numFmtId="170" fontId="33" fillId="4" borderId="30" xfId="0" applyNumberFormat="1" applyFont="1" applyFill="1" applyBorder="1" applyAlignment="1">
      <alignment horizontal="center" vertical="top" wrapText="1"/>
    </xf>
    <xf numFmtId="170" fontId="31" fillId="4" borderId="23" xfId="0" applyNumberFormat="1" applyFont="1" applyFill="1" applyBorder="1" applyAlignment="1">
      <alignment horizontal="center" vertical="top" wrapText="1"/>
    </xf>
    <xf numFmtId="170" fontId="33" fillId="4" borderId="13" xfId="0" applyNumberFormat="1" applyFont="1" applyFill="1" applyBorder="1" applyAlignment="1">
      <alignment horizontal="center" vertical="top" wrapText="1"/>
    </xf>
    <xf numFmtId="172" fontId="49" fillId="15" borderId="77" xfId="0" applyNumberFormat="1" applyFont="1" applyFill="1" applyBorder="1" applyAlignment="1">
      <alignment horizontal="center" vertical="top"/>
    </xf>
    <xf numFmtId="172" fontId="49" fillId="15" borderId="78" xfId="0" applyNumberFormat="1" applyFont="1" applyFill="1" applyBorder="1" applyAlignment="1">
      <alignment horizontal="center" vertical="top"/>
    </xf>
    <xf numFmtId="164" fontId="46" fillId="4" borderId="1" xfId="0" applyNumberFormat="1" applyFont="1" applyFill="1" applyBorder="1" applyAlignment="1">
      <alignment horizontal="left" vertical="top" wrapText="1"/>
    </xf>
    <xf numFmtId="0" fontId="31" fillId="4" borderId="0" xfId="0" applyFont="1" applyFill="1" applyAlignment="1">
      <alignment horizontal="center"/>
    </xf>
    <xf numFmtId="49" fontId="47" fillId="4" borderId="7" xfId="0" applyNumberFormat="1" applyFont="1" applyFill="1" applyBorder="1" applyAlignment="1">
      <alignment horizontal="left" vertical="top" wrapText="1"/>
    </xf>
    <xf numFmtId="165" fontId="33" fillId="4" borderId="41" xfId="0" applyNumberFormat="1" applyFont="1" applyFill="1" applyBorder="1" applyAlignment="1">
      <alignment horizontal="center" vertical="top"/>
    </xf>
    <xf numFmtId="165" fontId="33" fillId="4" borderId="32" xfId="0" applyNumberFormat="1" applyFont="1" applyFill="1" applyBorder="1" applyAlignment="1">
      <alignment horizontal="center" vertical="top"/>
    </xf>
    <xf numFmtId="165" fontId="33" fillId="4" borderId="25" xfId="0" applyNumberFormat="1" applyFont="1" applyFill="1" applyBorder="1" applyAlignment="1">
      <alignment horizontal="center" vertical="top"/>
    </xf>
    <xf numFmtId="165" fontId="48" fillId="4" borderId="5" xfId="0" applyNumberFormat="1" applyFont="1" applyFill="1" applyBorder="1" applyAlignment="1">
      <alignment horizontal="center" vertical="top"/>
    </xf>
    <xf numFmtId="165" fontId="33" fillId="4" borderId="23" xfId="0" applyNumberFormat="1" applyFont="1" applyFill="1" applyBorder="1" applyAlignment="1">
      <alignment horizontal="center" vertical="top"/>
    </xf>
    <xf numFmtId="0" fontId="31" fillId="4" borderId="7" xfId="6" applyFont="1" applyFill="1" applyBorder="1" applyAlignment="1">
      <alignment horizontal="left" vertical="top" wrapText="1"/>
    </xf>
    <xf numFmtId="2" fontId="31" fillId="4" borderId="7" xfId="0" applyNumberFormat="1" applyFont="1" applyFill="1" applyBorder="1" applyAlignment="1">
      <alignment horizontal="left" vertical="top" wrapText="1"/>
    </xf>
    <xf numFmtId="3" fontId="31" fillId="0" borderId="1" xfId="0" applyNumberFormat="1" applyFont="1" applyBorder="1" applyAlignment="1">
      <alignment horizontal="left" vertical="top" wrapText="1"/>
    </xf>
    <xf numFmtId="49" fontId="33" fillId="4" borderId="27" xfId="0" applyNumberFormat="1" applyFont="1" applyFill="1" applyBorder="1" applyAlignment="1">
      <alignment horizontal="right" vertical="top" wrapText="1"/>
    </xf>
    <xf numFmtId="1" fontId="52" fillId="4" borderId="1" xfId="7" applyNumberFormat="1" applyFont="1" applyFill="1" applyBorder="1" applyAlignment="1">
      <alignment horizontal="left" vertical="top" wrapText="1"/>
    </xf>
    <xf numFmtId="165" fontId="47" fillId="4" borderId="48" xfId="0" applyNumberFormat="1" applyFont="1" applyFill="1" applyBorder="1" applyAlignment="1">
      <alignment horizontal="center" vertical="top"/>
    </xf>
    <xf numFmtId="165" fontId="47" fillId="4" borderId="48" xfId="0" applyNumberFormat="1" applyFont="1" applyFill="1" applyBorder="1" applyAlignment="1">
      <alignment horizontal="center" vertical="top" wrapText="1"/>
    </xf>
    <xf numFmtId="0" fontId="31" fillId="4" borderId="0" xfId="0" applyFont="1" applyFill="1" applyAlignment="1">
      <alignment horizontal="right"/>
    </xf>
    <xf numFmtId="0" fontId="31" fillId="4" borderId="0" xfId="0" applyFont="1" applyFill="1" applyAlignment="1">
      <alignment horizontal="right" vertical="top"/>
    </xf>
    <xf numFmtId="0" fontId="47" fillId="4" borderId="76" xfId="0" applyFont="1" applyFill="1" applyBorder="1" applyAlignment="1">
      <alignment vertical="top" wrapText="1"/>
    </xf>
    <xf numFmtId="167" fontId="47" fillId="15" borderId="76" xfId="0" applyNumberFormat="1" applyFont="1" applyFill="1" applyBorder="1" applyAlignment="1">
      <alignment horizontal="left" vertical="top" wrapText="1"/>
    </xf>
    <xf numFmtId="49" fontId="33" fillId="4" borderId="46" xfId="0" applyNumberFormat="1" applyFont="1" applyFill="1" applyBorder="1" applyAlignment="1">
      <alignment horizontal="right" vertical="top" wrapText="1"/>
    </xf>
    <xf numFmtId="49" fontId="33" fillId="4" borderId="51" xfId="0" applyNumberFormat="1" applyFont="1" applyFill="1" applyBorder="1" applyAlignment="1">
      <alignment horizontal="right" vertical="top" wrapText="1"/>
    </xf>
    <xf numFmtId="0" fontId="37" fillId="4" borderId="1" xfId="11" applyFill="1" applyBorder="1" applyAlignment="1">
      <alignment horizontal="center" vertical="top" wrapText="1"/>
    </xf>
    <xf numFmtId="49" fontId="33" fillId="4" borderId="0" xfId="0" applyNumberFormat="1" applyFont="1" applyFill="1" applyAlignment="1">
      <alignment horizontal="center"/>
    </xf>
    <xf numFmtId="0" fontId="47" fillId="0" borderId="15" xfId="0" applyFont="1" applyBorder="1" applyAlignment="1">
      <alignment horizontal="left" vertical="top" wrapText="1"/>
    </xf>
    <xf numFmtId="49" fontId="33" fillId="4" borderId="13" xfId="0" applyNumberFormat="1" applyFont="1" applyFill="1" applyBorder="1" applyAlignment="1">
      <alignment horizontal="center" vertical="top" wrapText="1"/>
    </xf>
    <xf numFmtId="0" fontId="33" fillId="4" borderId="13" xfId="0" applyFont="1" applyFill="1" applyBorder="1" applyAlignment="1">
      <alignment horizontal="center" vertical="top" wrapText="1"/>
    </xf>
    <xf numFmtId="167" fontId="31" fillId="4" borderId="0" xfId="0" applyNumberFormat="1" applyFont="1" applyFill="1" applyAlignment="1">
      <alignment horizontal="center"/>
    </xf>
    <xf numFmtId="165" fontId="47" fillId="4" borderId="50" xfId="0" applyNumberFormat="1" applyFont="1" applyFill="1" applyBorder="1" applyAlignment="1">
      <alignment horizontal="center" vertical="top" wrapText="1"/>
    </xf>
    <xf numFmtId="49" fontId="47" fillId="4" borderId="60" xfId="0" applyNumberFormat="1" applyFont="1" applyFill="1" applyBorder="1" applyAlignment="1">
      <alignment horizontal="center" vertical="top" wrapText="1"/>
    </xf>
    <xf numFmtId="1" fontId="47" fillId="4" borderId="1" xfId="2" applyNumberFormat="1" applyFont="1" applyFill="1" applyBorder="1" applyAlignment="1">
      <alignment horizontal="center" vertical="top" wrapText="1"/>
    </xf>
    <xf numFmtId="1" fontId="47" fillId="4" borderId="1" xfId="7" applyNumberFormat="1" applyFont="1" applyFill="1" applyBorder="1" applyAlignment="1">
      <alignment horizontal="left" vertical="top" wrapText="1"/>
    </xf>
    <xf numFmtId="0" fontId="47" fillId="4" borderId="1" xfId="0" applyFont="1" applyFill="1" applyBorder="1" applyAlignment="1">
      <alignment horizontal="center" vertical="top"/>
    </xf>
    <xf numFmtId="1" fontId="47" fillId="4" borderId="1" xfId="7" applyNumberFormat="1" applyFont="1" applyFill="1" applyBorder="1" applyAlignment="1">
      <alignment vertical="top" wrapText="1"/>
    </xf>
    <xf numFmtId="0" fontId="47" fillId="4" borderId="1" xfId="8" applyFont="1" applyFill="1" applyBorder="1" applyAlignment="1">
      <alignment horizontal="center" vertical="top"/>
    </xf>
    <xf numFmtId="0" fontId="47" fillId="4" borderId="1" xfId="0" applyFont="1" applyFill="1" applyBorder="1" applyAlignment="1">
      <alignment vertical="top" wrapText="1"/>
    </xf>
    <xf numFmtId="49" fontId="47" fillId="4" borderId="1" xfId="2" applyNumberFormat="1" applyFont="1" applyFill="1" applyBorder="1" applyAlignment="1">
      <alignment horizontal="center" vertical="top" wrapText="1"/>
    </xf>
    <xf numFmtId="172" fontId="49" fillId="15" borderId="83" xfId="0" applyNumberFormat="1" applyFont="1" applyFill="1" applyBorder="1" applyAlignment="1">
      <alignment horizontal="center" vertical="top"/>
    </xf>
    <xf numFmtId="168" fontId="31" fillId="4" borderId="1" xfId="0" applyNumberFormat="1" applyFont="1" applyFill="1" applyBorder="1" applyAlignment="1">
      <alignment horizontal="left" vertical="top" wrapText="1"/>
    </xf>
    <xf numFmtId="165" fontId="47" fillId="0" borderId="48" xfId="0" applyNumberFormat="1" applyFont="1" applyBorder="1" applyAlignment="1">
      <alignment horizontal="center" vertical="top"/>
    </xf>
    <xf numFmtId="165" fontId="33" fillId="4" borderId="48" xfId="0" applyNumberFormat="1" applyFont="1" applyFill="1" applyBorder="1" applyAlignment="1">
      <alignment horizontal="center" vertical="top" wrapText="1"/>
    </xf>
    <xf numFmtId="165" fontId="33" fillId="4" borderId="50" xfId="0" applyNumberFormat="1" applyFont="1" applyFill="1" applyBorder="1" applyAlignment="1">
      <alignment horizontal="center" vertical="top" wrapText="1"/>
    </xf>
    <xf numFmtId="165" fontId="33" fillId="4" borderId="48" xfId="0" applyNumberFormat="1" applyFont="1" applyFill="1" applyBorder="1" applyAlignment="1">
      <alignment vertical="top" wrapText="1"/>
    </xf>
    <xf numFmtId="165" fontId="33" fillId="4" borderId="50" xfId="0" applyNumberFormat="1" applyFont="1" applyFill="1" applyBorder="1" applyAlignment="1">
      <alignment vertical="top" wrapText="1"/>
    </xf>
    <xf numFmtId="168" fontId="33" fillId="4" borderId="23" xfId="0" applyNumberFormat="1" applyFont="1" applyFill="1" applyBorder="1" applyAlignment="1">
      <alignment horizontal="center" vertical="top" wrapText="1"/>
    </xf>
    <xf numFmtId="167" fontId="31" fillId="4" borderId="23" xfId="0" applyNumberFormat="1" applyFont="1" applyFill="1" applyBorder="1" applyAlignment="1">
      <alignment horizontal="center" vertical="top" wrapText="1"/>
    </xf>
    <xf numFmtId="0" fontId="33" fillId="4" borderId="23" xfId="0" applyFont="1" applyFill="1" applyBorder="1" applyAlignment="1">
      <alignment horizontal="center" vertical="top" wrapText="1"/>
    </xf>
    <xf numFmtId="165" fontId="33" fillId="4" borderId="13" xfId="0" applyNumberFormat="1" applyFont="1" applyFill="1" applyBorder="1" applyAlignment="1">
      <alignment horizontal="center" vertical="top"/>
    </xf>
    <xf numFmtId="0" fontId="28" fillId="4" borderId="0" xfId="0" applyFont="1" applyFill="1" applyAlignment="1">
      <alignment vertical="top"/>
    </xf>
    <xf numFmtId="0" fontId="28" fillId="4" borderId="0" xfId="0" applyFont="1" applyFill="1" applyAlignment="1">
      <alignment horizontal="center" vertical="top"/>
    </xf>
    <xf numFmtId="2" fontId="33" fillId="4" borderId="7" xfId="0" applyNumberFormat="1" applyFont="1" applyFill="1" applyBorder="1" applyAlignment="1">
      <alignment horizontal="left" vertical="top" wrapText="1"/>
    </xf>
    <xf numFmtId="0" fontId="38" fillId="4" borderId="0" xfId="0" applyFont="1" applyFill="1" applyAlignment="1">
      <alignment horizontal="center" vertical="top"/>
    </xf>
    <xf numFmtId="172" fontId="53" fillId="4" borderId="16" xfId="0" applyNumberFormat="1" applyFont="1" applyFill="1" applyBorder="1" applyAlignment="1">
      <alignment horizontal="center" vertical="top"/>
    </xf>
    <xf numFmtId="172" fontId="52" fillId="0" borderId="50" xfId="0" applyNumberFormat="1" applyFont="1" applyBorder="1" applyAlignment="1">
      <alignment horizontal="center" vertical="top" wrapText="1"/>
    </xf>
    <xf numFmtId="172" fontId="52" fillId="4" borderId="48" xfId="0" applyNumberFormat="1" applyFont="1" applyFill="1" applyBorder="1" applyAlignment="1">
      <alignment horizontal="center" vertical="top"/>
    </xf>
    <xf numFmtId="172" fontId="52" fillId="4" borderId="50" xfId="0" applyNumberFormat="1" applyFont="1" applyFill="1" applyBorder="1" applyAlignment="1">
      <alignment horizontal="center" vertical="top"/>
    </xf>
    <xf numFmtId="172" fontId="51" fillId="4" borderId="50" xfId="0" applyNumberFormat="1" applyFont="1" applyFill="1" applyBorder="1" applyAlignment="1">
      <alignment horizontal="center" vertical="top"/>
    </xf>
    <xf numFmtId="172" fontId="52" fillId="4" borderId="47" xfId="0" applyNumberFormat="1" applyFont="1" applyFill="1" applyBorder="1" applyAlignment="1">
      <alignment horizontal="center" vertical="top"/>
    </xf>
    <xf numFmtId="172" fontId="53" fillId="4" borderId="50" xfId="0" applyNumberFormat="1" applyFont="1" applyFill="1" applyBorder="1" applyAlignment="1">
      <alignment horizontal="center" vertical="top" wrapText="1"/>
    </xf>
    <xf numFmtId="172" fontId="52" fillId="4" borderId="42" xfId="0" applyNumberFormat="1" applyFont="1" applyFill="1" applyBorder="1" applyAlignment="1">
      <alignment horizontal="center" vertical="top"/>
    </xf>
    <xf numFmtId="170" fontId="31" fillId="4" borderId="63" xfId="0" applyNumberFormat="1" applyFont="1" applyFill="1" applyBorder="1" applyAlignment="1">
      <alignment horizontal="center" vertical="top" wrapText="1"/>
    </xf>
    <xf numFmtId="170" fontId="31" fillId="4" borderId="31" xfId="0" applyNumberFormat="1" applyFont="1" applyFill="1" applyBorder="1" applyAlignment="1">
      <alignment horizontal="center" vertical="top" wrapText="1"/>
    </xf>
    <xf numFmtId="170" fontId="31" fillId="4" borderId="23" xfId="11" applyNumberFormat="1" applyFont="1" applyFill="1" applyBorder="1" applyAlignment="1">
      <alignment horizontal="center" vertical="top" wrapText="1"/>
    </xf>
    <xf numFmtId="170" fontId="31" fillId="4" borderId="60" xfId="11" applyNumberFormat="1" applyFont="1" applyFill="1" applyBorder="1" applyAlignment="1">
      <alignment horizontal="center" vertical="top" wrapText="1"/>
    </xf>
    <xf numFmtId="170" fontId="47" fillId="15" borderId="85" xfId="0" applyNumberFormat="1" applyFont="1" applyFill="1" applyBorder="1" applyAlignment="1">
      <alignment horizontal="center" vertical="top" wrapText="1"/>
    </xf>
    <xf numFmtId="170" fontId="47" fillId="15" borderId="79" xfId="0" applyNumberFormat="1" applyFont="1" applyFill="1" applyBorder="1" applyAlignment="1">
      <alignment horizontal="center" vertical="top" wrapText="1"/>
    </xf>
    <xf numFmtId="170" fontId="47" fillId="15" borderId="86" xfId="0" applyNumberFormat="1" applyFont="1" applyFill="1" applyBorder="1" applyAlignment="1">
      <alignment horizontal="center" vertical="top" wrapText="1"/>
    </xf>
    <xf numFmtId="170" fontId="33" fillId="4" borderId="23" xfId="0" applyNumberFormat="1" applyFont="1" applyFill="1" applyBorder="1" applyAlignment="1">
      <alignment horizontal="center" vertical="top" wrapText="1"/>
    </xf>
    <xf numFmtId="14" fontId="33" fillId="2" borderId="13" xfId="0" applyNumberFormat="1" applyFont="1" applyFill="1" applyBorder="1" applyAlignment="1">
      <alignment horizontal="left" vertical="top" wrapText="1"/>
    </xf>
    <xf numFmtId="49" fontId="33" fillId="0" borderId="13" xfId="0" applyNumberFormat="1" applyFont="1" applyBorder="1" applyAlignment="1">
      <alignment horizontal="left" vertical="top" wrapText="1"/>
    </xf>
    <xf numFmtId="165" fontId="33" fillId="4" borderId="13" xfId="0" applyNumberFormat="1" applyFont="1" applyFill="1" applyBorder="1" applyAlignment="1">
      <alignment horizontal="left" vertical="top"/>
    </xf>
    <xf numFmtId="170" fontId="47" fillId="15" borderId="83" xfId="0" applyNumberFormat="1" applyFont="1" applyFill="1" applyBorder="1" applyAlignment="1">
      <alignment horizontal="center" vertical="top" wrapText="1"/>
    </xf>
    <xf numFmtId="170" fontId="33" fillId="4" borderId="50" xfId="0" applyNumberFormat="1" applyFont="1" applyFill="1" applyBorder="1" applyAlignment="1">
      <alignment horizontal="center" vertical="top" wrapText="1"/>
    </xf>
    <xf numFmtId="49" fontId="33" fillId="2" borderId="7" xfId="0" applyNumberFormat="1" applyFont="1" applyFill="1" applyBorder="1" applyAlignment="1">
      <alignment horizontal="left" vertical="top" wrapText="1"/>
    </xf>
    <xf numFmtId="0" fontId="33" fillId="2" borderId="8" xfId="0" applyFont="1" applyFill="1" applyBorder="1" applyAlignment="1">
      <alignment horizontal="left" vertical="top" wrapText="1"/>
    </xf>
    <xf numFmtId="0" fontId="33" fillId="4" borderId="7" xfId="0" applyFont="1" applyFill="1" applyBorder="1" applyAlignment="1">
      <alignment horizontal="left" vertical="top"/>
    </xf>
    <xf numFmtId="170" fontId="33" fillId="4" borderId="44" xfId="0" applyNumberFormat="1" applyFont="1" applyFill="1" applyBorder="1" applyAlignment="1">
      <alignment horizontal="center" vertical="top" wrapText="1"/>
    </xf>
    <xf numFmtId="170" fontId="33" fillId="4" borderId="45" xfId="0" applyNumberFormat="1" applyFont="1" applyFill="1" applyBorder="1" applyAlignment="1">
      <alignment horizontal="center" vertical="top" wrapText="1"/>
    </xf>
    <xf numFmtId="172" fontId="53" fillId="4" borderId="48" xfId="0" applyNumberFormat="1" applyFont="1" applyFill="1" applyBorder="1" applyAlignment="1">
      <alignment horizontal="center" vertical="top" wrapText="1"/>
    </xf>
    <xf numFmtId="165" fontId="33" fillId="0" borderId="8" xfId="0" applyNumberFormat="1" applyFont="1" applyBorder="1" applyAlignment="1">
      <alignment horizontal="left" vertical="top"/>
    </xf>
    <xf numFmtId="49" fontId="49" fillId="15" borderId="1" xfId="0" applyNumberFormat="1" applyFont="1" applyFill="1" applyBorder="1" applyAlignment="1">
      <alignment horizontal="center" vertical="top"/>
    </xf>
    <xf numFmtId="1" fontId="49" fillId="15" borderId="1" xfId="0" applyNumberFormat="1" applyFont="1" applyFill="1" applyBorder="1" applyAlignment="1">
      <alignment horizontal="center" vertical="top" wrapText="1"/>
    </xf>
    <xf numFmtId="167" fontId="49" fillId="15" borderId="1" xfId="0" applyNumberFormat="1" applyFont="1" applyFill="1" applyBorder="1" applyAlignment="1">
      <alignment vertical="top" wrapText="1"/>
    </xf>
    <xf numFmtId="49" fontId="49" fillId="15" borderId="1" xfId="0" applyNumberFormat="1" applyFont="1" applyFill="1" applyBorder="1" applyAlignment="1">
      <alignment horizontal="center" vertical="top" wrapText="1"/>
    </xf>
    <xf numFmtId="0" fontId="50" fillId="4" borderId="1" xfId="0" applyFont="1" applyFill="1" applyBorder="1" applyAlignment="1">
      <alignment horizontal="center" vertical="top"/>
    </xf>
    <xf numFmtId="168" fontId="33" fillId="4" borderId="0" xfId="0" applyNumberFormat="1" applyFont="1" applyFill="1" applyAlignment="1">
      <alignment horizontal="center" vertical="top" wrapText="1"/>
    </xf>
    <xf numFmtId="49" fontId="33" fillId="0" borderId="39" xfId="0" applyNumberFormat="1" applyFont="1" applyBorder="1" applyAlignment="1">
      <alignment horizontal="left" vertical="top" wrapText="1"/>
    </xf>
    <xf numFmtId="0" fontId="33" fillId="5" borderId="13" xfId="0" applyFont="1" applyFill="1" applyBorder="1" applyAlignment="1">
      <alignment vertical="top" wrapText="1"/>
    </xf>
    <xf numFmtId="0" fontId="33" fillId="3" borderId="13" xfId="0" applyFont="1" applyFill="1" applyBorder="1" applyAlignment="1">
      <alignment vertical="top" wrapText="1"/>
    </xf>
    <xf numFmtId="0" fontId="47" fillId="0" borderId="1" xfId="0" applyFont="1" applyBorder="1" applyAlignment="1">
      <alignment horizontal="left" vertical="top" wrapText="1"/>
    </xf>
    <xf numFmtId="165" fontId="47" fillId="15" borderId="83" xfId="0" applyNumberFormat="1" applyFont="1" applyFill="1" applyBorder="1" applyAlignment="1">
      <alignment horizontal="center" vertical="top" wrapText="1"/>
    </xf>
    <xf numFmtId="0" fontId="31" fillId="4" borderId="11" xfId="0" applyFont="1" applyFill="1" applyBorder="1" applyAlignment="1">
      <alignment horizontal="left" vertical="top"/>
    </xf>
    <xf numFmtId="165" fontId="46" fillId="4" borderId="50" xfId="0" applyNumberFormat="1" applyFont="1" applyFill="1" applyBorder="1" applyAlignment="1">
      <alignment horizontal="center" vertical="top"/>
    </xf>
    <xf numFmtId="165" fontId="47" fillId="4" borderId="50" xfId="0" applyNumberFormat="1" applyFont="1" applyFill="1" applyBorder="1" applyAlignment="1">
      <alignment horizontal="center" vertical="top"/>
    </xf>
    <xf numFmtId="49" fontId="31" fillId="4" borderId="23" xfId="0" applyNumberFormat="1" applyFont="1" applyFill="1" applyBorder="1" applyAlignment="1">
      <alignment horizontal="center" vertical="center" wrapText="1"/>
    </xf>
    <xf numFmtId="49" fontId="31" fillId="4" borderId="60" xfId="0" applyNumberFormat="1" applyFont="1" applyFill="1" applyBorder="1" applyAlignment="1">
      <alignment horizontal="center" vertical="center" wrapText="1"/>
    </xf>
    <xf numFmtId="49" fontId="47" fillId="4" borderId="23" xfId="0" applyNumberFormat="1" applyFont="1" applyFill="1" applyBorder="1" applyAlignment="1">
      <alignment horizontal="center" vertical="top" wrapText="1"/>
    </xf>
    <xf numFmtId="168" fontId="31" fillId="4" borderId="23" xfId="0" applyNumberFormat="1" applyFont="1" applyFill="1" applyBorder="1" applyAlignment="1">
      <alignment horizontal="center" vertical="top" wrapText="1"/>
    </xf>
    <xf numFmtId="0" fontId="31" fillId="4" borderId="23" xfId="0" applyFont="1" applyFill="1" applyBorder="1" applyAlignment="1">
      <alignment horizontal="center" vertical="top" wrapText="1"/>
    </xf>
    <xf numFmtId="49" fontId="31" fillId="4" borderId="65" xfId="0" applyNumberFormat="1" applyFont="1" applyFill="1" applyBorder="1" applyAlignment="1">
      <alignment horizontal="center" vertical="top" wrapText="1"/>
    </xf>
    <xf numFmtId="167" fontId="31" fillId="4" borderId="23" xfId="0" applyNumberFormat="1" applyFont="1" applyFill="1" applyBorder="1" applyAlignment="1">
      <alignment horizontal="center" vertical="top"/>
    </xf>
    <xf numFmtId="165" fontId="31" fillId="0" borderId="28" xfId="0" applyNumberFormat="1" applyFont="1" applyBorder="1" applyAlignment="1">
      <alignment horizontal="center" vertical="top" wrapText="1"/>
    </xf>
    <xf numFmtId="170" fontId="33" fillId="4" borderId="32" xfId="0" applyNumberFormat="1" applyFont="1" applyFill="1" applyBorder="1" applyAlignment="1">
      <alignment horizontal="center" vertical="top" wrapText="1"/>
    </xf>
    <xf numFmtId="170" fontId="31" fillId="4" borderId="14" xfId="0" applyNumberFormat="1" applyFont="1" applyFill="1" applyBorder="1" applyAlignment="1">
      <alignment horizontal="center" vertical="top" wrapText="1"/>
    </xf>
    <xf numFmtId="170" fontId="33" fillId="4" borderId="8" xfId="0" applyNumberFormat="1" applyFont="1" applyFill="1" applyBorder="1" applyAlignment="1">
      <alignment horizontal="center" vertical="top" wrapText="1"/>
    </xf>
    <xf numFmtId="170" fontId="31" fillId="15" borderId="83" xfId="0" applyNumberFormat="1" applyFont="1" applyFill="1" applyBorder="1" applyAlignment="1">
      <alignment horizontal="center" vertical="top" wrapText="1"/>
    </xf>
    <xf numFmtId="170" fontId="33" fillId="15" borderId="88" xfId="0" applyNumberFormat="1" applyFont="1" applyFill="1" applyBorder="1" applyAlignment="1">
      <alignment horizontal="center" vertical="top" wrapText="1"/>
    </xf>
    <xf numFmtId="170" fontId="31" fillId="15" borderId="78" xfId="0" applyNumberFormat="1" applyFont="1" applyFill="1" applyBorder="1" applyAlignment="1">
      <alignment horizontal="center" vertical="top" wrapText="1"/>
    </xf>
    <xf numFmtId="170" fontId="31" fillId="4" borderId="50" xfId="8" applyNumberFormat="1" applyFont="1" applyFill="1" applyBorder="1" applyAlignment="1">
      <alignment horizontal="center" vertical="top" wrapText="1"/>
    </xf>
    <xf numFmtId="170" fontId="31" fillId="4" borderId="47" xfId="0" applyNumberFormat="1" applyFont="1" applyFill="1" applyBorder="1" applyAlignment="1">
      <alignment horizontal="center" vertical="top" wrapText="1"/>
    </xf>
    <xf numFmtId="170" fontId="33" fillId="4" borderId="49" xfId="0" applyNumberFormat="1" applyFont="1" applyFill="1" applyBorder="1" applyAlignment="1">
      <alignment horizontal="center" vertical="top" wrapText="1"/>
    </xf>
    <xf numFmtId="170" fontId="31" fillId="4" borderId="43" xfId="0" applyNumberFormat="1" applyFont="1" applyFill="1" applyBorder="1" applyAlignment="1">
      <alignment horizontal="center" vertical="top" wrapText="1"/>
    </xf>
    <xf numFmtId="170" fontId="33" fillId="4" borderId="48" xfId="0" applyNumberFormat="1" applyFont="1" applyFill="1" applyBorder="1" applyAlignment="1">
      <alignment horizontal="center" vertical="top" wrapText="1"/>
    </xf>
    <xf numFmtId="49" fontId="31" fillId="4" borderId="23" xfId="0" applyNumberFormat="1" applyFont="1" applyFill="1" applyBorder="1" applyAlignment="1">
      <alignment horizontal="left" vertical="top" wrapText="1"/>
    </xf>
    <xf numFmtId="49" fontId="31" fillId="2" borderId="34" xfId="0" applyNumberFormat="1" applyFont="1" applyFill="1" applyBorder="1" applyAlignment="1">
      <alignment horizontal="left" vertical="top" wrapText="1"/>
    </xf>
    <xf numFmtId="0" fontId="31" fillId="15" borderId="15" xfId="0" applyFont="1" applyFill="1" applyBorder="1" applyAlignment="1">
      <alignment horizontal="left" vertical="top"/>
    </xf>
    <xf numFmtId="165" fontId="31" fillId="0" borderId="45" xfId="0" applyNumberFormat="1" applyFont="1" applyBorder="1" applyAlignment="1">
      <alignment horizontal="center" vertical="top" wrapText="1"/>
    </xf>
    <xf numFmtId="165" fontId="31" fillId="0" borderId="50" xfId="0" applyNumberFormat="1" applyFont="1" applyBorder="1" applyAlignment="1">
      <alignment horizontal="center" vertical="top" wrapText="1"/>
    </xf>
    <xf numFmtId="170" fontId="31" fillId="4" borderId="60" xfId="8" applyNumberFormat="1" applyFont="1" applyFill="1" applyBorder="1" applyAlignment="1">
      <alignment horizontal="center" vertical="top" wrapText="1"/>
    </xf>
    <xf numFmtId="170" fontId="31" fillId="4" borderId="31" xfId="0" applyNumberFormat="1" applyFont="1" applyFill="1" applyBorder="1" applyAlignment="1">
      <alignment vertical="top" wrapText="1"/>
    </xf>
    <xf numFmtId="170" fontId="46" fillId="4" borderId="63" xfId="0" applyNumberFormat="1" applyFont="1" applyFill="1" applyBorder="1" applyAlignment="1">
      <alignment horizontal="center" vertical="top" wrapText="1"/>
    </xf>
    <xf numFmtId="170" fontId="33" fillId="4" borderId="26" xfId="0" applyNumberFormat="1" applyFont="1" applyFill="1" applyBorder="1" applyAlignment="1">
      <alignment horizontal="center" vertical="top" wrapText="1"/>
    </xf>
    <xf numFmtId="170" fontId="31" fillId="4" borderId="48" xfId="8" applyNumberFormat="1" applyFont="1" applyFill="1" applyBorder="1" applyAlignment="1">
      <alignment horizontal="center" vertical="top" wrapText="1"/>
    </xf>
    <xf numFmtId="0" fontId="54" fillId="4" borderId="1" xfId="0" applyFont="1" applyFill="1" applyBorder="1" applyAlignment="1">
      <alignment horizontal="left" vertical="top" wrapText="1"/>
    </xf>
    <xf numFmtId="164" fontId="31" fillId="0" borderId="1" xfId="0" applyNumberFormat="1" applyFont="1" applyBorder="1" applyAlignment="1">
      <alignment vertical="top" wrapText="1"/>
    </xf>
    <xf numFmtId="0" fontId="31" fillId="0" borderId="15" xfId="0" applyFont="1" applyBorder="1" applyAlignment="1">
      <alignment horizontal="center" vertical="top"/>
    </xf>
    <xf numFmtId="0" fontId="31" fillId="4" borderId="15" xfId="0" applyFont="1" applyFill="1" applyBorder="1" applyAlignment="1">
      <alignment horizontal="center" vertical="top"/>
    </xf>
    <xf numFmtId="168" fontId="47" fillId="4" borderId="7" xfId="0" applyNumberFormat="1" applyFont="1" applyFill="1" applyBorder="1" applyAlignment="1">
      <alignment horizontal="center" vertical="top" wrapText="1"/>
    </xf>
    <xf numFmtId="165" fontId="47" fillId="4" borderId="45" xfId="0" applyNumberFormat="1" applyFont="1" applyFill="1" applyBorder="1" applyAlignment="1">
      <alignment horizontal="center" vertical="top"/>
    </xf>
    <xf numFmtId="166" fontId="47" fillId="4" borderId="0" xfId="0" applyNumberFormat="1" applyFont="1" applyFill="1" applyAlignment="1">
      <alignment horizontal="center" vertical="top" wrapText="1"/>
    </xf>
    <xf numFmtId="165" fontId="33" fillId="4" borderId="16" xfId="0" applyNumberFormat="1" applyFont="1" applyFill="1" applyBorder="1" applyAlignment="1">
      <alignment horizontal="center" vertical="top"/>
    </xf>
    <xf numFmtId="165" fontId="47" fillId="15" borderId="83" xfId="0" applyNumberFormat="1" applyFont="1" applyFill="1" applyBorder="1" applyAlignment="1">
      <alignment horizontal="center" vertical="top"/>
    </xf>
    <xf numFmtId="165" fontId="48" fillId="15" borderId="88" xfId="0" applyNumberFormat="1" applyFont="1" applyFill="1" applyBorder="1" applyAlignment="1">
      <alignment horizontal="center" vertical="top"/>
    </xf>
    <xf numFmtId="165" fontId="33" fillId="4" borderId="45" xfId="0" applyNumberFormat="1" applyFont="1" applyFill="1" applyBorder="1" applyAlignment="1">
      <alignment vertical="top" wrapText="1"/>
    </xf>
    <xf numFmtId="165" fontId="33" fillId="4" borderId="49" xfId="0" applyNumberFormat="1" applyFont="1" applyFill="1" applyBorder="1" applyAlignment="1">
      <alignment vertical="top" wrapText="1"/>
    </xf>
    <xf numFmtId="165" fontId="33" fillId="4" borderId="5" xfId="0" applyNumberFormat="1" applyFont="1" applyFill="1" applyBorder="1" applyAlignment="1">
      <alignment vertical="top" wrapText="1"/>
    </xf>
    <xf numFmtId="165" fontId="47" fillId="15" borderId="79" xfId="0" applyNumberFormat="1" applyFont="1" applyFill="1" applyBorder="1" applyAlignment="1">
      <alignment horizontal="center" vertical="top"/>
    </xf>
    <xf numFmtId="165" fontId="48" fillId="15" borderId="89" xfId="0" applyNumberFormat="1" applyFont="1" applyFill="1" applyBorder="1" applyAlignment="1">
      <alignment horizontal="center" vertical="top"/>
    </xf>
    <xf numFmtId="165" fontId="33" fillId="4" borderId="16" xfId="0" applyNumberFormat="1" applyFont="1" applyFill="1" applyBorder="1" applyAlignment="1">
      <alignment horizontal="center" vertical="top" wrapText="1"/>
    </xf>
    <xf numFmtId="165" fontId="33" fillId="4" borderId="31" xfId="0" applyNumberFormat="1" applyFont="1" applyFill="1" applyBorder="1" applyAlignment="1">
      <alignment horizontal="center" vertical="top"/>
    </xf>
    <xf numFmtId="165" fontId="33" fillId="4" borderId="63" xfId="0" applyNumberFormat="1" applyFont="1" applyFill="1" applyBorder="1" applyAlignment="1">
      <alignment vertical="top" wrapText="1"/>
    </xf>
    <xf numFmtId="165" fontId="33" fillId="4" borderId="54" xfId="0" applyNumberFormat="1" applyFont="1" applyFill="1" applyBorder="1" applyAlignment="1">
      <alignment vertical="top" wrapText="1"/>
    </xf>
    <xf numFmtId="165" fontId="33" fillId="4" borderId="53" xfId="0" applyNumberFormat="1" applyFont="1" applyFill="1" applyBorder="1" applyAlignment="1">
      <alignment horizontal="center" vertical="top"/>
    </xf>
    <xf numFmtId="49" fontId="31" fillId="4" borderId="13" xfId="0" applyNumberFormat="1" applyFont="1" applyFill="1" applyBorder="1" applyAlignment="1">
      <alignment horizontal="center" vertical="top" wrapText="1"/>
    </xf>
    <xf numFmtId="49" fontId="31" fillId="2" borderId="13" xfId="0" applyNumberFormat="1" applyFont="1" applyFill="1" applyBorder="1" applyAlignment="1">
      <alignment horizontal="center" vertical="top" wrapText="1"/>
    </xf>
    <xf numFmtId="49" fontId="31" fillId="0" borderId="13" xfId="0" applyNumberFormat="1" applyFont="1" applyBorder="1" applyAlignment="1">
      <alignment horizontal="center" vertical="top" wrapText="1"/>
    </xf>
    <xf numFmtId="49" fontId="33" fillId="2" borderId="13" xfId="0" applyNumberFormat="1" applyFont="1" applyFill="1" applyBorder="1" applyAlignment="1">
      <alignment horizontal="center" vertical="top" wrapText="1"/>
    </xf>
    <xf numFmtId="49" fontId="33" fillId="0" borderId="13" xfId="0" applyNumberFormat="1" applyFont="1" applyBorder="1" applyAlignment="1">
      <alignment horizontal="center" vertical="top" wrapText="1"/>
    </xf>
    <xf numFmtId="0" fontId="33" fillId="4" borderId="13" xfId="0" applyFont="1" applyFill="1" applyBorder="1" applyAlignment="1">
      <alignment horizontal="center" vertical="top"/>
    </xf>
    <xf numFmtId="165" fontId="48" fillId="15" borderId="90" xfId="0" applyNumberFormat="1" applyFont="1" applyFill="1" applyBorder="1" applyAlignment="1">
      <alignment horizontal="center" vertical="top"/>
    </xf>
    <xf numFmtId="165" fontId="33" fillId="4" borderId="1" xfId="0" applyNumberFormat="1" applyFont="1" applyFill="1" applyBorder="1" applyAlignment="1">
      <alignment vertical="top" wrapText="1"/>
    </xf>
    <xf numFmtId="165" fontId="31" fillId="4" borderId="48" xfId="72" applyNumberFormat="1" applyFont="1" applyFill="1" applyBorder="1" applyAlignment="1">
      <alignment horizontal="center" vertical="top"/>
    </xf>
    <xf numFmtId="165" fontId="31" fillId="4" borderId="50" xfId="72" applyNumberFormat="1" applyFont="1" applyFill="1" applyBorder="1" applyAlignment="1">
      <alignment horizontal="center" vertical="top" wrapText="1"/>
    </xf>
    <xf numFmtId="165" fontId="33" fillId="4" borderId="47" xfId="0" applyNumberFormat="1" applyFont="1" applyFill="1" applyBorder="1" applyAlignment="1">
      <alignment horizontal="center" vertical="top" wrapText="1"/>
    </xf>
    <xf numFmtId="165" fontId="31" fillId="4" borderId="48" xfId="72" applyNumberFormat="1" applyFont="1" applyFill="1" applyBorder="1" applyAlignment="1">
      <alignment horizontal="center" vertical="top" wrapText="1"/>
    </xf>
    <xf numFmtId="165" fontId="31" fillId="4" borderId="60" xfId="0" applyNumberFormat="1" applyFont="1" applyFill="1" applyBorder="1" applyAlignment="1">
      <alignment horizontal="center" vertical="top" wrapText="1"/>
    </xf>
    <xf numFmtId="165" fontId="33" fillId="4" borderId="54" xfId="0" applyNumberFormat="1" applyFont="1" applyFill="1" applyBorder="1" applyAlignment="1">
      <alignment horizontal="center" vertical="top" wrapText="1"/>
    </xf>
    <xf numFmtId="49" fontId="47" fillId="4" borderId="13" xfId="0" applyNumberFormat="1" applyFont="1" applyFill="1" applyBorder="1" applyAlignment="1">
      <alignment horizontal="center" vertical="top" wrapText="1"/>
    </xf>
    <xf numFmtId="167" fontId="33" fillId="4" borderId="13" xfId="0" applyNumberFormat="1" applyFont="1" applyFill="1" applyBorder="1" applyAlignment="1">
      <alignment horizontal="center" vertical="top"/>
    </xf>
    <xf numFmtId="165" fontId="33" fillId="4" borderId="49" xfId="0" applyNumberFormat="1" applyFont="1" applyFill="1" applyBorder="1" applyAlignment="1">
      <alignment horizontal="center" vertical="top" wrapText="1"/>
    </xf>
    <xf numFmtId="0" fontId="33" fillId="0" borderId="0" xfId="0" applyFont="1" applyAlignment="1">
      <alignment horizontal="left"/>
    </xf>
    <xf numFmtId="49" fontId="31" fillId="4" borderId="7" xfId="0" applyNumberFormat="1" applyFont="1" applyFill="1" applyBorder="1" applyAlignment="1">
      <alignment horizontal="left" vertical="center" wrapText="1"/>
    </xf>
    <xf numFmtId="0" fontId="33" fillId="2" borderId="15" xfId="0" applyFont="1" applyFill="1" applyBorder="1" applyAlignment="1">
      <alignment horizontal="left" vertical="top"/>
    </xf>
    <xf numFmtId="0" fontId="33" fillId="2" borderId="24" xfId="0" applyFont="1" applyFill="1" applyBorder="1" applyAlignment="1">
      <alignment horizontal="left" vertical="top" wrapText="1"/>
    </xf>
    <xf numFmtId="165" fontId="41" fillId="4" borderId="48" xfId="72" applyNumberFormat="1" applyFont="1" applyFill="1" applyBorder="1" applyAlignment="1">
      <alignment horizontal="center" vertical="top" wrapText="1"/>
    </xf>
    <xf numFmtId="49" fontId="41" fillId="0" borderId="1" xfId="0" applyNumberFormat="1" applyFont="1" applyBorder="1" applyAlignment="1">
      <alignment horizontal="center" vertical="top" wrapText="1"/>
    </xf>
    <xf numFmtId="0" fontId="31" fillId="0" borderId="1" xfId="8" applyFont="1" applyBorder="1" applyAlignment="1">
      <alignment horizontal="center" vertical="top"/>
    </xf>
    <xf numFmtId="2" fontId="31" fillId="4" borderId="1" xfId="2" applyNumberFormat="1" applyFont="1" applyFill="1" applyBorder="1" applyAlignment="1">
      <alignment horizontal="center" vertical="top" wrapText="1"/>
    </xf>
    <xf numFmtId="0" fontId="52" fillId="4" borderId="7" xfId="0" applyFont="1" applyFill="1" applyBorder="1" applyAlignment="1">
      <alignment horizontal="center" vertical="top" wrapText="1"/>
    </xf>
    <xf numFmtId="49" fontId="52" fillId="4" borderId="2" xfId="0" applyNumberFormat="1" applyFont="1" applyFill="1" applyBorder="1" applyAlignment="1">
      <alignment horizontal="left" vertical="top" wrapText="1"/>
    </xf>
    <xf numFmtId="0" fontId="52" fillId="4" borderId="20" xfId="0" applyFont="1" applyFill="1" applyBorder="1" applyAlignment="1">
      <alignment horizontal="left" vertical="top"/>
    </xf>
    <xf numFmtId="0" fontId="52" fillId="4" borderId="24" xfId="0" applyFont="1" applyFill="1" applyBorder="1" applyAlignment="1">
      <alignment horizontal="center" vertical="top" wrapText="1"/>
    </xf>
    <xf numFmtId="49" fontId="52" fillId="4" borderId="17" xfId="0" applyNumberFormat="1" applyFont="1" applyFill="1" applyBorder="1" applyAlignment="1">
      <alignment horizontal="left" vertical="top" wrapText="1"/>
    </xf>
    <xf numFmtId="49" fontId="52" fillId="4" borderId="8" xfId="0" applyNumberFormat="1" applyFont="1" applyFill="1" applyBorder="1" applyAlignment="1">
      <alignment horizontal="left" vertical="top" wrapText="1"/>
    </xf>
    <xf numFmtId="49" fontId="52" fillId="4" borderId="7" xfId="0" applyNumberFormat="1" applyFont="1" applyFill="1" applyBorder="1" applyAlignment="1">
      <alignment horizontal="center" vertical="top" wrapText="1"/>
    </xf>
    <xf numFmtId="0" fontId="52" fillId="4" borderId="20" xfId="0" applyFont="1" applyFill="1" applyBorder="1" applyAlignment="1">
      <alignment horizontal="left" vertical="top" wrapText="1"/>
    </xf>
    <xf numFmtId="49" fontId="52" fillId="4" borderId="11" xfId="0" applyNumberFormat="1" applyFont="1" applyFill="1" applyBorder="1" applyAlignment="1">
      <alignment horizontal="center" vertical="top" wrapText="1"/>
    </xf>
    <xf numFmtId="1" fontId="52" fillId="15" borderId="1" xfId="0" applyNumberFormat="1" applyFont="1" applyFill="1" applyBorder="1" applyAlignment="1">
      <alignment horizontal="left" vertical="top" wrapText="1"/>
    </xf>
    <xf numFmtId="0" fontId="31" fillId="0" borderId="15" xfId="0" applyFont="1" applyBorder="1" applyAlignment="1">
      <alignment horizontal="center" vertical="center" wrapText="1"/>
    </xf>
    <xf numFmtId="165" fontId="31" fillId="0" borderId="48" xfId="0" applyNumberFormat="1" applyFont="1" applyBorder="1" applyAlignment="1">
      <alignment horizontal="center" vertical="top" wrapText="1"/>
    </xf>
    <xf numFmtId="0" fontId="52" fillId="4" borderId="9" xfId="0" applyFont="1" applyFill="1" applyBorder="1" applyAlignment="1">
      <alignment horizontal="center" vertical="top" wrapText="1"/>
    </xf>
    <xf numFmtId="49" fontId="31" fillId="0" borderId="17" xfId="0" applyNumberFormat="1" applyFont="1" applyBorder="1" applyAlignment="1">
      <alignment horizontal="center" vertical="top" wrapText="1"/>
    </xf>
    <xf numFmtId="49" fontId="31" fillId="0" borderId="2" xfId="0" applyNumberFormat="1" applyFont="1" applyBorder="1" applyAlignment="1">
      <alignment horizontal="center" vertical="top" wrapText="1"/>
    </xf>
    <xf numFmtId="49" fontId="31" fillId="4" borderId="8" xfId="0" applyNumberFormat="1" applyFont="1" applyFill="1" applyBorder="1" applyAlignment="1">
      <alignment horizontal="center" vertical="top" wrapText="1"/>
    </xf>
    <xf numFmtId="165" fontId="47" fillId="4" borderId="0" xfId="0" applyNumberFormat="1" applyFont="1" applyFill="1" applyAlignment="1">
      <alignment horizontal="center" vertical="top"/>
    </xf>
    <xf numFmtId="165" fontId="48" fillId="4" borderId="0" xfId="0" applyNumberFormat="1" applyFont="1" applyFill="1" applyAlignment="1">
      <alignment horizontal="center" vertical="top"/>
    </xf>
    <xf numFmtId="165" fontId="58" fillId="4" borderId="0" xfId="0" applyNumberFormat="1" applyFont="1" applyFill="1" applyAlignment="1">
      <alignment horizontal="center" vertical="top"/>
    </xf>
    <xf numFmtId="165" fontId="47" fillId="4" borderId="49" xfId="0" applyNumberFormat="1" applyFont="1" applyFill="1" applyBorder="1" applyAlignment="1">
      <alignment horizontal="center" vertical="top" wrapText="1"/>
    </xf>
    <xf numFmtId="165" fontId="47" fillId="4" borderId="43" xfId="0" applyNumberFormat="1" applyFont="1" applyFill="1" applyBorder="1" applyAlignment="1">
      <alignment horizontal="center" vertical="top" wrapText="1"/>
    </xf>
    <xf numFmtId="165" fontId="47" fillId="4" borderId="45" xfId="0" applyNumberFormat="1" applyFont="1" applyFill="1" applyBorder="1" applyAlignment="1">
      <alignment horizontal="center" vertical="top" wrapText="1"/>
    </xf>
    <xf numFmtId="0" fontId="47" fillId="4" borderId="0" xfId="0" applyFont="1" applyFill="1"/>
    <xf numFmtId="0" fontId="47" fillId="4" borderId="0" xfId="0" applyFont="1" applyFill="1" applyAlignment="1">
      <alignment vertical="top"/>
    </xf>
    <xf numFmtId="0" fontId="59" fillId="4" borderId="0" xfId="0" applyFont="1" applyFill="1" applyAlignment="1">
      <alignment vertical="top"/>
    </xf>
    <xf numFmtId="168" fontId="47" fillId="4" borderId="31" xfId="0" applyNumberFormat="1" applyFont="1" applyFill="1" applyBorder="1" applyAlignment="1">
      <alignment horizontal="center" vertical="top"/>
    </xf>
    <xf numFmtId="170" fontId="47" fillId="4" borderId="50" xfId="0" applyNumberFormat="1" applyFont="1" applyFill="1" applyBorder="1" applyAlignment="1">
      <alignment horizontal="center" vertical="top" wrapText="1"/>
    </xf>
    <xf numFmtId="168" fontId="47" fillId="4" borderId="0" xfId="0" applyNumberFormat="1" applyFont="1" applyFill="1" applyAlignment="1">
      <alignment horizontal="center" vertical="top"/>
    </xf>
    <xf numFmtId="170" fontId="47" fillId="4" borderId="48" xfId="0" applyNumberFormat="1" applyFont="1" applyFill="1" applyBorder="1" applyAlignment="1">
      <alignment horizontal="center" vertical="top" wrapText="1"/>
    </xf>
    <xf numFmtId="170" fontId="47" fillId="4" borderId="49" xfId="0" applyNumberFormat="1" applyFont="1" applyFill="1" applyBorder="1" applyAlignment="1">
      <alignment horizontal="center" vertical="top" wrapText="1"/>
    </xf>
    <xf numFmtId="170" fontId="47" fillId="15" borderId="77" xfId="0" applyNumberFormat="1" applyFont="1" applyFill="1" applyBorder="1" applyAlignment="1">
      <alignment horizontal="center" vertical="top" wrapText="1"/>
    </xf>
    <xf numFmtId="170" fontId="47" fillId="4" borderId="45" xfId="0" applyNumberFormat="1" applyFont="1" applyFill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49" fontId="31" fillId="0" borderId="14" xfId="0" applyNumberFormat="1" applyFont="1" applyBorder="1" applyAlignment="1">
      <alignment horizontal="center" vertical="top" wrapText="1"/>
    </xf>
    <xf numFmtId="49" fontId="31" fillId="0" borderId="25" xfId="0" applyNumberFormat="1" applyFont="1" applyBorder="1" applyAlignment="1">
      <alignment horizontal="center" vertical="top" wrapText="1"/>
    </xf>
    <xf numFmtId="49" fontId="47" fillId="0" borderId="1" xfId="0" applyNumberFormat="1" applyFont="1" applyBorder="1" applyAlignment="1">
      <alignment horizontal="center" vertical="top" wrapText="1"/>
    </xf>
    <xf numFmtId="49" fontId="47" fillId="0" borderId="17" xfId="0" applyNumberFormat="1" applyFont="1" applyBorder="1" applyAlignment="1">
      <alignment horizontal="center" vertical="top" wrapText="1"/>
    </xf>
    <xf numFmtId="49" fontId="31" fillId="4" borderId="21" xfId="0" applyNumberFormat="1" applyFont="1" applyFill="1" applyBorder="1" applyAlignment="1">
      <alignment horizontal="center" vertical="top" wrapText="1"/>
    </xf>
    <xf numFmtId="49" fontId="31" fillId="4" borderId="14" xfId="0" applyNumberFormat="1" applyFont="1" applyFill="1" applyBorder="1" applyAlignment="1">
      <alignment horizontal="center" vertical="top" wrapText="1"/>
    </xf>
    <xf numFmtId="49" fontId="31" fillId="4" borderId="25" xfId="0" applyNumberFormat="1" applyFont="1" applyFill="1" applyBorder="1" applyAlignment="1">
      <alignment horizontal="center" vertical="top" wrapText="1"/>
    </xf>
    <xf numFmtId="49" fontId="31" fillId="2" borderId="8" xfId="0" applyNumberFormat="1" applyFont="1" applyFill="1" applyBorder="1" applyAlignment="1">
      <alignment horizontal="center" vertical="top" wrapText="1"/>
    </xf>
    <xf numFmtId="165" fontId="47" fillId="4" borderId="7" xfId="0" applyNumberFormat="1" applyFont="1" applyFill="1" applyBorder="1" applyAlignment="1">
      <alignment horizontal="center" vertical="top" wrapText="1"/>
    </xf>
    <xf numFmtId="165" fontId="47" fillId="4" borderId="28" xfId="0" applyNumberFormat="1" applyFont="1" applyFill="1" applyBorder="1" applyAlignment="1">
      <alignment horizontal="center" vertical="top"/>
    </xf>
    <xf numFmtId="165" fontId="47" fillId="4" borderId="28" xfId="0" applyNumberFormat="1" applyFont="1" applyFill="1" applyBorder="1" applyAlignment="1">
      <alignment horizontal="center" vertical="top" wrapText="1"/>
    </xf>
    <xf numFmtId="165" fontId="47" fillId="0" borderId="28" xfId="0" applyNumberFormat="1" applyFont="1" applyBorder="1" applyAlignment="1">
      <alignment horizontal="center" vertical="top" wrapText="1"/>
    </xf>
    <xf numFmtId="165" fontId="33" fillId="4" borderId="39" xfId="0" applyNumberFormat="1" applyFont="1" applyFill="1" applyBorder="1" applyAlignment="1">
      <alignment horizontal="center" vertical="top" wrapText="1"/>
    </xf>
    <xf numFmtId="165" fontId="31" fillId="0" borderId="68" xfId="0" applyNumberFormat="1" applyFont="1" applyBorder="1" applyAlignment="1">
      <alignment horizontal="center" vertical="top" wrapText="1"/>
    </xf>
    <xf numFmtId="165" fontId="33" fillId="4" borderId="28" xfId="0" applyNumberFormat="1" applyFont="1" applyFill="1" applyBorder="1" applyAlignment="1">
      <alignment horizontal="center" vertical="top" wrapText="1"/>
    </xf>
    <xf numFmtId="164" fontId="31" fillId="4" borderId="23" xfId="0" applyNumberFormat="1" applyFont="1" applyFill="1" applyBorder="1" applyAlignment="1">
      <alignment horizontal="center" vertical="top" wrapText="1"/>
    </xf>
    <xf numFmtId="165" fontId="31" fillId="0" borderId="29" xfId="0" applyNumberFormat="1" applyFont="1" applyBorder="1" applyAlignment="1">
      <alignment horizontal="center" vertical="top" wrapText="1"/>
    </xf>
    <xf numFmtId="0" fontId="38" fillId="4" borderId="0" xfId="0" applyFont="1" applyFill="1" applyAlignment="1">
      <alignment vertical="top"/>
    </xf>
    <xf numFmtId="0" fontId="47" fillId="15" borderId="76" xfId="0" applyFont="1" applyFill="1" applyBorder="1" applyAlignment="1">
      <alignment vertical="top" wrapText="1"/>
    </xf>
    <xf numFmtId="0" fontId="47" fillId="15" borderId="76" xfId="0" applyFont="1" applyFill="1" applyBorder="1" applyAlignment="1">
      <alignment horizontal="center" vertical="top" wrapText="1"/>
    </xf>
    <xf numFmtId="170" fontId="48" fillId="15" borderId="88" xfId="0" applyNumberFormat="1" applyFont="1" applyFill="1" applyBorder="1" applyAlignment="1">
      <alignment horizontal="center" vertical="top" wrapText="1"/>
    </xf>
    <xf numFmtId="170" fontId="48" fillId="15" borderId="87" xfId="0" applyNumberFormat="1" applyFont="1" applyFill="1" applyBorder="1" applyAlignment="1">
      <alignment horizontal="center" vertical="top" wrapText="1"/>
    </xf>
    <xf numFmtId="0" fontId="47" fillId="15" borderId="76" xfId="0" applyFont="1" applyFill="1" applyBorder="1" applyAlignment="1">
      <alignment horizontal="left" vertical="top" wrapText="1"/>
    </xf>
    <xf numFmtId="170" fontId="47" fillId="15" borderId="78" xfId="0" applyNumberFormat="1" applyFont="1" applyFill="1" applyBorder="1" applyAlignment="1">
      <alignment horizontal="center" vertical="top" wrapText="1"/>
    </xf>
    <xf numFmtId="165" fontId="33" fillId="4" borderId="30" xfId="0" applyNumberFormat="1" applyFont="1" applyFill="1" applyBorder="1" applyAlignment="1">
      <alignment horizontal="center" vertical="top"/>
    </xf>
    <xf numFmtId="165" fontId="33" fillId="4" borderId="23" xfId="0" applyNumberFormat="1" applyFont="1" applyFill="1" applyBorder="1" applyAlignment="1">
      <alignment vertical="top" wrapText="1"/>
    </xf>
    <xf numFmtId="165" fontId="33" fillId="4" borderId="44" xfId="0" applyNumberFormat="1" applyFont="1" applyFill="1" applyBorder="1" applyAlignment="1">
      <alignment vertical="top" wrapText="1"/>
    </xf>
    <xf numFmtId="165" fontId="33" fillId="4" borderId="29" xfId="0" applyNumberFormat="1" applyFont="1" applyFill="1" applyBorder="1" applyAlignment="1">
      <alignment vertical="top" wrapText="1"/>
    </xf>
    <xf numFmtId="164" fontId="33" fillId="2" borderId="13" xfId="0" applyNumberFormat="1" applyFont="1" applyFill="1" applyBorder="1" applyAlignment="1">
      <alignment horizontal="left" vertical="top" wrapText="1"/>
    </xf>
    <xf numFmtId="49" fontId="33" fillId="0" borderId="1" xfId="0" applyNumberFormat="1" applyFont="1" applyBorder="1" applyAlignment="1">
      <alignment horizontal="center" vertical="top" wrapText="1"/>
    </xf>
    <xf numFmtId="0" fontId="33" fillId="2" borderId="1" xfId="0" applyFont="1" applyFill="1" applyBorder="1" applyAlignment="1">
      <alignment horizontal="center" vertical="top" wrapText="1"/>
    </xf>
    <xf numFmtId="165" fontId="31" fillId="4" borderId="43" xfId="0" applyNumberFormat="1" applyFont="1" applyFill="1" applyBorder="1" applyAlignment="1">
      <alignment vertical="top" wrapText="1"/>
    </xf>
    <xf numFmtId="165" fontId="31" fillId="4" borderId="47" xfId="0" applyNumberFormat="1" applyFont="1" applyFill="1" applyBorder="1" applyAlignment="1">
      <alignment vertical="top" wrapText="1"/>
    </xf>
    <xf numFmtId="49" fontId="31" fillId="4" borderId="17" xfId="8" applyNumberFormat="1" applyFont="1" applyFill="1" applyBorder="1" applyAlignment="1">
      <alignment horizontal="center" vertical="top"/>
    </xf>
    <xf numFmtId="49" fontId="31" fillId="4" borderId="2" xfId="8" applyNumberFormat="1" applyFont="1" applyFill="1" applyBorder="1" applyAlignment="1">
      <alignment vertical="top"/>
    </xf>
    <xf numFmtId="49" fontId="31" fillId="4" borderId="17" xfId="8" applyNumberFormat="1" applyFont="1" applyFill="1" applyBorder="1" applyAlignment="1">
      <alignment horizontal="center" vertical="top" wrapText="1"/>
    </xf>
    <xf numFmtId="49" fontId="31" fillId="4" borderId="2" xfId="8" applyNumberFormat="1" applyFont="1" applyFill="1" applyBorder="1" applyAlignment="1">
      <alignment vertical="top" wrapText="1"/>
    </xf>
    <xf numFmtId="0" fontId="31" fillId="4" borderId="17" xfId="8" applyFont="1" applyFill="1" applyBorder="1" applyAlignment="1">
      <alignment horizontal="center" vertical="top" wrapText="1"/>
    </xf>
    <xf numFmtId="0" fontId="31" fillId="4" borderId="2" xfId="8" applyFont="1" applyFill="1" applyBorder="1" applyAlignment="1">
      <alignment vertical="top" wrapText="1"/>
    </xf>
    <xf numFmtId="49" fontId="31" fillId="4" borderId="1" xfId="8" applyNumberFormat="1" applyFont="1" applyFill="1" applyBorder="1" applyAlignment="1">
      <alignment vertical="top"/>
    </xf>
    <xf numFmtId="49" fontId="31" fillId="2" borderId="36" xfId="0" applyNumberFormat="1" applyFont="1" applyFill="1" applyBorder="1" applyAlignment="1">
      <alignment horizontal="left" vertical="top" wrapText="1"/>
    </xf>
    <xf numFmtId="0" fontId="31" fillId="4" borderId="1" xfId="18" applyFont="1" applyFill="1" applyBorder="1" applyAlignment="1">
      <alignment vertical="top" wrapText="1"/>
    </xf>
    <xf numFmtId="49" fontId="47" fillId="15" borderId="92" xfId="0" applyNumberFormat="1" applyFont="1" applyFill="1" applyBorder="1" applyAlignment="1">
      <alignment horizontal="center" vertical="top" wrapText="1"/>
    </xf>
    <xf numFmtId="49" fontId="48" fillId="15" borderId="92" xfId="0" applyNumberFormat="1" applyFont="1" applyFill="1" applyBorder="1" applyAlignment="1">
      <alignment horizontal="center" vertical="top" wrapText="1"/>
    </xf>
    <xf numFmtId="49" fontId="33" fillId="4" borderId="15" xfId="0" applyNumberFormat="1" applyFont="1" applyFill="1" applyBorder="1" applyAlignment="1">
      <alignment horizontal="center" vertical="top" wrapText="1"/>
    </xf>
    <xf numFmtId="164" fontId="31" fillId="4" borderId="15" xfId="2" applyNumberFormat="1" applyFont="1" applyFill="1" applyBorder="1" applyAlignment="1">
      <alignment horizontal="center" vertical="top" wrapText="1"/>
    </xf>
    <xf numFmtId="49" fontId="47" fillId="4" borderId="15" xfId="8" applyNumberFormat="1" applyFont="1" applyFill="1" applyBorder="1" applyAlignment="1">
      <alignment horizontal="center" vertical="top" wrapText="1"/>
    </xf>
    <xf numFmtId="49" fontId="31" fillId="4" borderId="15" xfId="8" applyNumberFormat="1" applyFont="1" applyFill="1" applyBorder="1" applyAlignment="1">
      <alignment horizontal="center" vertical="top" wrapText="1"/>
    </xf>
    <xf numFmtId="49" fontId="31" fillId="4" borderId="15" xfId="0" applyNumberFormat="1" applyFont="1" applyFill="1" applyBorder="1" applyAlignment="1">
      <alignment horizontal="center" vertical="top"/>
    </xf>
    <xf numFmtId="49" fontId="31" fillId="10" borderId="15" xfId="9" applyNumberFormat="1" applyFont="1" applyFill="1" applyBorder="1" applyAlignment="1">
      <alignment horizontal="center" vertical="top" wrapText="1"/>
    </xf>
    <xf numFmtId="49" fontId="31" fillId="10" borderId="15" xfId="0" applyNumberFormat="1" applyFont="1" applyFill="1" applyBorder="1" applyAlignment="1">
      <alignment horizontal="center" vertical="top" wrapText="1"/>
    </xf>
    <xf numFmtId="1" fontId="31" fillId="4" borderId="15" xfId="2" applyNumberFormat="1" applyFont="1" applyFill="1" applyBorder="1" applyAlignment="1">
      <alignment horizontal="center" vertical="top" wrapText="1"/>
    </xf>
    <xf numFmtId="49" fontId="31" fillId="4" borderId="15" xfId="2" applyNumberFormat="1" applyFont="1" applyFill="1" applyBorder="1" applyAlignment="1">
      <alignment horizontal="center" vertical="top" wrapText="1"/>
    </xf>
    <xf numFmtId="165" fontId="31" fillId="0" borderId="23" xfId="0" applyNumberFormat="1" applyFont="1" applyBorder="1" applyAlignment="1">
      <alignment horizontal="center" vertical="top" wrapText="1"/>
    </xf>
    <xf numFmtId="49" fontId="31" fillId="4" borderId="93" xfId="0" applyNumberFormat="1" applyFont="1" applyFill="1" applyBorder="1" applyAlignment="1">
      <alignment vertical="top" wrapText="1"/>
    </xf>
    <xf numFmtId="49" fontId="31" fillId="4" borderId="6" xfId="0" applyNumberFormat="1" applyFont="1" applyFill="1" applyBorder="1" applyAlignment="1">
      <alignment vertical="top" wrapText="1"/>
    </xf>
    <xf numFmtId="0" fontId="31" fillId="4" borderId="34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 wrapText="1"/>
    </xf>
    <xf numFmtId="14" fontId="31" fillId="2" borderId="1" xfId="0" applyNumberFormat="1" applyFont="1" applyFill="1" applyBorder="1" applyAlignment="1">
      <alignment horizontal="center" vertical="top" wrapText="1"/>
    </xf>
    <xf numFmtId="0" fontId="38" fillId="0" borderId="0" xfId="0" applyFont="1" applyAlignment="1">
      <alignment horizontal="center" vertical="top"/>
    </xf>
    <xf numFmtId="168" fontId="31" fillId="0" borderId="0" xfId="0" applyNumberFormat="1" applyFont="1" applyAlignment="1">
      <alignment horizontal="center" vertical="top"/>
    </xf>
    <xf numFmtId="166" fontId="33" fillId="4" borderId="5" xfId="0" applyNumberFormat="1" applyFont="1" applyFill="1" applyBorder="1" applyAlignment="1">
      <alignment horizontal="center" vertical="top"/>
    </xf>
    <xf numFmtId="2" fontId="49" fillId="15" borderId="1" xfId="0" applyNumberFormat="1" applyFont="1" applyFill="1" applyBorder="1" applyAlignment="1">
      <alignment horizontal="center" vertical="top" wrapText="1"/>
    </xf>
    <xf numFmtId="49" fontId="33" fillId="15" borderId="84" xfId="0" applyNumberFormat="1" applyFont="1" applyFill="1" applyBorder="1" applyAlignment="1">
      <alignment horizontal="left" vertical="top" wrapText="1"/>
    </xf>
    <xf numFmtId="49" fontId="33" fillId="4" borderId="16" xfId="0" applyNumberFormat="1" applyFont="1" applyFill="1" applyBorder="1" applyAlignment="1">
      <alignment horizontal="left" wrapText="1"/>
    </xf>
    <xf numFmtId="0" fontId="40" fillId="4" borderId="1" xfId="0" applyFont="1" applyFill="1" applyBorder="1" applyAlignment="1">
      <alignment vertical="top" wrapText="1"/>
    </xf>
    <xf numFmtId="0" fontId="28" fillId="4" borderId="0" xfId="0" applyFont="1" applyFill="1" applyAlignment="1">
      <alignment vertical="top" wrapText="1"/>
    </xf>
    <xf numFmtId="165" fontId="47" fillId="4" borderId="39" xfId="0" applyNumberFormat="1" applyFont="1" applyFill="1" applyBorder="1" applyAlignment="1">
      <alignment horizontal="center" vertical="top"/>
    </xf>
    <xf numFmtId="165" fontId="47" fillId="4" borderId="47" xfId="0" applyNumberFormat="1" applyFont="1" applyFill="1" applyBorder="1" applyAlignment="1">
      <alignment horizontal="center" vertical="top"/>
    </xf>
    <xf numFmtId="165" fontId="47" fillId="4" borderId="52" xfId="0" applyNumberFormat="1" applyFont="1" applyFill="1" applyBorder="1" applyAlignment="1">
      <alignment horizontal="center" vertical="top"/>
    </xf>
    <xf numFmtId="165" fontId="47" fillId="4" borderId="45" xfId="0" applyNumberFormat="1" applyFont="1" applyFill="1" applyBorder="1" applyAlignment="1">
      <alignment vertical="top" wrapText="1"/>
    </xf>
    <xf numFmtId="165" fontId="47" fillId="4" borderId="49" xfId="0" applyNumberFormat="1" applyFont="1" applyFill="1" applyBorder="1" applyAlignment="1">
      <alignment horizontal="center" vertical="top"/>
    </xf>
    <xf numFmtId="165" fontId="47" fillId="4" borderId="42" xfId="0" applyNumberFormat="1" applyFont="1" applyFill="1" applyBorder="1" applyAlignment="1">
      <alignment horizontal="center" vertical="top"/>
    </xf>
    <xf numFmtId="165" fontId="47" fillId="4" borderId="5" xfId="0" applyNumberFormat="1" applyFont="1" applyFill="1" applyBorder="1" applyAlignment="1">
      <alignment horizontal="center" vertical="top" wrapText="1"/>
    </xf>
    <xf numFmtId="167" fontId="47" fillId="4" borderId="0" xfId="0" applyNumberFormat="1" applyFont="1" applyFill="1" applyAlignment="1">
      <alignment horizontal="center" vertical="top"/>
    </xf>
    <xf numFmtId="168" fontId="47" fillId="4" borderId="27" xfId="0" applyNumberFormat="1" applyFont="1" applyFill="1" applyBorder="1" applyAlignment="1">
      <alignment horizontal="center" vertical="top" wrapText="1"/>
    </xf>
    <xf numFmtId="165" fontId="47" fillId="4" borderId="29" xfId="0" applyNumberFormat="1" applyFont="1" applyFill="1" applyBorder="1" applyAlignment="1">
      <alignment horizontal="center" vertical="top"/>
    </xf>
    <xf numFmtId="165" fontId="47" fillId="4" borderId="6" xfId="0" applyNumberFormat="1" applyFont="1" applyFill="1" applyBorder="1" applyAlignment="1">
      <alignment horizontal="center" vertical="top"/>
    </xf>
    <xf numFmtId="165" fontId="47" fillId="4" borderId="55" xfId="0" applyNumberFormat="1" applyFont="1" applyFill="1" applyBorder="1" applyAlignment="1">
      <alignment horizontal="center" vertical="top"/>
    </xf>
    <xf numFmtId="0" fontId="43" fillId="9" borderId="1" xfId="0" applyFont="1" applyFill="1" applyBorder="1" applyAlignment="1">
      <alignment horizontal="center" vertical="top" wrapText="1"/>
    </xf>
    <xf numFmtId="0" fontId="43" fillId="9" borderId="17" xfId="0" applyFont="1" applyFill="1" applyBorder="1" applyAlignment="1">
      <alignment horizontal="center" vertical="top" wrapText="1"/>
    </xf>
    <xf numFmtId="0" fontId="43" fillId="9" borderId="15" xfId="0" applyFont="1" applyFill="1" applyBorder="1" applyAlignment="1">
      <alignment vertical="top" wrapText="1"/>
    </xf>
    <xf numFmtId="0" fontId="43" fillId="9" borderId="22" xfId="0" applyFont="1" applyFill="1" applyBorder="1" applyAlignment="1">
      <alignment vertical="top" wrapText="1"/>
    </xf>
    <xf numFmtId="167" fontId="43" fillId="9" borderId="50" xfId="0" applyNumberFormat="1" applyFont="1" applyFill="1" applyBorder="1" applyAlignment="1">
      <alignment horizontal="center" vertical="top" wrapText="1"/>
    </xf>
    <xf numFmtId="167" fontId="43" fillId="9" borderId="43" xfId="0" applyNumberFormat="1" applyFont="1" applyFill="1" applyBorder="1" applyAlignment="1">
      <alignment horizontal="center" vertical="top" wrapText="1"/>
    </xf>
    <xf numFmtId="167" fontId="44" fillId="9" borderId="5" xfId="0" applyNumberFormat="1" applyFont="1" applyFill="1" applyBorder="1" applyAlignment="1">
      <alignment horizontal="center" vertical="top" wrapText="1"/>
    </xf>
    <xf numFmtId="167" fontId="44" fillId="4" borderId="47" xfId="0" applyNumberFormat="1" applyFont="1" applyFill="1" applyBorder="1" applyAlignment="1">
      <alignment horizontal="center" vertical="top" wrapText="1"/>
    </xf>
    <xf numFmtId="167" fontId="43" fillId="0" borderId="42" xfId="0" applyNumberFormat="1" applyFont="1" applyBorder="1" applyAlignment="1">
      <alignment vertical="top" wrapText="1"/>
    </xf>
    <xf numFmtId="167" fontId="47" fillId="0" borderId="50" xfId="0" applyNumberFormat="1" applyFont="1" applyBorder="1" applyAlignment="1">
      <alignment horizontal="center" vertical="top" wrapText="1"/>
    </xf>
    <xf numFmtId="167" fontId="43" fillId="0" borderId="50" xfId="0" applyNumberFormat="1" applyFont="1" applyBorder="1" applyAlignment="1">
      <alignment horizontal="center" vertical="top" wrapText="1"/>
    </xf>
    <xf numFmtId="167" fontId="43" fillId="0" borderId="43" xfId="0" applyNumberFormat="1" applyFont="1" applyBorder="1" applyAlignment="1">
      <alignment horizontal="center" vertical="top" wrapText="1"/>
    </xf>
    <xf numFmtId="167" fontId="44" fillId="0" borderId="5" xfId="0" applyNumberFormat="1" applyFont="1" applyBorder="1" applyAlignment="1">
      <alignment horizontal="center" vertical="top" wrapText="1"/>
    </xf>
    <xf numFmtId="167" fontId="43" fillId="0" borderId="47" xfId="0" applyNumberFormat="1" applyFont="1" applyBorder="1" applyAlignment="1">
      <alignment horizontal="center" vertical="top" wrapText="1"/>
    </xf>
    <xf numFmtId="0" fontId="43" fillId="9" borderId="7" xfId="0" applyFont="1" applyFill="1" applyBorder="1" applyAlignment="1">
      <alignment horizontal="center" vertical="top" wrapText="1"/>
    </xf>
    <xf numFmtId="0" fontId="43" fillId="9" borderId="20" xfId="0" applyFont="1" applyFill="1" applyBorder="1" applyAlignment="1">
      <alignment vertical="top" wrapText="1"/>
    </xf>
    <xf numFmtId="167" fontId="43" fillId="9" borderId="48" xfId="0" applyNumberFormat="1" applyFont="1" applyFill="1" applyBorder="1" applyAlignment="1">
      <alignment horizontal="center" vertical="top" wrapText="1"/>
    </xf>
    <xf numFmtId="0" fontId="43" fillId="9" borderId="16" xfId="0" applyFont="1" applyFill="1" applyBorder="1" applyAlignment="1">
      <alignment horizontal="center" vertical="top" wrapText="1"/>
    </xf>
    <xf numFmtId="167" fontId="43" fillId="9" borderId="45" xfId="0" applyNumberFormat="1" applyFont="1" applyFill="1" applyBorder="1" applyAlignment="1">
      <alignment horizontal="center" vertical="top" wrapText="1"/>
    </xf>
    <xf numFmtId="167" fontId="44" fillId="0" borderId="47" xfId="0" applyNumberFormat="1" applyFont="1" applyBorder="1" applyAlignment="1">
      <alignment horizontal="center" vertical="top" wrapText="1"/>
    </xf>
    <xf numFmtId="167" fontId="47" fillId="0" borderId="43" xfId="0" applyNumberFormat="1" applyFont="1" applyBorder="1" applyAlignment="1">
      <alignment horizontal="center" vertical="top" wrapText="1"/>
    </xf>
    <xf numFmtId="167" fontId="43" fillId="0" borderId="48" xfId="0" applyNumberFormat="1" applyFont="1" applyBorder="1" applyAlignment="1">
      <alignment horizontal="center" vertical="top" wrapText="1"/>
    </xf>
    <xf numFmtId="49" fontId="47" fillId="15" borderId="70" xfId="0" applyNumberFormat="1" applyFont="1" applyFill="1" applyBorder="1" applyAlignment="1">
      <alignment horizontal="center" vertical="top" wrapText="1"/>
    </xf>
    <xf numFmtId="49" fontId="47" fillId="15" borderId="71" xfId="0" applyNumberFormat="1" applyFont="1" applyFill="1" applyBorder="1" applyAlignment="1">
      <alignment horizontal="center" vertical="top" wrapText="1"/>
    </xf>
    <xf numFmtId="0" fontId="56" fillId="4" borderId="71" xfId="0" applyFont="1" applyFill="1" applyBorder="1" applyAlignment="1">
      <alignment horizontal="center" vertical="top"/>
    </xf>
    <xf numFmtId="49" fontId="47" fillId="15" borderId="80" xfId="0" applyNumberFormat="1" applyFont="1" applyFill="1" applyBorder="1" applyAlignment="1">
      <alignment horizontal="center" vertical="top" wrapText="1"/>
    </xf>
    <xf numFmtId="49" fontId="47" fillId="15" borderId="81" xfId="0" applyNumberFormat="1" applyFont="1" applyFill="1" applyBorder="1" applyAlignment="1">
      <alignment horizontal="center" vertical="top" wrapText="1"/>
    </xf>
    <xf numFmtId="167" fontId="31" fillId="0" borderId="1" xfId="0" applyNumberFormat="1" applyFont="1" applyBorder="1" applyAlignment="1">
      <alignment vertical="top" wrapText="1"/>
    </xf>
    <xf numFmtId="172" fontId="53" fillId="4" borderId="13" xfId="0" applyNumberFormat="1" applyFont="1" applyFill="1" applyBorder="1" applyAlignment="1">
      <alignment horizontal="center" vertical="top"/>
    </xf>
    <xf numFmtId="49" fontId="31" fillId="4" borderId="66" xfId="0" applyNumberFormat="1" applyFont="1" applyFill="1" applyBorder="1" applyAlignment="1">
      <alignment vertical="top" wrapText="1"/>
    </xf>
    <xf numFmtId="49" fontId="31" fillId="0" borderId="93" xfId="0" applyNumberFormat="1" applyFont="1" applyBorder="1" applyAlignment="1">
      <alignment vertical="top" wrapText="1"/>
    </xf>
    <xf numFmtId="49" fontId="31" fillId="0" borderId="66" xfId="0" applyNumberFormat="1" applyFont="1" applyBorder="1" applyAlignment="1">
      <alignment vertical="top" wrapText="1"/>
    </xf>
    <xf numFmtId="49" fontId="31" fillId="0" borderId="10" xfId="0" applyNumberFormat="1" applyFont="1" applyBorder="1" applyAlignment="1">
      <alignment vertical="top" wrapText="1"/>
    </xf>
    <xf numFmtId="49" fontId="31" fillId="2" borderId="93" xfId="0" applyNumberFormat="1" applyFont="1" applyFill="1" applyBorder="1" applyAlignment="1">
      <alignment vertical="top" wrapText="1"/>
    </xf>
    <xf numFmtId="49" fontId="31" fillId="2" borderId="66" xfId="0" applyNumberFormat="1" applyFont="1" applyFill="1" applyBorder="1" applyAlignment="1">
      <alignment vertical="top" wrapText="1"/>
    </xf>
    <xf numFmtId="49" fontId="31" fillId="2" borderId="6" xfId="0" applyNumberFormat="1" applyFont="1" applyFill="1" applyBorder="1" applyAlignment="1">
      <alignment vertical="top" wrapText="1"/>
    </xf>
    <xf numFmtId="0" fontId="33" fillId="4" borderId="7" xfId="0" applyFont="1" applyFill="1" applyBorder="1" applyAlignment="1">
      <alignment horizontal="center" vertical="top" wrapText="1"/>
    </xf>
    <xf numFmtId="167" fontId="33" fillId="4" borderId="1" xfId="0" applyNumberFormat="1" applyFont="1" applyFill="1" applyBorder="1" applyAlignment="1">
      <alignment horizontal="center" vertical="top"/>
    </xf>
    <xf numFmtId="165" fontId="31" fillId="4" borderId="13" xfId="0" applyNumberFormat="1" applyFont="1" applyFill="1" applyBorder="1" applyAlignment="1">
      <alignment horizontal="center" vertical="top"/>
    </xf>
    <xf numFmtId="0" fontId="56" fillId="4" borderId="81" xfId="0" applyFont="1" applyFill="1" applyBorder="1" applyAlignment="1">
      <alignment horizontal="center"/>
    </xf>
    <xf numFmtId="167" fontId="28" fillId="0" borderId="0" xfId="0" applyNumberFormat="1" applyFont="1" applyAlignment="1">
      <alignment vertical="top"/>
    </xf>
    <xf numFmtId="1" fontId="31" fillId="4" borderId="17" xfId="0" applyNumberFormat="1" applyFont="1" applyFill="1" applyBorder="1" applyAlignment="1">
      <alignment horizontal="center" vertical="top" wrapText="1"/>
    </xf>
    <xf numFmtId="1" fontId="31" fillId="4" borderId="7" xfId="0" applyNumberFormat="1" applyFont="1" applyFill="1" applyBorder="1" applyAlignment="1">
      <alignment horizontal="center" vertical="top" wrapText="1"/>
    </xf>
    <xf numFmtId="49" fontId="31" fillId="4" borderId="1" xfId="0" applyNumberFormat="1" applyFont="1" applyFill="1" applyBorder="1" applyAlignment="1">
      <alignment horizontal="center" vertical="top" wrapText="1"/>
    </xf>
    <xf numFmtId="49" fontId="31" fillId="4" borderId="1" xfId="0" applyNumberFormat="1" applyFont="1" applyFill="1" applyBorder="1" applyAlignment="1">
      <alignment horizontal="left" vertical="top" wrapText="1"/>
    </xf>
    <xf numFmtId="0" fontId="47" fillId="4" borderId="1" xfId="0" applyFont="1" applyFill="1" applyBorder="1" applyAlignment="1">
      <alignment horizontal="center" vertical="top" wrapText="1"/>
    </xf>
    <xf numFmtId="49" fontId="31" fillId="4" borderId="3" xfId="0" applyNumberFormat="1" applyFont="1" applyFill="1" applyBorder="1" applyAlignment="1">
      <alignment horizontal="left" vertical="top" wrapText="1"/>
    </xf>
    <xf numFmtId="49" fontId="31" fillId="4" borderId="56" xfId="0" applyNumberFormat="1" applyFont="1" applyFill="1" applyBorder="1" applyAlignment="1">
      <alignment horizontal="left" vertical="top" wrapText="1"/>
    </xf>
    <xf numFmtId="0" fontId="31" fillId="4" borderId="1" xfId="0" applyFont="1" applyFill="1" applyBorder="1" applyAlignment="1">
      <alignment horizontal="left" vertical="top" wrapText="1"/>
    </xf>
    <xf numFmtId="0" fontId="31" fillId="4" borderId="1" xfId="0" applyFont="1" applyFill="1" applyBorder="1" applyAlignment="1">
      <alignment horizontal="center" vertical="top"/>
    </xf>
    <xf numFmtId="0" fontId="31" fillId="4" borderId="17" xfId="0" applyFont="1" applyFill="1" applyBorder="1" applyAlignment="1">
      <alignment horizontal="center" vertical="top"/>
    </xf>
    <xf numFmtId="0" fontId="31" fillId="4" borderId="7" xfId="0" applyFont="1" applyFill="1" applyBorder="1" applyAlignment="1">
      <alignment horizontal="center" vertical="top"/>
    </xf>
    <xf numFmtId="167" fontId="31" fillId="4" borderId="1" xfId="0" applyNumberFormat="1" applyFont="1" applyFill="1" applyBorder="1" applyAlignment="1">
      <alignment horizontal="left" vertical="top" wrapText="1"/>
    </xf>
    <xf numFmtId="49" fontId="31" fillId="4" borderId="1" xfId="0" applyNumberFormat="1" applyFont="1" applyFill="1" applyBorder="1" applyAlignment="1">
      <alignment horizontal="center" vertical="top"/>
    </xf>
    <xf numFmtId="49" fontId="31" fillId="4" borderId="56" xfId="0" applyNumberFormat="1" applyFont="1" applyFill="1" applyBorder="1" applyAlignment="1">
      <alignment horizontal="right" vertical="top" wrapText="1"/>
    </xf>
    <xf numFmtId="49" fontId="31" fillId="4" borderId="16" xfId="0" applyNumberFormat="1" applyFont="1" applyFill="1" applyBorder="1" applyAlignment="1">
      <alignment horizontal="right" vertical="top" wrapText="1"/>
    </xf>
    <xf numFmtId="0" fontId="31" fillId="6" borderId="46" xfId="0" applyFont="1" applyFill="1" applyBorder="1" applyAlignment="1">
      <alignment horizontal="left" vertical="top" wrapText="1"/>
    </xf>
    <xf numFmtId="0" fontId="31" fillId="6" borderId="31" xfId="0" applyFont="1" applyFill="1" applyBorder="1" applyAlignment="1">
      <alignment horizontal="left" vertical="top" wrapText="1"/>
    </xf>
    <xf numFmtId="49" fontId="31" fillId="4" borderId="40" xfId="0" applyNumberFormat="1" applyFont="1" applyFill="1" applyBorder="1" applyAlignment="1">
      <alignment horizontal="right" vertical="top" wrapText="1"/>
    </xf>
    <xf numFmtId="49" fontId="31" fillId="4" borderId="58" xfId="0" applyNumberFormat="1" applyFont="1" applyFill="1" applyBorder="1" applyAlignment="1">
      <alignment horizontal="right" vertical="top" wrapText="1"/>
    </xf>
    <xf numFmtId="49" fontId="31" fillId="4" borderId="14" xfId="0" applyNumberFormat="1" applyFont="1" applyFill="1" applyBorder="1" applyAlignment="1">
      <alignment horizontal="left" vertical="top" wrapText="1"/>
    </xf>
    <xf numFmtId="49" fontId="31" fillId="4" borderId="25" xfId="0" applyNumberFormat="1" applyFont="1" applyFill="1" applyBorder="1" applyAlignment="1">
      <alignment horizontal="left" vertical="top" wrapText="1"/>
    </xf>
    <xf numFmtId="49" fontId="31" fillId="4" borderId="8" xfId="0" applyNumberFormat="1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left" vertical="top" wrapText="1"/>
    </xf>
    <xf numFmtId="0" fontId="31" fillId="4" borderId="7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top" wrapText="1"/>
    </xf>
    <xf numFmtId="0" fontId="31" fillId="4" borderId="7" xfId="0" applyFont="1" applyFill="1" applyBorder="1" applyAlignment="1">
      <alignment horizontal="center" vertical="top" wrapText="1"/>
    </xf>
    <xf numFmtId="49" fontId="31" fillId="4" borderId="17" xfId="0" applyNumberFormat="1" applyFont="1" applyFill="1" applyBorder="1" applyAlignment="1">
      <alignment horizontal="left" vertical="top" wrapText="1"/>
    </xf>
    <xf numFmtId="49" fontId="31" fillId="4" borderId="2" xfId="0" applyNumberFormat="1" applyFont="1" applyFill="1" applyBorder="1" applyAlignment="1">
      <alignment horizontal="left" vertical="top" wrapText="1"/>
    </xf>
    <xf numFmtId="49" fontId="31" fillId="4" borderId="7" xfId="0" applyNumberFormat="1" applyFont="1" applyFill="1" applyBorder="1" applyAlignment="1">
      <alignment horizontal="left" vertical="top" wrapText="1"/>
    </xf>
    <xf numFmtId="0" fontId="31" fillId="4" borderId="2" xfId="0" applyFont="1" applyFill="1" applyBorder="1" applyAlignment="1">
      <alignment horizontal="left" vertical="top" wrapText="1"/>
    </xf>
    <xf numFmtId="49" fontId="31" fillId="4" borderId="32" xfId="0" applyNumberFormat="1" applyFont="1" applyFill="1" applyBorder="1" applyAlignment="1">
      <alignment horizontal="left" vertical="top" wrapText="1"/>
    </xf>
    <xf numFmtId="0" fontId="31" fillId="8" borderId="27" xfId="0" applyFont="1" applyFill="1" applyBorder="1" applyAlignment="1">
      <alignment horizontal="left" vertical="top" wrapText="1"/>
    </xf>
    <xf numFmtId="0" fontId="31" fillId="8" borderId="16" xfId="0" applyFont="1" applyFill="1" applyBorder="1" applyAlignment="1">
      <alignment horizontal="left" vertical="top" wrapText="1"/>
    </xf>
    <xf numFmtId="49" fontId="31" fillId="4" borderId="27" xfId="0" applyNumberFormat="1" applyFont="1" applyFill="1" applyBorder="1" applyAlignment="1">
      <alignment horizontal="left" vertical="top" wrapText="1"/>
    </xf>
    <xf numFmtId="49" fontId="31" fillId="4" borderId="16" xfId="0" applyNumberFormat="1" applyFont="1" applyFill="1" applyBorder="1" applyAlignment="1">
      <alignment horizontal="left" vertical="top" wrapText="1"/>
    </xf>
    <xf numFmtId="49" fontId="31" fillId="4" borderId="27" xfId="0" applyNumberFormat="1" applyFont="1" applyFill="1" applyBorder="1" applyAlignment="1">
      <alignment horizontal="right" vertical="top" wrapText="1"/>
    </xf>
    <xf numFmtId="49" fontId="31" fillId="4" borderId="30" xfId="0" applyNumberFormat="1" applyFont="1" applyFill="1" applyBorder="1" applyAlignment="1">
      <alignment horizontal="right" vertical="top" wrapText="1"/>
    </xf>
    <xf numFmtId="49" fontId="47" fillId="4" borderId="46" xfId="0" applyNumberFormat="1" applyFont="1" applyFill="1" applyBorder="1" applyAlignment="1">
      <alignment horizontal="left" vertical="top" wrapText="1"/>
    </xf>
    <xf numFmtId="49" fontId="47" fillId="4" borderId="59" xfId="0" applyNumberFormat="1" applyFont="1" applyFill="1" applyBorder="1" applyAlignment="1">
      <alignment horizontal="left" vertical="top" wrapText="1"/>
    </xf>
    <xf numFmtId="0" fontId="31" fillId="4" borderId="22" xfId="0" applyFont="1" applyFill="1" applyBorder="1" applyAlignment="1">
      <alignment horizontal="left" vertical="top" wrapText="1"/>
    </xf>
    <xf numFmtId="0" fontId="31" fillId="4" borderId="24" xfId="0" applyFont="1" applyFill="1" applyBorder="1" applyAlignment="1">
      <alignment horizontal="left" vertical="top" wrapText="1"/>
    </xf>
    <xf numFmtId="0" fontId="31" fillId="4" borderId="20" xfId="0" applyFont="1" applyFill="1" applyBorder="1" applyAlignment="1">
      <alignment horizontal="left" vertical="top" wrapText="1"/>
    </xf>
    <xf numFmtId="0" fontId="31" fillId="4" borderId="1" xfId="0" applyFont="1" applyFill="1" applyBorder="1" applyAlignment="1">
      <alignment horizontal="center" vertical="top" wrapText="1"/>
    </xf>
    <xf numFmtId="0" fontId="31" fillId="4" borderId="19" xfId="0" applyFont="1" applyFill="1" applyBorder="1" applyAlignment="1">
      <alignment horizontal="center" vertical="top" wrapText="1"/>
    </xf>
    <xf numFmtId="168" fontId="31" fillId="4" borderId="12" xfId="0" applyNumberFormat="1" applyFont="1" applyFill="1" applyBorder="1" applyAlignment="1">
      <alignment horizontal="center" vertical="top" wrapText="1"/>
    </xf>
    <xf numFmtId="168" fontId="31" fillId="4" borderId="1" xfId="0" applyNumberFormat="1" applyFont="1" applyFill="1" applyBorder="1" applyAlignment="1">
      <alignment horizontal="center" vertical="top" wrapText="1"/>
    </xf>
    <xf numFmtId="168" fontId="31" fillId="4" borderId="19" xfId="0" applyNumberFormat="1" applyFont="1" applyFill="1" applyBorder="1" applyAlignment="1">
      <alignment horizontal="center" vertical="top" wrapText="1"/>
    </xf>
    <xf numFmtId="0" fontId="57" fillId="4" borderId="0" xfId="0" applyFont="1" applyFill="1" applyAlignment="1">
      <alignment horizontal="left" vertical="top" wrapText="1"/>
    </xf>
    <xf numFmtId="0" fontId="41" fillId="4" borderId="0" xfId="0" applyFont="1" applyFill="1" applyAlignment="1">
      <alignment horizontal="left" vertical="top" wrapText="1"/>
    </xf>
    <xf numFmtId="0" fontId="31" fillId="4" borderId="60" xfId="0" applyFont="1" applyFill="1" applyBorder="1" applyAlignment="1">
      <alignment horizontal="left" vertical="top" wrapText="1"/>
    </xf>
    <xf numFmtId="0" fontId="47" fillId="4" borderId="60" xfId="0" applyFont="1" applyFill="1" applyBorder="1" applyAlignment="1">
      <alignment horizontal="left" vertical="top" wrapText="1"/>
    </xf>
    <xf numFmtId="0" fontId="31" fillId="4" borderId="0" xfId="0" applyFont="1" applyFill="1" applyAlignment="1">
      <alignment horizontal="left" vertical="top" wrapText="1"/>
    </xf>
    <xf numFmtId="0" fontId="31" fillId="6" borderId="1" xfId="0" applyFont="1" applyFill="1" applyBorder="1" applyAlignment="1">
      <alignment horizontal="left" vertical="top" wrapText="1"/>
    </xf>
    <xf numFmtId="49" fontId="31" fillId="4" borderId="3" xfId="0" applyNumberFormat="1" applyFont="1" applyFill="1" applyBorder="1" applyAlignment="1">
      <alignment horizontal="right" vertical="top" wrapText="1"/>
    </xf>
    <xf numFmtId="49" fontId="31" fillId="4" borderId="4" xfId="0" applyNumberFormat="1" applyFont="1" applyFill="1" applyBorder="1" applyAlignment="1">
      <alignment horizontal="right" vertical="top" wrapText="1"/>
    </xf>
    <xf numFmtId="0" fontId="31" fillId="0" borderId="1" xfId="0" applyFont="1" applyBorder="1" applyAlignment="1">
      <alignment horizontal="center" vertical="top" wrapText="1"/>
    </xf>
    <xf numFmtId="0" fontId="31" fillId="8" borderId="1" xfId="0" applyFont="1" applyFill="1" applyBorder="1" applyAlignment="1">
      <alignment horizontal="left" vertical="top" wrapText="1"/>
    </xf>
    <xf numFmtId="164" fontId="31" fillId="4" borderId="0" xfId="0" applyNumberFormat="1" applyFont="1" applyFill="1" applyAlignment="1">
      <alignment horizontal="left" vertical="top" wrapText="1"/>
    </xf>
    <xf numFmtId="1" fontId="31" fillId="4" borderId="12" xfId="0" applyNumberFormat="1" applyFont="1" applyFill="1" applyBorder="1" applyAlignment="1">
      <alignment horizontal="center" vertical="top" wrapText="1"/>
    </xf>
    <xf numFmtId="1" fontId="31" fillId="4" borderId="1" xfId="0" applyNumberFormat="1" applyFont="1" applyFill="1" applyBorder="1" applyAlignment="1">
      <alignment horizontal="center" vertical="top" wrapText="1"/>
    </xf>
    <xf numFmtId="166" fontId="31" fillId="4" borderId="1" xfId="0" applyNumberFormat="1" applyFont="1" applyFill="1" applyBorder="1" applyAlignment="1">
      <alignment horizontal="center" vertical="top" wrapText="1"/>
    </xf>
    <xf numFmtId="166" fontId="31" fillId="4" borderId="19" xfId="0" applyNumberFormat="1" applyFont="1" applyFill="1" applyBorder="1" applyAlignment="1">
      <alignment horizontal="center" vertical="top" wrapText="1"/>
    </xf>
    <xf numFmtId="0" fontId="31" fillId="4" borderId="12" xfId="0" applyFont="1" applyFill="1" applyBorder="1" applyAlignment="1">
      <alignment horizontal="center" textRotation="90" wrapText="1"/>
    </xf>
    <xf numFmtId="0" fontId="31" fillId="4" borderId="1" xfId="0" applyFont="1" applyFill="1" applyBorder="1" applyAlignment="1">
      <alignment horizontal="center" textRotation="90" wrapText="1"/>
    </xf>
    <xf numFmtId="0" fontId="31" fillId="4" borderId="19" xfId="0" applyFont="1" applyFill="1" applyBorder="1" applyAlignment="1">
      <alignment horizontal="center" textRotation="90" wrapText="1"/>
    </xf>
    <xf numFmtId="0" fontId="31" fillId="4" borderId="12" xfId="0" applyFont="1" applyFill="1" applyBorder="1" applyAlignment="1">
      <alignment horizontal="center" vertical="top" wrapText="1"/>
    </xf>
    <xf numFmtId="0" fontId="33" fillId="4" borderId="0" xfId="0" applyFont="1" applyFill="1" applyAlignment="1">
      <alignment horizontal="left" vertical="top" wrapText="1"/>
    </xf>
    <xf numFmtId="0" fontId="48" fillId="4" borderId="0" xfId="0" applyFont="1" applyFill="1" applyAlignment="1">
      <alignment horizontal="left" vertical="top" wrapText="1"/>
    </xf>
    <xf numFmtId="0" fontId="47" fillId="4" borderId="0" xfId="0" applyFont="1" applyFill="1" applyAlignment="1">
      <alignment horizontal="left" vertical="top" wrapText="1"/>
    </xf>
    <xf numFmtId="0" fontId="47" fillId="4" borderId="12" xfId="0" applyFont="1" applyFill="1" applyBorder="1" applyAlignment="1">
      <alignment horizontal="center" vertical="top" wrapText="1"/>
    </xf>
    <xf numFmtId="0" fontId="47" fillId="4" borderId="19" xfId="0" applyFont="1" applyFill="1" applyBorder="1" applyAlignment="1">
      <alignment horizontal="center" vertical="top" wrapText="1"/>
    </xf>
    <xf numFmtId="0" fontId="31" fillId="4" borderId="18" xfId="0" applyFont="1" applyFill="1" applyBorder="1" applyAlignment="1">
      <alignment horizontal="center" vertical="center" textRotation="90" wrapText="1"/>
    </xf>
    <xf numFmtId="0" fontId="31" fillId="4" borderId="11" xfId="0" applyFont="1" applyFill="1" applyBorder="1" applyAlignment="1">
      <alignment horizontal="center" vertical="center" textRotation="90" wrapText="1"/>
    </xf>
    <xf numFmtId="0" fontId="31" fillId="4" borderId="67" xfId="0" applyFont="1" applyFill="1" applyBorder="1" applyAlignment="1">
      <alignment horizontal="center" vertical="center" textRotation="90" wrapText="1"/>
    </xf>
    <xf numFmtId="0" fontId="31" fillId="4" borderId="33" xfId="0" applyFont="1" applyFill="1" applyBorder="1" applyAlignment="1">
      <alignment horizontal="center" textRotation="90" wrapText="1"/>
    </xf>
    <xf numFmtId="0" fontId="31" fillId="4" borderId="10" xfId="0" applyFont="1" applyFill="1" applyBorder="1" applyAlignment="1">
      <alignment horizontal="center" textRotation="90" wrapText="1"/>
    </xf>
    <xf numFmtId="0" fontId="31" fillId="4" borderId="55" xfId="0" applyFont="1" applyFill="1" applyBorder="1" applyAlignment="1">
      <alignment horizontal="center" textRotation="90" wrapText="1"/>
    </xf>
    <xf numFmtId="49" fontId="33" fillId="4" borderId="27" xfId="0" applyNumberFormat="1" applyFont="1" applyFill="1" applyBorder="1" applyAlignment="1">
      <alignment horizontal="left" vertical="top" wrapText="1"/>
    </xf>
    <xf numFmtId="49" fontId="33" fillId="4" borderId="16" xfId="0" applyNumberFormat="1" applyFont="1" applyFill="1" applyBorder="1" applyAlignment="1">
      <alignment horizontal="left" vertical="top" wrapText="1"/>
    </xf>
    <xf numFmtId="0" fontId="31" fillId="4" borderId="27" xfId="0" applyFont="1" applyFill="1" applyBorder="1" applyAlignment="1">
      <alignment horizontal="left" vertical="top"/>
    </xf>
    <xf numFmtId="0" fontId="31" fillId="4" borderId="16" xfId="0" applyFont="1" applyFill="1" applyBorder="1" applyAlignment="1">
      <alignment horizontal="left" vertical="top"/>
    </xf>
    <xf numFmtId="0" fontId="31" fillId="4" borderId="30" xfId="0" applyFont="1" applyFill="1" applyBorder="1" applyAlignment="1">
      <alignment horizontal="left" vertical="top"/>
    </xf>
    <xf numFmtId="0" fontId="33" fillId="4" borderId="27" xfId="0" applyFont="1" applyFill="1" applyBorder="1" applyAlignment="1">
      <alignment horizontal="left" vertical="top" wrapText="1"/>
    </xf>
    <xf numFmtId="0" fontId="33" fillId="4" borderId="16" xfId="0" applyFont="1" applyFill="1" applyBorder="1" applyAlignment="1">
      <alignment horizontal="left" vertical="top" wrapText="1"/>
    </xf>
    <xf numFmtId="0" fontId="33" fillId="4" borderId="30" xfId="0" applyFont="1" applyFill="1" applyBorder="1" applyAlignment="1">
      <alignment horizontal="left" vertical="top" wrapText="1"/>
    </xf>
    <xf numFmtId="0" fontId="31" fillId="6" borderId="27" xfId="0" applyFont="1" applyFill="1" applyBorder="1" applyAlignment="1">
      <alignment horizontal="left" vertical="top" wrapText="1"/>
    </xf>
    <xf numFmtId="0" fontId="31" fillId="6" borderId="16" xfId="0" applyFont="1" applyFill="1" applyBorder="1" applyAlignment="1">
      <alignment horizontal="left" vertical="top" wrapText="1"/>
    </xf>
    <xf numFmtId="0" fontId="31" fillId="8" borderId="37" xfId="0" applyFont="1" applyFill="1" applyBorder="1" applyAlignment="1">
      <alignment horizontal="left" vertical="top" wrapText="1"/>
    </xf>
    <xf numFmtId="0" fontId="31" fillId="8" borderId="31" xfId="0" applyFont="1" applyFill="1" applyBorder="1" applyAlignment="1">
      <alignment horizontal="left" vertical="top" wrapText="1"/>
    </xf>
    <xf numFmtId="0" fontId="31" fillId="4" borderId="40" xfId="0" applyFont="1" applyFill="1" applyBorder="1" applyAlignment="1">
      <alignment horizontal="left" vertical="top" wrapText="1"/>
    </xf>
    <xf numFmtId="0" fontId="31" fillId="0" borderId="46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left" vertical="top" wrapText="1"/>
    </xf>
    <xf numFmtId="0" fontId="31" fillId="0" borderId="59" xfId="0" applyFont="1" applyBorder="1" applyAlignment="1">
      <alignment horizontal="left" vertical="top" wrapText="1"/>
    </xf>
    <xf numFmtId="0" fontId="31" fillId="7" borderId="27" xfId="0" applyFont="1" applyFill="1" applyBorder="1" applyAlignment="1">
      <alignment horizontal="left" vertical="top" wrapText="1"/>
    </xf>
    <xf numFmtId="0" fontId="31" fillId="7" borderId="16" xfId="0" applyFont="1" applyFill="1" applyBorder="1" applyAlignment="1">
      <alignment horizontal="left" vertical="top" wrapText="1"/>
    </xf>
    <xf numFmtId="0" fontId="31" fillId="7" borderId="30" xfId="0" applyFont="1" applyFill="1" applyBorder="1" applyAlignment="1">
      <alignment horizontal="left" vertical="top" wrapText="1"/>
    </xf>
    <xf numFmtId="0" fontId="33" fillId="4" borderId="16" xfId="0" applyFont="1" applyFill="1" applyBorder="1" applyAlignment="1">
      <alignment horizontal="left" vertical="top"/>
    </xf>
    <xf numFmtId="0" fontId="31" fillId="4" borderId="28" xfId="0" applyFont="1" applyFill="1" applyBorder="1" applyAlignment="1">
      <alignment horizontal="left" vertical="top" wrapText="1"/>
    </xf>
    <xf numFmtId="0" fontId="31" fillId="4" borderId="23" xfId="0" applyFont="1" applyFill="1" applyBorder="1" applyAlignment="1">
      <alignment horizontal="left" vertical="top" wrapText="1"/>
    </xf>
    <xf numFmtId="0" fontId="31" fillId="4" borderId="57" xfId="0" applyFont="1" applyFill="1" applyBorder="1" applyAlignment="1">
      <alignment horizontal="left" vertical="top" wrapText="1"/>
    </xf>
    <xf numFmtId="0" fontId="31" fillId="4" borderId="29" xfId="0" applyFont="1" applyFill="1" applyBorder="1" applyAlignment="1">
      <alignment horizontal="left" vertical="top" wrapText="1"/>
    </xf>
    <xf numFmtId="0" fontId="31" fillId="4" borderId="54" xfId="0" applyFont="1" applyFill="1" applyBorder="1" applyAlignment="1">
      <alignment horizontal="left" vertical="top" wrapText="1"/>
    </xf>
    <xf numFmtId="0" fontId="31" fillId="4" borderId="26" xfId="0" applyFont="1" applyFill="1" applyBorder="1" applyAlignment="1">
      <alignment horizontal="left" vertical="top" wrapText="1"/>
    </xf>
    <xf numFmtId="0" fontId="31" fillId="0" borderId="44" xfId="0" applyFont="1" applyBorder="1" applyAlignment="1">
      <alignment horizontal="left" vertical="top" wrapText="1"/>
    </xf>
    <xf numFmtId="0" fontId="31" fillId="0" borderId="63" xfId="0" applyFont="1" applyBorder="1" applyAlignment="1">
      <alignment horizontal="left" vertical="top" wrapText="1"/>
    </xf>
    <xf numFmtId="0" fontId="31" fillId="0" borderId="69" xfId="0" applyFont="1" applyBorder="1" applyAlignment="1">
      <alignment horizontal="left" vertical="top" wrapText="1"/>
    </xf>
    <xf numFmtId="0" fontId="31" fillId="0" borderId="28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0" fontId="31" fillId="0" borderId="57" xfId="0" applyFont="1" applyBorder="1" applyAlignment="1">
      <alignment horizontal="left" vertical="top" wrapText="1"/>
    </xf>
    <xf numFmtId="0" fontId="31" fillId="0" borderId="29" xfId="0" applyFont="1" applyBorder="1" applyAlignment="1">
      <alignment horizontal="left" vertical="top" wrapText="1"/>
    </xf>
    <xf numFmtId="0" fontId="31" fillId="0" borderId="54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left" vertical="top" wrapText="1"/>
    </xf>
    <xf numFmtId="0" fontId="31" fillId="4" borderId="44" xfId="0" applyFont="1" applyFill="1" applyBorder="1" applyAlignment="1">
      <alignment horizontal="left" vertical="top" wrapText="1"/>
    </xf>
    <xf numFmtId="0" fontId="31" fillId="4" borderId="63" xfId="0" applyFont="1" applyFill="1" applyBorder="1" applyAlignment="1">
      <alignment horizontal="left" vertical="top" wrapText="1"/>
    </xf>
    <xf numFmtId="0" fontId="31" fillId="4" borderId="69" xfId="0" applyFont="1" applyFill="1" applyBorder="1" applyAlignment="1">
      <alignment horizontal="left" vertical="top" wrapText="1"/>
    </xf>
    <xf numFmtId="165" fontId="31" fillId="4" borderId="1" xfId="0" applyNumberFormat="1" applyFont="1" applyFill="1" applyBorder="1" applyAlignment="1">
      <alignment horizontal="left" vertical="top" wrapText="1"/>
    </xf>
    <xf numFmtId="1" fontId="31" fillId="4" borderId="17" xfId="7" applyNumberFormat="1" applyFont="1" applyFill="1" applyBorder="1" applyAlignment="1">
      <alignment horizontal="left" vertical="top" wrapText="1"/>
    </xf>
    <xf numFmtId="1" fontId="31" fillId="4" borderId="7" xfId="7" applyNumberFormat="1" applyFont="1" applyFill="1" applyBorder="1" applyAlignment="1">
      <alignment horizontal="left" vertical="top" wrapText="1"/>
    </xf>
    <xf numFmtId="1" fontId="31" fillId="4" borderId="1" xfId="0" applyNumberFormat="1" applyFont="1" applyFill="1" applyBorder="1" applyAlignment="1">
      <alignment horizontal="center" vertical="top"/>
    </xf>
    <xf numFmtId="1" fontId="31" fillId="4" borderId="1" xfId="7" applyNumberFormat="1" applyFont="1" applyFill="1" applyBorder="1" applyAlignment="1">
      <alignment horizontal="left" vertical="top" wrapText="1"/>
    </xf>
    <xf numFmtId="167" fontId="31" fillId="4" borderId="17" xfId="0" applyNumberFormat="1" applyFont="1" applyFill="1" applyBorder="1" applyAlignment="1">
      <alignment horizontal="left" vertical="top" wrapText="1"/>
    </xf>
    <xf numFmtId="167" fontId="31" fillId="4" borderId="7" xfId="0" applyNumberFormat="1" applyFont="1" applyFill="1" applyBorder="1" applyAlignment="1">
      <alignment horizontal="left" vertical="top" wrapText="1"/>
    </xf>
    <xf numFmtId="49" fontId="31" fillId="4" borderId="17" xfId="0" applyNumberFormat="1" applyFont="1" applyFill="1" applyBorder="1" applyAlignment="1">
      <alignment horizontal="center" vertical="top"/>
    </xf>
    <xf numFmtId="49" fontId="31" fillId="4" borderId="7" xfId="0" applyNumberFormat="1" applyFont="1" applyFill="1" applyBorder="1" applyAlignment="1">
      <alignment horizontal="center" vertical="top"/>
    </xf>
    <xf numFmtId="49" fontId="31" fillId="4" borderId="17" xfId="0" applyNumberFormat="1" applyFont="1" applyFill="1" applyBorder="1" applyAlignment="1">
      <alignment horizontal="center" vertical="top" wrapText="1"/>
    </xf>
    <xf numFmtId="49" fontId="31" fillId="4" borderId="7" xfId="0" applyNumberFormat="1" applyFont="1" applyFill="1" applyBorder="1" applyAlignment="1">
      <alignment horizontal="center" vertical="top" wrapText="1"/>
    </xf>
    <xf numFmtId="0" fontId="31" fillId="4" borderId="27" xfId="0" applyFont="1" applyFill="1" applyBorder="1" applyAlignment="1">
      <alignment horizontal="center" vertical="top"/>
    </xf>
    <xf numFmtId="0" fontId="31" fillId="4" borderId="16" xfId="0" applyFont="1" applyFill="1" applyBorder="1" applyAlignment="1">
      <alignment horizontal="center" vertical="top"/>
    </xf>
    <xf numFmtId="0" fontId="31" fillId="4" borderId="30" xfId="0" applyFont="1" applyFill="1" applyBorder="1" applyAlignment="1">
      <alignment horizontal="center" vertical="top"/>
    </xf>
    <xf numFmtId="1" fontId="31" fillId="4" borderId="58" xfId="0" applyNumberFormat="1" applyFont="1" applyFill="1" applyBorder="1" applyAlignment="1">
      <alignment horizontal="center" vertical="top" wrapText="1"/>
    </xf>
    <xf numFmtId="1" fontId="31" fillId="4" borderId="53" xfId="0" applyNumberFormat="1" applyFont="1" applyFill="1" applyBorder="1" applyAlignment="1">
      <alignment horizontal="center" vertical="top" wrapText="1"/>
    </xf>
    <xf numFmtId="1" fontId="31" fillId="4" borderId="91" xfId="0" applyNumberFormat="1" applyFont="1" applyFill="1" applyBorder="1" applyAlignment="1">
      <alignment horizontal="center" vertical="top" wrapText="1"/>
    </xf>
    <xf numFmtId="1" fontId="31" fillId="4" borderId="20" xfId="0" applyNumberFormat="1" applyFont="1" applyFill="1" applyBorder="1" applyAlignment="1">
      <alignment horizontal="center" vertical="top" wrapText="1"/>
    </xf>
    <xf numFmtId="1" fontId="31" fillId="4" borderId="60" xfId="0" applyNumberFormat="1" applyFont="1" applyFill="1" applyBorder="1" applyAlignment="1">
      <alignment horizontal="center" vertical="top" wrapText="1"/>
    </xf>
    <xf numFmtId="1" fontId="31" fillId="4" borderId="8" xfId="0" applyNumberFormat="1" applyFont="1" applyFill="1" applyBorder="1" applyAlignment="1">
      <alignment horizontal="center" vertical="top" wrapText="1"/>
    </xf>
    <xf numFmtId="0" fontId="36" fillId="4" borderId="17" xfId="0" applyFont="1" applyFill="1" applyBorder="1" applyAlignment="1">
      <alignment horizontal="center" vertical="top" wrapText="1"/>
    </xf>
    <xf numFmtId="0" fontId="36" fillId="4" borderId="36" xfId="0" applyFont="1" applyFill="1" applyBorder="1" applyAlignment="1">
      <alignment horizontal="center" vertical="top" wrapText="1"/>
    </xf>
    <xf numFmtId="166" fontId="31" fillId="4" borderId="17" xfId="0" applyNumberFormat="1" applyFont="1" applyFill="1" applyBorder="1" applyAlignment="1">
      <alignment horizontal="center" vertical="top" wrapText="1"/>
    </xf>
    <xf numFmtId="166" fontId="31" fillId="4" borderId="36" xfId="0" applyNumberFormat="1" applyFont="1" applyFill="1" applyBorder="1" applyAlignment="1">
      <alignment horizontal="center" vertical="top" wrapText="1"/>
    </xf>
    <xf numFmtId="49" fontId="31" fillId="0" borderId="17" xfId="0" applyNumberFormat="1" applyFont="1" applyBorder="1" applyAlignment="1">
      <alignment horizontal="left" vertical="top" wrapText="1"/>
    </xf>
    <xf numFmtId="49" fontId="31" fillId="0" borderId="2" xfId="0" applyNumberFormat="1" applyFont="1" applyBorder="1" applyAlignment="1">
      <alignment horizontal="left" vertical="top" wrapText="1"/>
    </xf>
    <xf numFmtId="49" fontId="31" fillId="0" borderId="7" xfId="0" applyNumberFormat="1" applyFont="1" applyBorder="1" applyAlignment="1">
      <alignment horizontal="left" vertical="top" wrapText="1"/>
    </xf>
    <xf numFmtId="168" fontId="31" fillId="4" borderId="40" xfId="0" applyNumberFormat="1" applyFont="1" applyFill="1" applyBorder="1" applyAlignment="1">
      <alignment horizontal="center" vertical="top" wrapText="1"/>
    </xf>
    <xf numFmtId="168" fontId="31" fillId="4" borderId="2" xfId="0" applyNumberFormat="1" applyFont="1" applyFill="1" applyBorder="1" applyAlignment="1">
      <alignment horizontal="center" vertical="top" wrapText="1"/>
    </xf>
    <xf numFmtId="168" fontId="31" fillId="4" borderId="36" xfId="0" applyNumberFormat="1" applyFont="1" applyFill="1" applyBorder="1" applyAlignment="1">
      <alignment horizontal="center" vertical="top" wrapText="1"/>
    </xf>
    <xf numFmtId="49" fontId="31" fillId="0" borderId="93" xfId="0" applyNumberFormat="1" applyFont="1" applyBorder="1" applyAlignment="1">
      <alignment horizontal="left" vertical="top" wrapText="1"/>
    </xf>
    <xf numFmtId="49" fontId="31" fillId="0" borderId="66" xfId="0" applyNumberFormat="1" applyFont="1" applyBorder="1" applyAlignment="1">
      <alignment horizontal="left" vertical="top" wrapText="1"/>
    </xf>
    <xf numFmtId="49" fontId="31" fillId="0" borderId="6" xfId="0" applyNumberFormat="1" applyFont="1" applyBorder="1" applyAlignment="1">
      <alignment horizontal="left" vertical="top" wrapText="1"/>
    </xf>
    <xf numFmtId="0" fontId="31" fillId="4" borderId="95" xfId="0" applyFont="1" applyFill="1" applyBorder="1" applyAlignment="1">
      <alignment horizontal="center" vertical="center" textRotation="90" wrapText="1"/>
    </xf>
    <xf numFmtId="0" fontId="31" fillId="4" borderId="96" xfId="0" applyFont="1" applyFill="1" applyBorder="1" applyAlignment="1">
      <alignment horizontal="center" vertical="center" textRotation="90" wrapText="1"/>
    </xf>
    <xf numFmtId="0" fontId="31" fillId="4" borderId="61" xfId="0" applyFont="1" applyFill="1" applyBorder="1" applyAlignment="1">
      <alignment horizontal="center" vertical="center" textRotation="90" wrapText="1"/>
    </xf>
    <xf numFmtId="49" fontId="47" fillId="4" borderId="17" xfId="0" applyNumberFormat="1" applyFont="1" applyFill="1" applyBorder="1" applyAlignment="1">
      <alignment horizontal="left" vertical="top" wrapText="1"/>
    </xf>
    <xf numFmtId="49" fontId="47" fillId="4" borderId="2" xfId="0" applyNumberFormat="1" applyFont="1" applyFill="1" applyBorder="1" applyAlignment="1">
      <alignment horizontal="left" vertical="top" wrapText="1"/>
    </xf>
    <xf numFmtId="49" fontId="47" fillId="4" borderId="7" xfId="0" applyNumberFormat="1" applyFont="1" applyFill="1" applyBorder="1" applyAlignment="1">
      <alignment horizontal="left" vertical="top" wrapText="1"/>
    </xf>
    <xf numFmtId="49" fontId="33" fillId="0" borderId="56" xfId="0" applyNumberFormat="1" applyFont="1" applyBorder="1" applyAlignment="1">
      <alignment horizontal="center" vertical="top" wrapText="1"/>
    </xf>
    <xf numFmtId="49" fontId="33" fillId="0" borderId="30" xfId="0" applyNumberFormat="1" applyFont="1" applyBorder="1" applyAlignment="1">
      <alignment horizontal="center" vertical="top" wrapText="1"/>
    </xf>
    <xf numFmtId="0" fontId="31" fillId="4" borderId="40" xfId="0" applyFont="1" applyFill="1" applyBorder="1" applyAlignment="1">
      <alignment horizontal="center" textRotation="90" wrapText="1"/>
    </xf>
    <xf numFmtId="0" fontId="31" fillId="4" borderId="2" xfId="0" applyFont="1" applyFill="1" applyBorder="1" applyAlignment="1">
      <alignment horizontal="center" textRotation="90" wrapText="1"/>
    </xf>
    <xf numFmtId="0" fontId="31" fillId="4" borderId="36" xfId="0" applyFont="1" applyFill="1" applyBorder="1" applyAlignment="1">
      <alignment horizontal="center" textRotation="90" wrapText="1"/>
    </xf>
    <xf numFmtId="0" fontId="31" fillId="4" borderId="40" xfId="0" applyFont="1" applyFill="1" applyBorder="1" applyAlignment="1">
      <alignment horizontal="left" textRotation="90" wrapText="1"/>
    </xf>
    <xf numFmtId="0" fontId="31" fillId="4" borderId="2" xfId="0" applyFont="1" applyFill="1" applyBorder="1" applyAlignment="1">
      <alignment horizontal="left" textRotation="90" wrapText="1"/>
    </xf>
    <xf numFmtId="0" fontId="31" fillId="4" borderId="36" xfId="0" applyFont="1" applyFill="1" applyBorder="1" applyAlignment="1">
      <alignment horizontal="left" textRotation="90" wrapText="1"/>
    </xf>
    <xf numFmtId="0" fontId="36" fillId="4" borderId="40" xfId="0" applyFont="1" applyFill="1" applyBorder="1" applyAlignment="1">
      <alignment horizontal="center" vertical="top" wrapText="1"/>
    </xf>
    <xf numFmtId="0" fontId="36" fillId="4" borderId="2" xfId="0" applyFont="1" applyFill="1" applyBorder="1" applyAlignment="1">
      <alignment horizontal="center" vertical="top" wrapText="1"/>
    </xf>
    <xf numFmtId="49" fontId="33" fillId="4" borderId="30" xfId="0" applyNumberFormat="1" applyFont="1" applyFill="1" applyBorder="1" applyAlignment="1">
      <alignment horizontal="left" vertical="top" wrapText="1"/>
    </xf>
    <xf numFmtId="164" fontId="35" fillId="4" borderId="0" xfId="0" applyNumberFormat="1" applyFont="1" applyFill="1" applyAlignment="1">
      <alignment horizontal="center" vertical="top" wrapText="1"/>
    </xf>
    <xf numFmtId="49" fontId="33" fillId="0" borderId="27" xfId="0" applyNumberFormat="1" applyFont="1" applyBorder="1" applyAlignment="1">
      <alignment horizontal="center" vertical="top" wrapText="1"/>
    </xf>
    <xf numFmtId="0" fontId="31" fillId="4" borderId="40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36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textRotation="90" wrapText="1"/>
    </xf>
    <xf numFmtId="0" fontId="31" fillId="4" borderId="66" xfId="0" applyFont="1" applyFill="1" applyBorder="1" applyAlignment="1">
      <alignment horizontal="center" textRotation="90" wrapText="1"/>
    </xf>
    <xf numFmtId="0" fontId="31" fillId="4" borderId="35" xfId="0" applyFont="1" applyFill="1" applyBorder="1" applyAlignment="1">
      <alignment horizontal="center" textRotation="90" wrapText="1"/>
    </xf>
    <xf numFmtId="0" fontId="33" fillId="5" borderId="75" xfId="0" applyFont="1" applyFill="1" applyBorder="1" applyAlignment="1">
      <alignment horizontal="left" vertical="top" wrapText="1"/>
    </xf>
    <xf numFmtId="0" fontId="33" fillId="5" borderId="54" xfId="0" applyFont="1" applyFill="1" applyBorder="1" applyAlignment="1">
      <alignment horizontal="left" vertical="top" wrapText="1"/>
    </xf>
    <xf numFmtId="0" fontId="33" fillId="5" borderId="94" xfId="0" applyFont="1" applyFill="1" applyBorder="1" applyAlignment="1">
      <alignment horizontal="left" vertical="top" wrapText="1"/>
    </xf>
    <xf numFmtId="0" fontId="33" fillId="3" borderId="56" xfId="0" applyFont="1" applyFill="1" applyBorder="1" applyAlignment="1">
      <alignment horizontal="left" vertical="top" wrapText="1"/>
    </xf>
    <xf numFmtId="0" fontId="33" fillId="3" borderId="16" xfId="0" applyFont="1" applyFill="1" applyBorder="1" applyAlignment="1">
      <alignment horizontal="left" vertical="top" wrapText="1"/>
    </xf>
    <xf numFmtId="0" fontId="33" fillId="3" borderId="32" xfId="0" applyFont="1" applyFill="1" applyBorder="1" applyAlignment="1">
      <alignment horizontal="left" vertical="top" wrapText="1"/>
    </xf>
    <xf numFmtId="49" fontId="31" fillId="0" borderId="40" xfId="0" applyNumberFormat="1" applyFont="1" applyBorder="1" applyAlignment="1">
      <alignment horizontal="left" vertical="top" wrapText="1"/>
    </xf>
    <xf numFmtId="49" fontId="33" fillId="4" borderId="27" xfId="0" applyNumberFormat="1" applyFont="1" applyFill="1" applyBorder="1" applyAlignment="1">
      <alignment horizontal="center" vertical="top" wrapText="1"/>
    </xf>
    <xf numFmtId="49" fontId="33" fillId="4" borderId="30" xfId="0" applyNumberFormat="1" applyFont="1" applyFill="1" applyBorder="1" applyAlignment="1">
      <alignment horizontal="center" vertical="top" wrapText="1"/>
    </xf>
    <xf numFmtId="49" fontId="33" fillId="0" borderId="16" xfId="0" applyNumberFormat="1" applyFont="1" applyBorder="1" applyAlignment="1">
      <alignment horizontal="center" vertical="top" wrapText="1"/>
    </xf>
    <xf numFmtId="49" fontId="39" fillId="4" borderId="56" xfId="0" applyNumberFormat="1" applyFont="1" applyFill="1" applyBorder="1" applyAlignment="1">
      <alignment horizontal="right" vertical="top" wrapText="1"/>
    </xf>
    <xf numFmtId="49" fontId="39" fillId="4" borderId="16" xfId="0" applyNumberFormat="1" applyFont="1" applyFill="1" applyBorder="1" applyAlignment="1">
      <alignment horizontal="right" vertical="top" wrapText="1"/>
    </xf>
    <xf numFmtId="49" fontId="39" fillId="4" borderId="30" xfId="0" applyNumberFormat="1" applyFont="1" applyFill="1" applyBorder="1" applyAlignment="1">
      <alignment horizontal="right" vertical="top" wrapText="1"/>
    </xf>
    <xf numFmtId="49" fontId="31" fillId="4" borderId="36" xfId="0" applyNumberFormat="1" applyFont="1" applyFill="1" applyBorder="1" applyAlignment="1">
      <alignment horizontal="left" vertical="top" wrapText="1"/>
    </xf>
    <xf numFmtId="0" fontId="33" fillId="3" borderId="30" xfId="0" applyFont="1" applyFill="1" applyBorder="1" applyAlignment="1">
      <alignment horizontal="left" vertical="top" wrapText="1"/>
    </xf>
    <xf numFmtId="49" fontId="52" fillId="4" borderId="17" xfId="0" applyNumberFormat="1" applyFont="1" applyFill="1" applyBorder="1" applyAlignment="1">
      <alignment horizontal="left" vertical="top" wrapText="1"/>
    </xf>
    <xf numFmtId="49" fontId="52" fillId="4" borderId="2" xfId="0" applyNumberFormat="1" applyFont="1" applyFill="1" applyBorder="1" applyAlignment="1">
      <alignment horizontal="left" vertical="top" wrapText="1"/>
    </xf>
    <xf numFmtId="49" fontId="52" fillId="4" borderId="36" xfId="0" applyNumberFormat="1" applyFont="1" applyFill="1" applyBorder="1" applyAlignment="1">
      <alignment horizontal="left" vertical="top" wrapText="1"/>
    </xf>
    <xf numFmtId="49" fontId="53" fillId="4" borderId="27" xfId="0" applyNumberFormat="1" applyFont="1" applyFill="1" applyBorder="1" applyAlignment="1">
      <alignment horizontal="center" vertical="top" wrapText="1"/>
    </xf>
    <xf numFmtId="49" fontId="53" fillId="4" borderId="30" xfId="0" applyNumberFormat="1" applyFont="1" applyFill="1" applyBorder="1" applyAlignment="1">
      <alignment horizontal="center" vertical="top" wrapText="1"/>
    </xf>
    <xf numFmtId="49" fontId="39" fillId="4" borderId="27" xfId="0" applyNumberFormat="1" applyFont="1" applyFill="1" applyBorder="1" applyAlignment="1">
      <alignment horizontal="right" vertical="top" wrapText="1"/>
    </xf>
    <xf numFmtId="49" fontId="31" fillId="0" borderId="17" xfId="0" applyNumberFormat="1" applyFont="1" applyBorder="1" applyAlignment="1">
      <alignment horizontal="center" vertical="top" wrapText="1"/>
    </xf>
    <xf numFmtId="49" fontId="31" fillId="0" borderId="2" xfId="0" applyNumberFormat="1" applyFont="1" applyBorder="1" applyAlignment="1">
      <alignment horizontal="center" vertical="top" wrapText="1"/>
    </xf>
    <xf numFmtId="49" fontId="31" fillId="0" borderId="7" xfId="0" applyNumberFormat="1" applyFont="1" applyBorder="1" applyAlignment="1">
      <alignment horizontal="center" vertical="top" wrapText="1"/>
    </xf>
    <xf numFmtId="0" fontId="31" fillId="0" borderId="17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52" fillId="4" borderId="17" xfId="0" applyFont="1" applyFill="1" applyBorder="1" applyAlignment="1">
      <alignment horizontal="left" vertical="top" wrapText="1"/>
    </xf>
    <xf numFmtId="0" fontId="52" fillId="4" borderId="2" xfId="0" applyFont="1" applyFill="1" applyBorder="1" applyAlignment="1">
      <alignment horizontal="left" vertical="top" wrapText="1"/>
    </xf>
    <xf numFmtId="0" fontId="52" fillId="4" borderId="7" xfId="0" applyFont="1" applyFill="1" applyBorder="1" applyAlignment="1">
      <alignment horizontal="left" vertical="top" wrapText="1"/>
    </xf>
    <xf numFmtId="0" fontId="39" fillId="4" borderId="16" xfId="0" applyFont="1" applyFill="1" applyBorder="1" applyAlignment="1">
      <alignment horizontal="right" vertical="top"/>
    </xf>
    <xf numFmtId="0" fontId="39" fillId="4" borderId="30" xfId="0" applyFont="1" applyFill="1" applyBorder="1" applyAlignment="1">
      <alignment horizontal="right" vertical="top"/>
    </xf>
    <xf numFmtId="49" fontId="31" fillId="4" borderId="40" xfId="0" applyNumberFormat="1" applyFont="1" applyFill="1" applyBorder="1" applyAlignment="1">
      <alignment horizontal="left" vertical="top" wrapText="1"/>
    </xf>
    <xf numFmtId="0" fontId="47" fillId="4" borderId="17" xfId="0" applyFont="1" applyFill="1" applyBorder="1" applyAlignment="1">
      <alignment horizontal="left" vertical="top" wrapText="1"/>
    </xf>
    <xf numFmtId="0" fontId="47" fillId="4" borderId="2" xfId="0" applyFont="1" applyFill="1" applyBorder="1" applyAlignment="1">
      <alignment horizontal="left" vertical="top" wrapText="1"/>
    </xf>
    <xf numFmtId="0" fontId="47" fillId="4" borderId="7" xfId="0" applyFont="1" applyFill="1" applyBorder="1" applyAlignment="1">
      <alignment horizontal="left" vertical="top" wrapText="1"/>
    </xf>
    <xf numFmtId="49" fontId="33" fillId="3" borderId="56" xfId="0" applyNumberFormat="1" applyFont="1" applyFill="1" applyBorder="1" applyAlignment="1">
      <alignment horizontal="left" vertical="top" wrapText="1"/>
    </xf>
    <xf numFmtId="49" fontId="33" fillId="3" borderId="16" xfId="0" applyNumberFormat="1" applyFont="1" applyFill="1" applyBorder="1" applyAlignment="1">
      <alignment horizontal="left" vertical="top" wrapText="1"/>
    </xf>
    <xf numFmtId="49" fontId="33" fillId="3" borderId="30" xfId="0" applyNumberFormat="1" applyFont="1" applyFill="1" applyBorder="1" applyAlignment="1">
      <alignment horizontal="left" vertical="top" wrapText="1"/>
    </xf>
    <xf numFmtId="49" fontId="33" fillId="4" borderId="56" xfId="0" applyNumberFormat="1" applyFont="1" applyFill="1" applyBorder="1" applyAlignment="1">
      <alignment horizontal="center" vertical="top" wrapText="1"/>
    </xf>
    <xf numFmtId="49" fontId="33" fillId="4" borderId="16" xfId="0" applyNumberFormat="1" applyFont="1" applyFill="1" applyBorder="1" applyAlignment="1">
      <alignment horizontal="center" vertical="top" wrapText="1"/>
    </xf>
    <xf numFmtId="0" fontId="31" fillId="4" borderId="0" xfId="0" applyFont="1" applyFill="1" applyAlignment="1">
      <alignment horizontal="left" wrapText="1"/>
    </xf>
    <xf numFmtId="165" fontId="47" fillId="4" borderId="0" xfId="0" applyNumberFormat="1" applyFont="1" applyFill="1" applyAlignment="1">
      <alignment horizontal="left" wrapText="1"/>
    </xf>
    <xf numFmtId="0" fontId="33" fillId="6" borderId="0" xfId="0" applyFont="1" applyFill="1" applyAlignment="1">
      <alignment horizontal="left" vertical="top" wrapText="1"/>
    </xf>
    <xf numFmtId="0" fontId="33" fillId="8" borderId="27" xfId="0" applyFont="1" applyFill="1" applyBorder="1" applyAlignment="1">
      <alignment horizontal="left" vertical="top" wrapText="1"/>
    </xf>
    <xf numFmtId="0" fontId="33" fillId="8" borderId="16" xfId="0" applyFont="1" applyFill="1" applyBorder="1" applyAlignment="1">
      <alignment horizontal="left" vertical="top" wrapText="1"/>
    </xf>
    <xf numFmtId="0" fontId="33" fillId="8" borderId="30" xfId="0" applyFont="1" applyFill="1" applyBorder="1" applyAlignment="1">
      <alignment horizontal="left" vertical="top" wrapText="1"/>
    </xf>
    <xf numFmtId="49" fontId="48" fillId="4" borderId="56" xfId="0" applyNumberFormat="1" applyFont="1" applyFill="1" applyBorder="1" applyAlignment="1">
      <alignment horizontal="center" vertical="top" wrapText="1"/>
    </xf>
    <xf numFmtId="49" fontId="48" fillId="4" borderId="16" xfId="0" applyNumberFormat="1" applyFont="1" applyFill="1" applyBorder="1" applyAlignment="1">
      <alignment horizontal="center" vertical="top" wrapText="1"/>
    </xf>
    <xf numFmtId="49" fontId="31" fillId="4" borderId="2" xfId="0" applyNumberFormat="1" applyFont="1" applyFill="1" applyBorder="1" applyAlignment="1">
      <alignment horizontal="center" vertical="top" wrapText="1"/>
    </xf>
    <xf numFmtId="49" fontId="31" fillId="4" borderId="0" xfId="0" applyNumberFormat="1" applyFont="1" applyFill="1" applyAlignment="1">
      <alignment horizontal="center" vertical="top"/>
    </xf>
    <xf numFmtId="166" fontId="31" fillId="4" borderId="1" xfId="0" applyNumberFormat="1" applyFont="1" applyFill="1" applyBorder="1" applyAlignment="1">
      <alignment horizontal="center" vertical="center" wrapText="1"/>
    </xf>
    <xf numFmtId="166" fontId="31" fillId="4" borderId="19" xfId="0" applyNumberFormat="1" applyFont="1" applyFill="1" applyBorder="1" applyAlignment="1">
      <alignment horizontal="center" vertical="center" wrapText="1"/>
    </xf>
    <xf numFmtId="49" fontId="31" fillId="4" borderId="22" xfId="0" applyNumberFormat="1" applyFont="1" applyFill="1" applyBorder="1" applyAlignment="1">
      <alignment horizontal="left" vertical="top" wrapText="1"/>
    </xf>
    <xf numFmtId="49" fontId="31" fillId="4" borderId="24" xfId="0" applyNumberFormat="1" applyFont="1" applyFill="1" applyBorder="1" applyAlignment="1">
      <alignment horizontal="left" vertical="top" wrapText="1"/>
    </xf>
    <xf numFmtId="49" fontId="31" fillId="4" borderId="20" xfId="0" applyNumberFormat="1" applyFont="1" applyFill="1" applyBorder="1" applyAlignment="1">
      <alignment horizontal="left" vertical="top" wrapText="1"/>
    </xf>
    <xf numFmtId="165" fontId="47" fillId="4" borderId="12" xfId="0" applyNumberFormat="1" applyFont="1" applyFill="1" applyBorder="1" applyAlignment="1">
      <alignment horizontal="center" vertical="top" wrapText="1"/>
    </xf>
    <xf numFmtId="165" fontId="47" fillId="4" borderId="1" xfId="0" applyNumberFormat="1" applyFont="1" applyFill="1" applyBorder="1" applyAlignment="1">
      <alignment horizontal="center" vertical="top" wrapText="1"/>
    </xf>
    <xf numFmtId="165" fontId="47" fillId="4" borderId="19" xfId="0" applyNumberFormat="1" applyFont="1" applyFill="1" applyBorder="1" applyAlignment="1">
      <alignment horizontal="center" vertical="top" wrapText="1"/>
    </xf>
    <xf numFmtId="3" fontId="31" fillId="4" borderId="17" xfId="0" applyNumberFormat="1" applyFont="1" applyFill="1" applyBorder="1" applyAlignment="1">
      <alignment horizontal="left" vertical="top" wrapText="1"/>
    </xf>
    <xf numFmtId="3" fontId="31" fillId="4" borderId="2" xfId="0" applyNumberFormat="1" applyFont="1" applyFill="1" applyBorder="1" applyAlignment="1">
      <alignment horizontal="left" vertical="top" wrapText="1"/>
    </xf>
    <xf numFmtId="165" fontId="31" fillId="4" borderId="17" xfId="0" applyNumberFormat="1" applyFont="1" applyFill="1" applyBorder="1" applyAlignment="1">
      <alignment horizontal="left" vertical="top" wrapText="1"/>
    </xf>
    <xf numFmtId="165" fontId="31" fillId="4" borderId="2" xfId="0" applyNumberFormat="1" applyFont="1" applyFill="1" applyBorder="1" applyAlignment="1">
      <alignment horizontal="left" vertical="top" wrapText="1"/>
    </xf>
    <xf numFmtId="165" fontId="31" fillId="4" borderId="7" xfId="0" applyNumberFormat="1" applyFont="1" applyFill="1" applyBorder="1" applyAlignment="1">
      <alignment horizontal="left" vertical="top" wrapText="1"/>
    </xf>
    <xf numFmtId="165" fontId="31" fillId="4" borderId="93" xfId="0" applyNumberFormat="1" applyFont="1" applyFill="1" applyBorder="1" applyAlignment="1">
      <alignment horizontal="center" vertical="top"/>
    </xf>
    <xf numFmtId="165" fontId="31" fillId="4" borderId="66" xfId="0" applyNumberFormat="1" applyFont="1" applyFill="1" applyBorder="1" applyAlignment="1">
      <alignment horizontal="center" vertical="top"/>
    </xf>
    <xf numFmtId="165" fontId="31" fillId="4" borderId="6" xfId="0" applyNumberFormat="1" applyFont="1" applyFill="1" applyBorder="1" applyAlignment="1">
      <alignment horizontal="center" vertical="top"/>
    </xf>
    <xf numFmtId="3" fontId="31" fillId="4" borderId="1" xfId="0" applyNumberFormat="1" applyFont="1" applyFill="1" applyBorder="1" applyAlignment="1">
      <alignment horizontal="left" vertical="top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top" wrapText="1"/>
    </xf>
    <xf numFmtId="49" fontId="33" fillId="4" borderId="37" xfId="0" applyNumberFormat="1" applyFont="1" applyFill="1" applyBorder="1" applyAlignment="1">
      <alignment horizontal="right" wrapText="1"/>
    </xf>
    <xf numFmtId="49" fontId="33" fillId="4" borderId="31" xfId="0" applyNumberFormat="1" applyFont="1" applyFill="1" applyBorder="1" applyAlignment="1">
      <alignment horizontal="right" wrapText="1"/>
    </xf>
    <xf numFmtId="49" fontId="33" fillId="4" borderId="59" xfId="0" applyNumberFormat="1" applyFont="1" applyFill="1" applyBorder="1" applyAlignment="1">
      <alignment horizontal="right" wrapText="1"/>
    </xf>
    <xf numFmtId="49" fontId="33" fillId="4" borderId="27" xfId="0" applyNumberFormat="1" applyFont="1" applyFill="1" applyBorder="1" applyAlignment="1">
      <alignment horizontal="right" wrapText="1"/>
    </xf>
    <xf numFmtId="49" fontId="33" fillId="4" borderId="16" xfId="0" applyNumberFormat="1" applyFont="1" applyFill="1" applyBorder="1" applyAlignment="1">
      <alignment horizontal="right" wrapText="1"/>
    </xf>
    <xf numFmtId="49" fontId="33" fillId="4" borderId="30" xfId="0" applyNumberFormat="1" applyFont="1" applyFill="1" applyBorder="1" applyAlignment="1">
      <alignment horizontal="right" wrapText="1"/>
    </xf>
    <xf numFmtId="49" fontId="48" fillId="4" borderId="27" xfId="0" applyNumberFormat="1" applyFont="1" applyFill="1" applyBorder="1" applyAlignment="1">
      <alignment horizontal="center" vertical="top" wrapText="1"/>
    </xf>
    <xf numFmtId="49" fontId="48" fillId="4" borderId="30" xfId="0" applyNumberFormat="1" applyFont="1" applyFill="1" applyBorder="1" applyAlignment="1">
      <alignment horizontal="center" vertical="top" wrapText="1"/>
    </xf>
    <xf numFmtId="49" fontId="33" fillId="4" borderId="56" xfId="0" applyNumberFormat="1" applyFont="1" applyFill="1" applyBorder="1" applyAlignment="1">
      <alignment horizontal="right" vertical="top" wrapText="1"/>
    </xf>
    <xf numFmtId="49" fontId="33" fillId="4" borderId="16" xfId="0" applyNumberFormat="1" applyFont="1" applyFill="1" applyBorder="1" applyAlignment="1">
      <alignment horizontal="right" vertical="top" wrapText="1"/>
    </xf>
    <xf numFmtId="49" fontId="33" fillId="4" borderId="30" xfId="0" applyNumberFormat="1" applyFont="1" applyFill="1" applyBorder="1" applyAlignment="1">
      <alignment horizontal="right" vertical="top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16" xfId="0" applyFont="1" applyFill="1" applyBorder="1" applyAlignment="1">
      <alignment horizontal="left" vertical="top" wrapText="1"/>
    </xf>
    <xf numFmtId="0" fontId="33" fillId="4" borderId="16" xfId="0" applyFont="1" applyFill="1" applyBorder="1" applyAlignment="1">
      <alignment horizontal="right" vertical="top"/>
    </xf>
    <xf numFmtId="49" fontId="33" fillId="4" borderId="27" xfId="0" applyNumberFormat="1" applyFont="1" applyFill="1" applyBorder="1" applyAlignment="1">
      <alignment horizontal="right" vertical="top" wrapText="1"/>
    </xf>
    <xf numFmtId="0" fontId="31" fillId="4" borderId="36" xfId="0" applyFont="1" applyFill="1" applyBorder="1" applyAlignment="1">
      <alignment horizontal="left" vertical="top" wrapText="1"/>
    </xf>
    <xf numFmtId="0" fontId="33" fillId="6" borderId="27" xfId="0" applyFont="1" applyFill="1" applyBorder="1" applyAlignment="1">
      <alignment horizontal="right" vertical="top" wrapText="1"/>
    </xf>
    <xf numFmtId="0" fontId="33" fillId="6" borderId="16" xfId="0" applyFont="1" applyFill="1" applyBorder="1" applyAlignment="1">
      <alignment horizontal="right" vertical="top" wrapText="1"/>
    </xf>
    <xf numFmtId="49" fontId="33" fillId="4" borderId="58" xfId="0" applyNumberFormat="1" applyFont="1" applyFill="1" applyBorder="1" applyAlignment="1">
      <alignment horizontal="center" vertical="top" wrapText="1"/>
    </xf>
    <xf numFmtId="49" fontId="33" fillId="4" borderId="53" xfId="0" applyNumberFormat="1" applyFont="1" applyFill="1" applyBorder="1" applyAlignment="1">
      <alignment horizontal="center" vertical="top" wrapText="1"/>
    </xf>
    <xf numFmtId="3" fontId="31" fillId="4" borderId="7" xfId="0" applyNumberFormat="1" applyFont="1" applyFill="1" applyBorder="1" applyAlignment="1">
      <alignment horizontal="left" vertical="top" wrapText="1"/>
    </xf>
    <xf numFmtId="167" fontId="31" fillId="4" borderId="2" xfId="0" applyNumberFormat="1" applyFont="1" applyFill="1" applyBorder="1" applyAlignment="1">
      <alignment horizontal="left" vertical="top" wrapText="1"/>
    </xf>
    <xf numFmtId="0" fontId="28" fillId="4" borderId="93" xfId="0" applyFont="1" applyFill="1" applyBorder="1" applyAlignment="1">
      <alignment horizontal="center" vertical="top"/>
    </xf>
    <xf numFmtId="0" fontId="28" fillId="4" borderId="66" xfId="0" applyFont="1" applyFill="1" applyBorder="1" applyAlignment="1">
      <alignment horizontal="center" vertical="top"/>
    </xf>
    <xf numFmtId="0" fontId="28" fillId="4" borderId="6" xfId="0" applyFont="1" applyFill="1" applyBorder="1" applyAlignment="1">
      <alignment horizontal="center" vertical="top"/>
    </xf>
    <xf numFmtId="0" fontId="31" fillId="4" borderId="8" xfId="0" applyFont="1" applyFill="1" applyBorder="1" applyAlignment="1">
      <alignment horizontal="left" vertical="top" wrapText="1"/>
    </xf>
    <xf numFmtId="0" fontId="31" fillId="4" borderId="13" xfId="0" applyFont="1" applyFill="1" applyBorder="1" applyAlignment="1">
      <alignment horizontal="left" vertical="top" wrapText="1"/>
    </xf>
    <xf numFmtId="0" fontId="36" fillId="4" borderId="1" xfId="0" applyFont="1" applyFill="1" applyBorder="1" applyAlignment="1">
      <alignment horizontal="center" vertical="top" wrapText="1"/>
    </xf>
    <xf numFmtId="0" fontId="36" fillId="4" borderId="19" xfId="0" applyFont="1" applyFill="1" applyBorder="1" applyAlignment="1">
      <alignment horizontal="center" vertical="top" wrapText="1"/>
    </xf>
    <xf numFmtId="0" fontId="31" fillId="4" borderId="0" xfId="0" applyFont="1" applyFill="1" applyAlignment="1">
      <alignment horizontal="center" vertical="top"/>
    </xf>
    <xf numFmtId="164" fontId="31" fillId="4" borderId="0" xfId="0" applyNumberFormat="1" applyFont="1" applyFill="1" applyAlignment="1">
      <alignment horizontal="center" vertical="top" wrapText="1"/>
    </xf>
    <xf numFmtId="0" fontId="36" fillId="4" borderId="12" xfId="0" applyFont="1" applyFill="1" applyBorder="1" applyAlignment="1">
      <alignment horizontal="center" vertical="top" wrapText="1"/>
    </xf>
    <xf numFmtId="49" fontId="33" fillId="4" borderId="32" xfId="0" applyNumberFormat="1" applyFont="1" applyFill="1" applyBorder="1" applyAlignment="1">
      <alignment horizontal="center" vertical="top" wrapText="1"/>
    </xf>
    <xf numFmtId="0" fontId="33" fillId="5" borderId="15" xfId="0" applyFont="1" applyFill="1" applyBorder="1" applyAlignment="1">
      <alignment horizontal="left" vertical="top" wrapText="1"/>
    </xf>
    <xf numFmtId="0" fontId="33" fillId="5" borderId="23" xfId="0" applyFont="1" applyFill="1" applyBorder="1" applyAlignment="1">
      <alignment horizontal="left" vertical="top" wrapText="1"/>
    </xf>
    <xf numFmtId="0" fontId="33" fillId="3" borderId="15" xfId="0" applyFont="1" applyFill="1" applyBorder="1" applyAlignment="1">
      <alignment horizontal="left" vertical="top" wrapText="1"/>
    </xf>
    <xf numFmtId="0" fontId="33" fillId="3" borderId="23" xfId="0" applyFont="1" applyFill="1" applyBorder="1" applyAlignment="1">
      <alignment horizontal="left" vertical="top" wrapText="1"/>
    </xf>
    <xf numFmtId="49" fontId="31" fillId="4" borderId="13" xfId="0" applyNumberFormat="1" applyFont="1" applyFill="1" applyBorder="1" applyAlignment="1">
      <alignment horizontal="left" vertical="top" wrapText="1"/>
    </xf>
    <xf numFmtId="49" fontId="31" fillId="0" borderId="1" xfId="0" applyNumberFormat="1" applyFont="1" applyBorder="1" applyAlignment="1">
      <alignment horizontal="left" vertical="top" wrapText="1"/>
    </xf>
    <xf numFmtId="49" fontId="46" fillId="4" borderId="8" xfId="0" applyNumberFormat="1" applyFont="1" applyFill="1" applyBorder="1" applyAlignment="1">
      <alignment horizontal="left" vertical="top" wrapText="1"/>
    </xf>
    <xf numFmtId="49" fontId="46" fillId="4" borderId="13" xfId="0" applyNumberFormat="1" applyFont="1" applyFill="1" applyBorder="1" applyAlignment="1">
      <alignment horizontal="left" vertical="top" wrapText="1"/>
    </xf>
    <xf numFmtId="49" fontId="33" fillId="2" borderId="3" xfId="0" applyNumberFormat="1" applyFont="1" applyFill="1" applyBorder="1" applyAlignment="1">
      <alignment horizontal="center" vertical="top" wrapText="1"/>
    </xf>
    <xf numFmtId="49" fontId="33" fillId="0" borderId="3" xfId="0" applyNumberFormat="1" applyFont="1" applyBorder="1" applyAlignment="1">
      <alignment horizontal="center" vertical="top" wrapText="1"/>
    </xf>
    <xf numFmtId="49" fontId="33" fillId="0" borderId="51" xfId="0" applyNumberFormat="1" applyFont="1" applyBorder="1" applyAlignment="1">
      <alignment horizontal="right" vertical="top" wrapText="1"/>
    </xf>
    <xf numFmtId="49" fontId="33" fillId="0" borderId="53" xfId="0" applyNumberFormat="1" applyFont="1" applyBorder="1" applyAlignment="1">
      <alignment horizontal="right" vertical="top" wrapText="1"/>
    </xf>
    <xf numFmtId="0" fontId="33" fillId="3" borderId="27" xfId="0" applyFont="1" applyFill="1" applyBorder="1" applyAlignment="1">
      <alignment horizontal="left" vertical="top" wrapText="1"/>
    </xf>
    <xf numFmtId="49" fontId="31" fillId="2" borderId="17" xfId="0" applyNumberFormat="1" applyFont="1" applyFill="1" applyBorder="1" applyAlignment="1">
      <alignment horizontal="left" vertical="top" wrapText="1"/>
    </xf>
    <xf numFmtId="49" fontId="33" fillId="0" borderId="32" xfId="0" applyNumberFormat="1" applyFont="1" applyBorder="1" applyAlignment="1">
      <alignment horizontal="center" vertical="top" wrapText="1"/>
    </xf>
    <xf numFmtId="0" fontId="33" fillId="5" borderId="27" xfId="0" applyFont="1" applyFill="1" applyBorder="1" applyAlignment="1">
      <alignment horizontal="left" vertical="top" wrapText="1"/>
    </xf>
    <xf numFmtId="0" fontId="33" fillId="5" borderId="16" xfId="0" applyFont="1" applyFill="1" applyBorder="1" applyAlignment="1">
      <alignment horizontal="left" vertical="top" wrapText="1"/>
    </xf>
    <xf numFmtId="0" fontId="31" fillId="4" borderId="14" xfId="0" applyFont="1" applyFill="1" applyBorder="1" applyAlignment="1">
      <alignment horizontal="left" vertical="top" wrapText="1"/>
    </xf>
    <xf numFmtId="0" fontId="31" fillId="4" borderId="25" xfId="0" applyFont="1" applyFill="1" applyBorder="1" applyAlignment="1">
      <alignment horizontal="left" vertical="top" wrapText="1"/>
    </xf>
    <xf numFmtId="49" fontId="33" fillId="0" borderId="27" xfId="0" applyNumberFormat="1" applyFont="1" applyBorder="1" applyAlignment="1">
      <alignment horizontal="right" vertical="top" wrapText="1"/>
    </xf>
    <xf numFmtId="49" fontId="33" fillId="0" borderId="16" xfId="0" applyNumberFormat="1" applyFont="1" applyBorder="1" applyAlignment="1">
      <alignment horizontal="right" vertical="top" wrapText="1"/>
    </xf>
    <xf numFmtId="164" fontId="33" fillId="0" borderId="51" xfId="0" applyNumberFormat="1" applyFont="1" applyBorder="1" applyAlignment="1">
      <alignment horizontal="right" vertical="top" wrapText="1"/>
    </xf>
    <xf numFmtId="164" fontId="33" fillId="0" borderId="53" xfId="0" applyNumberFormat="1" applyFont="1" applyBorder="1" applyAlignment="1">
      <alignment horizontal="right" vertical="top" wrapText="1"/>
    </xf>
    <xf numFmtId="49" fontId="33" fillId="0" borderId="30" xfId="0" applyNumberFormat="1" applyFont="1" applyBorder="1" applyAlignment="1">
      <alignment horizontal="right" vertical="top" wrapText="1"/>
    </xf>
    <xf numFmtId="49" fontId="33" fillId="2" borderId="56" xfId="0" applyNumberFormat="1" applyFont="1" applyFill="1" applyBorder="1" applyAlignment="1">
      <alignment horizontal="center" vertical="top" wrapText="1"/>
    </xf>
    <xf numFmtId="49" fontId="33" fillId="2" borderId="16" xfId="0" applyNumberFormat="1" applyFont="1" applyFill="1" applyBorder="1" applyAlignment="1">
      <alignment horizontal="center" vertical="top" wrapText="1"/>
    </xf>
    <xf numFmtId="0" fontId="31" fillId="0" borderId="31" xfId="0" applyFont="1" applyBorder="1" applyAlignment="1">
      <alignment horizontal="center"/>
    </xf>
    <xf numFmtId="0" fontId="31" fillId="0" borderId="31" xfId="0" applyFont="1" applyBorder="1" applyAlignment="1">
      <alignment horizontal="left" vertical="top"/>
    </xf>
    <xf numFmtId="49" fontId="33" fillId="2" borderId="27" xfId="0" applyNumberFormat="1" applyFont="1" applyFill="1" applyBorder="1" applyAlignment="1">
      <alignment horizontal="center" vertical="top" wrapText="1"/>
    </xf>
    <xf numFmtId="49" fontId="33" fillId="0" borderId="27" xfId="0" applyNumberFormat="1" applyFont="1" applyBorder="1" applyAlignment="1">
      <alignment horizontal="center" wrapText="1"/>
    </xf>
    <xf numFmtId="49" fontId="33" fillId="0" borderId="16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vertical="top" wrapText="1"/>
    </xf>
    <xf numFmtId="0" fontId="31" fillId="0" borderId="31" xfId="0" applyFont="1" applyBorder="1" applyAlignment="1">
      <alignment horizontal="center" vertical="top" wrapText="1"/>
    </xf>
    <xf numFmtId="0" fontId="31" fillId="4" borderId="17" xfId="18" applyFont="1" applyFill="1" applyBorder="1" applyAlignment="1">
      <alignment horizontal="left" vertical="top" wrapText="1"/>
    </xf>
    <xf numFmtId="0" fontId="31" fillId="4" borderId="2" xfId="18" applyFont="1" applyFill="1" applyBorder="1" applyAlignment="1">
      <alignment horizontal="left" vertical="top" wrapText="1"/>
    </xf>
    <xf numFmtId="0" fontId="31" fillId="12" borderId="2" xfId="0" applyFont="1" applyFill="1" applyBorder="1" applyAlignment="1">
      <alignment horizontal="left" vertical="top" wrapText="1"/>
    </xf>
    <xf numFmtId="0" fontId="31" fillId="12" borderId="7" xfId="0" applyFont="1" applyFill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33" fillId="3" borderId="46" xfId="0" applyFont="1" applyFill="1" applyBorder="1" applyAlignment="1">
      <alignment horizontal="left" vertical="top" wrapText="1"/>
    </xf>
    <xf numFmtId="0" fontId="33" fillId="3" borderId="31" xfId="0" applyFont="1" applyFill="1" applyBorder="1" applyAlignment="1">
      <alignment horizontal="left" vertical="top" wrapText="1"/>
    </xf>
    <xf numFmtId="0" fontId="33" fillId="13" borderId="27" xfId="0" applyFont="1" applyFill="1" applyBorder="1" applyAlignment="1">
      <alignment horizontal="left" vertical="top" wrapText="1"/>
    </xf>
    <xf numFmtId="0" fontId="33" fillId="13" borderId="16" xfId="0" applyFont="1" applyFill="1" applyBorder="1" applyAlignment="1">
      <alignment horizontal="left" vertical="top" wrapText="1"/>
    </xf>
    <xf numFmtId="49" fontId="33" fillId="4" borderId="27" xfId="0" applyNumberFormat="1" applyFont="1" applyFill="1" applyBorder="1" applyAlignment="1">
      <alignment horizontal="center" wrapText="1"/>
    </xf>
    <xf numFmtId="49" fontId="33" fillId="4" borderId="16" xfId="0" applyNumberFormat="1" applyFont="1" applyFill="1" applyBorder="1" applyAlignment="1">
      <alignment horizontal="center" wrapText="1"/>
    </xf>
    <xf numFmtId="49" fontId="31" fillId="4" borderId="17" xfId="8" applyNumberFormat="1" applyFont="1" applyFill="1" applyBorder="1" applyAlignment="1">
      <alignment horizontal="left" vertical="top" wrapText="1"/>
    </xf>
    <xf numFmtId="49" fontId="31" fillId="4" borderId="7" xfId="8" applyNumberFormat="1" applyFont="1" applyFill="1" applyBorder="1" applyAlignment="1">
      <alignment horizontal="left" vertical="top" wrapText="1"/>
    </xf>
    <xf numFmtId="49" fontId="33" fillId="0" borderId="51" xfId="0" applyNumberFormat="1" applyFont="1" applyBorder="1" applyAlignment="1">
      <alignment horizontal="center" wrapText="1"/>
    </xf>
    <xf numFmtId="49" fontId="33" fillId="0" borderId="53" xfId="0" applyNumberFormat="1" applyFont="1" applyBorder="1" applyAlignment="1">
      <alignment horizontal="center" wrapText="1"/>
    </xf>
    <xf numFmtId="0" fontId="31" fillId="15" borderId="70" xfId="0" applyFont="1" applyFill="1" applyBorder="1" applyAlignment="1">
      <alignment horizontal="left" vertical="top" wrapText="1"/>
    </xf>
    <xf numFmtId="0" fontId="31" fillId="15" borderId="71" xfId="0" applyFont="1" applyFill="1" applyBorder="1" applyAlignment="1">
      <alignment horizontal="left" vertical="top" wrapText="1"/>
    </xf>
    <xf numFmtId="0" fontId="31" fillId="15" borderId="72" xfId="0" applyFont="1" applyFill="1" applyBorder="1" applyAlignment="1">
      <alignment horizontal="left" vertical="top" wrapText="1"/>
    </xf>
    <xf numFmtId="49" fontId="31" fillId="2" borderId="2" xfId="0" applyNumberFormat="1" applyFont="1" applyFill="1" applyBorder="1" applyAlignment="1">
      <alignment horizontal="left" vertical="top" wrapText="1"/>
    </xf>
    <xf numFmtId="49" fontId="31" fillId="2" borderId="7" xfId="0" applyNumberFormat="1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49" fontId="31" fillId="4" borderId="32" xfId="0" applyNumberFormat="1" applyFont="1" applyFill="1" applyBorder="1" applyAlignment="1">
      <alignment horizontal="center" vertical="top" wrapText="1"/>
    </xf>
    <xf numFmtId="49" fontId="31" fillId="4" borderId="56" xfId="0" applyNumberFormat="1" applyFont="1" applyFill="1" applyBorder="1" applyAlignment="1">
      <alignment horizontal="center" vertical="top" wrapText="1"/>
    </xf>
    <xf numFmtId="0" fontId="33" fillId="5" borderId="46" xfId="0" applyFont="1" applyFill="1" applyBorder="1" applyAlignment="1">
      <alignment horizontal="left" vertical="top" wrapText="1"/>
    </xf>
    <xf numFmtId="0" fontId="33" fillId="5" borderId="31" xfId="0" applyFont="1" applyFill="1" applyBorder="1" applyAlignment="1">
      <alignment horizontal="left" vertical="top" wrapText="1"/>
    </xf>
    <xf numFmtId="49" fontId="33" fillId="2" borderId="27" xfId="0" applyNumberFormat="1" applyFont="1" applyFill="1" applyBorder="1" applyAlignment="1">
      <alignment horizontal="left" vertical="top" wrapText="1"/>
    </xf>
    <xf numFmtId="49" fontId="33" fillId="2" borderId="16" xfId="0" applyNumberFormat="1" applyFont="1" applyFill="1" applyBorder="1" applyAlignment="1">
      <alignment horizontal="left" vertical="top" wrapText="1"/>
    </xf>
    <xf numFmtId="49" fontId="33" fillId="4" borderId="3" xfId="0" applyNumberFormat="1" applyFont="1" applyFill="1" applyBorder="1" applyAlignment="1">
      <alignment horizontal="left" vertical="top" wrapText="1"/>
    </xf>
    <xf numFmtId="49" fontId="33" fillId="4" borderId="56" xfId="0" applyNumberFormat="1" applyFont="1" applyFill="1" applyBorder="1" applyAlignment="1">
      <alignment horizontal="left" vertical="top" wrapText="1"/>
    </xf>
    <xf numFmtId="0" fontId="31" fillId="4" borderId="7" xfId="0" applyFont="1" applyFill="1" applyBorder="1" applyAlignment="1">
      <alignment vertical="top" wrapText="1"/>
    </xf>
    <xf numFmtId="0" fontId="31" fillId="4" borderId="1" xfId="0" applyFont="1" applyFill="1" applyBorder="1" applyAlignment="1">
      <alignment vertical="top" wrapText="1"/>
    </xf>
    <xf numFmtId="49" fontId="33" fillId="4" borderId="32" xfId="0" applyNumberFormat="1" applyFont="1" applyFill="1" applyBorder="1" applyAlignment="1">
      <alignment horizontal="left" vertical="top" wrapText="1"/>
    </xf>
    <xf numFmtId="49" fontId="31" fillId="2" borderId="1" xfId="0" applyNumberFormat="1" applyFont="1" applyFill="1" applyBorder="1" applyAlignment="1">
      <alignment horizontal="left" vertical="top" wrapText="1"/>
    </xf>
    <xf numFmtId="49" fontId="33" fillId="2" borderId="56" xfId="0" applyNumberFormat="1" applyFont="1" applyFill="1" applyBorder="1" applyAlignment="1">
      <alignment horizontal="left" vertical="top" wrapText="1"/>
    </xf>
    <xf numFmtId="49" fontId="31" fillId="15" borderId="71" xfId="0" applyNumberFormat="1" applyFont="1" applyFill="1" applyBorder="1" applyAlignment="1">
      <alignment horizontal="left" vertical="top" wrapText="1"/>
    </xf>
    <xf numFmtId="49" fontId="31" fillId="15" borderId="74" xfId="0" applyNumberFormat="1" applyFont="1" applyFill="1" applyBorder="1" applyAlignment="1">
      <alignment horizontal="left" vertical="top" wrapText="1"/>
    </xf>
    <xf numFmtId="49" fontId="31" fillId="15" borderId="73" xfId="0" applyNumberFormat="1" applyFont="1" applyFill="1" applyBorder="1" applyAlignment="1">
      <alignment horizontal="left" vertical="top" wrapText="1"/>
    </xf>
    <xf numFmtId="49" fontId="31" fillId="15" borderId="72" xfId="0" applyNumberFormat="1" applyFont="1" applyFill="1" applyBorder="1" applyAlignment="1">
      <alignment horizontal="left" vertical="top" wrapText="1"/>
    </xf>
    <xf numFmtId="49" fontId="31" fillId="4" borderId="82" xfId="0" applyNumberFormat="1" applyFont="1" applyFill="1" applyBorder="1" applyAlignment="1">
      <alignment horizontal="left" vertical="top" wrapText="1"/>
    </xf>
    <xf numFmtId="0" fontId="33" fillId="0" borderId="51" xfId="0" applyFont="1" applyBorder="1" applyAlignment="1">
      <alignment horizontal="center" vertical="top"/>
    </xf>
    <xf numFmtId="0" fontId="33" fillId="0" borderId="53" xfId="0" applyFont="1" applyBorder="1" applyAlignment="1">
      <alignment horizontal="center" vertical="top"/>
    </xf>
    <xf numFmtId="49" fontId="31" fillId="12" borderId="1" xfId="0" applyNumberFormat="1" applyFont="1" applyFill="1" applyBorder="1" applyAlignment="1">
      <alignment horizontal="left" vertical="top" wrapText="1"/>
    </xf>
    <xf numFmtId="0" fontId="33" fillId="0" borderId="51" xfId="0" applyFont="1" applyBorder="1" applyAlignment="1">
      <alignment horizontal="right" vertical="top"/>
    </xf>
    <xf numFmtId="0" fontId="33" fillId="0" borderId="53" xfId="0" applyFont="1" applyBorder="1" applyAlignment="1">
      <alignment horizontal="right" vertical="top"/>
    </xf>
    <xf numFmtId="49" fontId="31" fillId="4" borderId="0" xfId="0" applyNumberFormat="1" applyFont="1" applyFill="1" applyAlignment="1">
      <alignment horizontal="left" vertical="top" wrapText="1"/>
    </xf>
    <xf numFmtId="49" fontId="31" fillId="4" borderId="0" xfId="0" applyNumberFormat="1" applyFont="1" applyFill="1" applyAlignment="1">
      <alignment horizontal="center" vertical="top" wrapText="1"/>
    </xf>
    <xf numFmtId="49" fontId="31" fillId="11" borderId="24" xfId="0" applyNumberFormat="1" applyFont="1" applyFill="1" applyBorder="1" applyAlignment="1">
      <alignment horizontal="left" vertical="top" wrapText="1"/>
    </xf>
    <xf numFmtId="49" fontId="31" fillId="11" borderId="20" xfId="0" applyNumberFormat="1" applyFont="1" applyFill="1" applyBorder="1" applyAlignment="1">
      <alignment horizontal="left" vertical="top" wrapText="1"/>
    </xf>
    <xf numFmtId="0" fontId="31" fillId="0" borderId="14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49" fontId="33" fillId="4" borderId="3" xfId="0" applyNumberFormat="1" applyFont="1" applyFill="1" applyBorder="1" applyAlignment="1">
      <alignment horizontal="center" vertical="top" wrapText="1"/>
    </xf>
    <xf numFmtId="49" fontId="31" fillId="15" borderId="70" xfId="0" applyNumberFormat="1" applyFont="1" applyFill="1" applyBorder="1" applyAlignment="1">
      <alignment horizontal="left" vertical="top" wrapText="1"/>
    </xf>
    <xf numFmtId="0" fontId="31" fillId="4" borderId="33" xfId="0" applyFont="1" applyFill="1" applyBorder="1" applyAlignment="1">
      <alignment horizontal="left" textRotation="90" wrapText="1"/>
    </xf>
    <xf numFmtId="0" fontId="31" fillId="4" borderId="10" xfId="0" applyFont="1" applyFill="1" applyBorder="1" applyAlignment="1">
      <alignment horizontal="left" textRotation="90" wrapText="1"/>
    </xf>
    <xf numFmtId="0" fontId="31" fillId="4" borderId="55" xfId="0" applyFont="1" applyFill="1" applyBorder="1" applyAlignment="1">
      <alignment horizontal="left" textRotation="90" wrapText="1"/>
    </xf>
    <xf numFmtId="49" fontId="41" fillId="0" borderId="1" xfId="0" applyNumberFormat="1" applyFont="1" applyBorder="1" applyAlignment="1">
      <alignment horizontal="right" vertical="top" wrapText="1"/>
    </xf>
    <xf numFmtId="0" fontId="33" fillId="5" borderId="22" xfId="0" applyFont="1" applyFill="1" applyBorder="1" applyAlignment="1">
      <alignment horizontal="left" vertical="top" wrapText="1"/>
    </xf>
    <xf numFmtId="0" fontId="33" fillId="5" borderId="65" xfId="0" applyFont="1" applyFill="1" applyBorder="1" applyAlignment="1">
      <alignment horizontal="left" vertical="top" wrapText="1"/>
    </xf>
    <xf numFmtId="49" fontId="33" fillId="3" borderId="27" xfId="0" applyNumberFormat="1" applyFont="1" applyFill="1" applyBorder="1" applyAlignment="1">
      <alignment horizontal="left" vertical="top" wrapText="1"/>
    </xf>
    <xf numFmtId="49" fontId="31" fillId="0" borderId="22" xfId="0" applyNumberFormat="1" applyFont="1" applyBorder="1" applyAlignment="1">
      <alignment horizontal="left" vertical="top" wrapText="1"/>
    </xf>
    <xf numFmtId="49" fontId="31" fillId="0" borderId="24" xfId="0" applyNumberFormat="1" applyFont="1" applyBorder="1" applyAlignment="1">
      <alignment horizontal="left" vertical="top" wrapText="1"/>
    </xf>
    <xf numFmtId="49" fontId="31" fillId="0" borderId="20" xfId="0" applyNumberFormat="1" applyFont="1" applyBorder="1" applyAlignment="1">
      <alignment horizontal="left" vertical="top" wrapText="1"/>
    </xf>
    <xf numFmtId="0" fontId="31" fillId="0" borderId="17" xfId="0" applyFont="1" applyBorder="1" applyAlignment="1">
      <alignment vertical="top" wrapText="1"/>
    </xf>
    <xf numFmtId="0" fontId="31" fillId="0" borderId="22" xfId="0" applyFont="1" applyBorder="1" applyAlignment="1">
      <alignment vertical="top" wrapText="1"/>
    </xf>
    <xf numFmtId="0" fontId="31" fillId="0" borderId="27" xfId="0" applyFont="1" applyBorder="1" applyAlignment="1">
      <alignment vertical="top" wrapText="1"/>
    </xf>
    <xf numFmtId="0" fontId="31" fillId="0" borderId="16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31" fillId="0" borderId="15" xfId="0" applyFont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31" fillId="0" borderId="20" xfId="0" applyFont="1" applyBorder="1" applyAlignment="1">
      <alignment vertical="top" wrapText="1"/>
    </xf>
    <xf numFmtId="0" fontId="43" fillId="9" borderId="27" xfId="0" applyFont="1" applyFill="1" applyBorder="1" applyAlignment="1">
      <alignment horizontal="right" vertical="top" wrapText="1"/>
    </xf>
    <xf numFmtId="0" fontId="43" fillId="9" borderId="16" xfId="0" applyFont="1" applyFill="1" applyBorder="1" applyAlignment="1">
      <alignment horizontal="right" vertical="top" wrapText="1"/>
    </xf>
    <xf numFmtId="0" fontId="31" fillId="0" borderId="51" xfId="0" applyFont="1" applyBorder="1" applyAlignment="1">
      <alignment horizontal="right" vertical="top" wrapText="1"/>
    </xf>
    <xf numFmtId="0" fontId="31" fillId="0" borderId="53" xfId="0" applyFont="1" applyBorder="1" applyAlignment="1">
      <alignment horizontal="right" vertical="top" wrapText="1"/>
    </xf>
  </cellXfs>
  <cellStyles count="15874">
    <cellStyle name="Aiškinamasis tekstas" xfId="9" builtinId="53"/>
    <cellStyle name="Excel Built-in Good" xfId="15873" xr:uid="{B2D75B78-7589-4929-97A1-D13CDA13ED6A}"/>
    <cellStyle name="Hipersaitas" xfId="11" builtinId="8"/>
    <cellStyle name="Įprastas" xfId="0" builtinId="0"/>
    <cellStyle name="Įprastas 2" xfId="73" xr:uid="{CFF1F5AF-5600-4CEE-B0A4-CD4BE84135B4}"/>
    <cellStyle name="Įprastas 2 10" xfId="1684" xr:uid="{E6F17D2D-C3AA-4E0B-98A9-E6F02731200E}"/>
    <cellStyle name="Įprastas 2 10 2" xfId="9614" xr:uid="{9FAA435E-C078-42A4-8AEF-CADDD90142DF}"/>
    <cellStyle name="Įprastas 2 11" xfId="2328" xr:uid="{853B42D1-19EC-4DC1-8A87-EFB6FEBD1511}"/>
    <cellStyle name="Įprastas 2 11 2" xfId="10258" xr:uid="{0257EC1D-00E7-42BD-AE8F-AA64C82A994B}"/>
    <cellStyle name="Įprastas 2 12" xfId="2972" xr:uid="{74F2BBD2-6591-4A88-AEB5-1EB5DAB8DCC9}"/>
    <cellStyle name="Įprastas 2 12 2" xfId="10902" xr:uid="{083F2589-C3F7-4C9B-96BC-738CAB02ED17}"/>
    <cellStyle name="Įprastas 2 13" xfId="3616" xr:uid="{520778BD-2E14-4CA0-9F36-ACA1D0097F80}"/>
    <cellStyle name="Įprastas 2 13 2" xfId="11546" xr:uid="{DD0FDB19-3819-4E58-9941-31355F5AD81E}"/>
    <cellStyle name="Įprastas 2 14" xfId="7360" xr:uid="{24B13696-3C6B-4DCA-BC7D-1CFA4885F64E}"/>
    <cellStyle name="Įprastas 2 14 2" xfId="15290" xr:uid="{71E36E73-524E-4A2C-B558-3D9DC7140DFE}"/>
    <cellStyle name="Įprastas 2 15" xfId="8004" xr:uid="{BA21BF61-D280-42C6-A2A3-045E9D07BE8B}"/>
    <cellStyle name="Įprastas 2 2" xfId="8" xr:uid="{4826D82C-3497-4BDC-9D04-5A12CEF45463}"/>
    <cellStyle name="Įprastas 2 3" xfId="76" xr:uid="{5A67B486-2417-494A-BAB7-91A3556D8378}"/>
    <cellStyle name="Įprastas 2 4" xfId="139" xr:uid="{264E9ED6-5F08-457E-BD0C-EB80C6B1046A}"/>
    <cellStyle name="Įprastas 2 4 10" xfId="7425" xr:uid="{9C48E535-F25C-4A9E-8610-186E14BE7428}"/>
    <cellStyle name="Įprastas 2 4 10 2" xfId="15355" xr:uid="{0DB89AF2-01E3-446E-A162-B4E882BF3798}"/>
    <cellStyle name="Įprastas 2 4 11" xfId="8069" xr:uid="{A95380CB-46F7-4FC6-BEF3-2A734AB9FF7D}"/>
    <cellStyle name="Įprastas 2 4 2" xfId="269" xr:uid="{887D9759-AC95-404A-9B5F-2B712C796204}"/>
    <cellStyle name="Įprastas 2 4 2 2" xfId="591" xr:uid="{056EB026-1D58-48EF-A7A1-6382D82F5F8E}"/>
    <cellStyle name="Įprastas 2 4 2 2 2" xfId="1235" xr:uid="{039D58AD-C6F0-4F8E-AC88-804C909874E1}"/>
    <cellStyle name="Įprastas 2 4 2 2 2 2" xfId="9165" xr:uid="{088088BE-D212-44B7-9164-872E2221EC3E}"/>
    <cellStyle name="Įprastas 2 4 2 2 3" xfId="2201" xr:uid="{63B41320-672C-4F96-B9C9-9CCCB03B5537}"/>
    <cellStyle name="Įprastas 2 4 2 2 3 2" xfId="10131" xr:uid="{105DA029-3EB0-4653-AABB-ABC8C7819F2F}"/>
    <cellStyle name="Įprastas 2 4 2 2 4" xfId="2845" xr:uid="{98A84382-EE14-4E74-9E53-1E18D463BD6B}"/>
    <cellStyle name="Įprastas 2 4 2 2 4 2" xfId="10775" xr:uid="{4FF24B46-01AA-4DF3-A2F8-BF88B8DD5D4C}"/>
    <cellStyle name="Įprastas 2 4 2 2 5" xfId="3489" xr:uid="{CBF1BD7D-DC62-4D2E-9C35-D390D6B1EED9}"/>
    <cellStyle name="Įprastas 2 4 2 2 5 2" xfId="11419" xr:uid="{FD0F2F5E-1D5C-4107-A45E-8B24B18A7D1F}"/>
    <cellStyle name="Įprastas 2 4 2 2 6" xfId="7877" xr:uid="{B60F21FF-DC73-48B1-BC18-0086211DA11C}"/>
    <cellStyle name="Įprastas 2 4 2 2 6 2" xfId="15807" xr:uid="{F420B3F3-67BF-415F-B53E-A45459E6E23B}"/>
    <cellStyle name="Įprastas 2 4 2 2 7" xfId="8521" xr:uid="{FE97FE3B-A6FB-43A1-82EA-24DD8A7C3869}"/>
    <cellStyle name="Įprastas 2 4 2 3" xfId="913" xr:uid="{9D733618-3C6E-4037-AFCB-CF76937C13A5}"/>
    <cellStyle name="Įprastas 2 4 2 3 2" xfId="8843" xr:uid="{6BBAD69C-C627-4CAE-B7A7-DE8A257B8409}"/>
    <cellStyle name="Įprastas 2 4 2 4" xfId="1557" xr:uid="{F82909F3-9D51-4480-B90E-2A455F86D7D3}"/>
    <cellStyle name="Įprastas 2 4 2 4 2" xfId="9487" xr:uid="{9EF69049-7239-452D-B9E0-0E92DCF58527}"/>
    <cellStyle name="Įprastas 2 4 2 5" xfId="1879" xr:uid="{5185BD42-48DD-4E16-BE20-980AE2B53ED9}"/>
    <cellStyle name="Įprastas 2 4 2 5 2" xfId="9809" xr:uid="{11D37E94-18D0-4D8D-81CC-C893EEF17BE0}"/>
    <cellStyle name="Įprastas 2 4 2 6" xfId="2523" xr:uid="{D9F04858-EBE2-45DD-8F75-526B4CF851CF}"/>
    <cellStyle name="Įprastas 2 4 2 6 2" xfId="10453" xr:uid="{1DECEEC2-CFC1-465B-9028-B70091D29F40}"/>
    <cellStyle name="Įprastas 2 4 2 7" xfId="3167" xr:uid="{20A17EB4-1630-40D0-8E4D-F6DCD7C36527}"/>
    <cellStyle name="Įprastas 2 4 2 7 2" xfId="11097" xr:uid="{DD149983-5C8B-4FF9-91A8-ACF032992156}"/>
    <cellStyle name="Įprastas 2 4 2 8" xfId="7555" xr:uid="{0A7B8B75-07AA-4F18-ABE5-CF34AE98782F}"/>
    <cellStyle name="Įprastas 2 4 2 8 2" xfId="15485" xr:uid="{8C5389E9-3047-4461-B58D-628F3287159F}"/>
    <cellStyle name="Įprastas 2 4 2 9" xfId="8199" xr:uid="{36057379-4A03-49B5-9B78-498ADF07A325}"/>
    <cellStyle name="Įprastas 2 4 3" xfId="461" xr:uid="{0EB6B943-8850-409C-97CE-881B5D6CEB03}"/>
    <cellStyle name="Įprastas 2 4 3 2" xfId="1105" xr:uid="{C3686473-AB6C-4028-AD0B-FFEF3D08E1CB}"/>
    <cellStyle name="Įprastas 2 4 3 2 2" xfId="9035" xr:uid="{32578179-1891-4392-859B-B5C25AAAEED6}"/>
    <cellStyle name="Įprastas 2 4 3 3" xfId="2071" xr:uid="{F816EA6B-6B21-4625-B7DC-6537A86EA4BC}"/>
    <cellStyle name="Įprastas 2 4 3 3 2" xfId="10001" xr:uid="{AAAA10E3-DEB3-4134-82A1-83BB3CE8436B}"/>
    <cellStyle name="Įprastas 2 4 3 4" xfId="2715" xr:uid="{7FA3E1E6-90A7-44DE-9FEB-3803D6C7EE3B}"/>
    <cellStyle name="Įprastas 2 4 3 4 2" xfId="10645" xr:uid="{A3DFC5FF-E67F-4F93-92FE-A928A9864E9E}"/>
    <cellStyle name="Įprastas 2 4 3 5" xfId="3359" xr:uid="{B93C2545-A724-4450-8381-E1A644467939}"/>
    <cellStyle name="Įprastas 2 4 3 5 2" xfId="11289" xr:uid="{A6ACE3E5-CD64-44BC-AF3E-096B161D3039}"/>
    <cellStyle name="Įprastas 2 4 3 6" xfId="7747" xr:uid="{A7981395-C504-4B17-BC33-5348951AD4D5}"/>
    <cellStyle name="Įprastas 2 4 3 6 2" xfId="15677" xr:uid="{572BD83F-E46B-4DDF-BF98-68F2188AC809}"/>
    <cellStyle name="Įprastas 2 4 3 7" xfId="8391" xr:uid="{69C43EDF-CAF7-41B6-9B3E-FAC587E0C443}"/>
    <cellStyle name="Įprastas 2 4 4" xfId="783" xr:uid="{BB11BB61-04BD-46BF-9CD6-31DA13A75370}"/>
    <cellStyle name="Įprastas 2 4 4 2" xfId="8713" xr:uid="{849FC6E9-09D8-4A76-BB12-E6AB6E73FCF8}"/>
    <cellStyle name="Įprastas 2 4 5" xfId="1427" xr:uid="{EFDD8FBC-9551-441C-BE74-769339CCE7AF}"/>
    <cellStyle name="Įprastas 2 4 5 2" xfId="9357" xr:uid="{856A2536-CCE4-4B7F-8C00-D2012713C6A3}"/>
    <cellStyle name="Įprastas 2 4 6" xfId="1749" xr:uid="{47EC06B0-8BA0-4100-8183-73449378C5E7}"/>
    <cellStyle name="Įprastas 2 4 6 2" xfId="9679" xr:uid="{0375DC9A-2F57-46AA-9469-C6EFC34E2F3E}"/>
    <cellStyle name="Įprastas 2 4 7" xfId="2393" xr:uid="{3F51252F-0226-426D-A3EB-33622A54C416}"/>
    <cellStyle name="Įprastas 2 4 7 2" xfId="10323" xr:uid="{15BD6B2D-5774-4C9E-A129-693B96F3A645}"/>
    <cellStyle name="Įprastas 2 4 8" xfId="3037" xr:uid="{66A678CE-9267-4699-826F-86F9BD1FDBA0}"/>
    <cellStyle name="Įprastas 2 4 8 2" xfId="10967" xr:uid="{E67CEC34-3112-4986-9E7A-46DAA35DA051}"/>
    <cellStyle name="Įprastas 2 4 9" xfId="3681" xr:uid="{AAD88B6D-43B5-4B49-BB01-8A36B8447AD5}"/>
    <cellStyle name="Įprastas 2 4 9 2" xfId="11611" xr:uid="{65E4C60F-07A8-4B92-9C95-5D57EEA1F53E}"/>
    <cellStyle name="Įprastas 2 5" xfId="204" xr:uid="{839CEF2C-B90F-4DB9-B242-4B4D68598A8B}"/>
    <cellStyle name="Įprastas 2 5 2" xfId="526" xr:uid="{3583B035-0842-4FC7-81B3-A2FF28B5DFA4}"/>
    <cellStyle name="Įprastas 2 5 2 2" xfId="1170" xr:uid="{34B1BFF3-8DF0-4ED1-AB89-3E8BC1CDFC79}"/>
    <cellStyle name="Įprastas 2 5 2 2 2" xfId="9100" xr:uid="{2190F6DF-6B86-4A50-AFAF-6EF6CEF09111}"/>
    <cellStyle name="Įprastas 2 5 2 3" xfId="2136" xr:uid="{276FE86C-75AE-410D-B32C-2A4B473DEE1A}"/>
    <cellStyle name="Įprastas 2 5 2 3 2" xfId="10066" xr:uid="{B5940C20-A42F-4B98-849C-C574C5617B1F}"/>
    <cellStyle name="Įprastas 2 5 2 4" xfId="2780" xr:uid="{DD7C5C3B-7A7D-4993-810C-1D39C064DE31}"/>
    <cellStyle name="Įprastas 2 5 2 4 2" xfId="10710" xr:uid="{D00C9896-24B0-4210-B05E-BF545C6E1D20}"/>
    <cellStyle name="Įprastas 2 5 2 5" xfId="3424" xr:uid="{9A6F7D9F-33E5-4B88-A879-9915BED74D6A}"/>
    <cellStyle name="Įprastas 2 5 2 5 2" xfId="11354" xr:uid="{54A14C96-F2FC-4338-8A0F-2885BFC5A0D2}"/>
    <cellStyle name="Įprastas 2 5 2 6" xfId="7812" xr:uid="{C140F0F2-79E5-4DD9-8CE4-B10A97D458F0}"/>
    <cellStyle name="Įprastas 2 5 2 6 2" xfId="15742" xr:uid="{C393FE99-B47E-4379-87B0-CEECDB6E8635}"/>
    <cellStyle name="Įprastas 2 5 2 7" xfId="8456" xr:uid="{C9BDADBF-8B58-41BE-A623-C398E8FE903C}"/>
    <cellStyle name="Įprastas 2 5 3" xfId="848" xr:uid="{B98D1BB2-A8F1-453C-940D-431FB5596254}"/>
    <cellStyle name="Įprastas 2 5 3 2" xfId="8778" xr:uid="{2485B854-6D7E-41C1-8959-CC388A28CC84}"/>
    <cellStyle name="Įprastas 2 5 4" xfId="1492" xr:uid="{363BD6C1-2C35-4C9D-9D8B-7340015E7A42}"/>
    <cellStyle name="Įprastas 2 5 4 2" xfId="9422" xr:uid="{AE512BC6-C2C7-48C2-A7DD-E45F2280482A}"/>
    <cellStyle name="Įprastas 2 5 5" xfId="1814" xr:uid="{775782D5-37BE-4A5A-AA0A-D24675F4C26C}"/>
    <cellStyle name="Įprastas 2 5 5 2" xfId="9744" xr:uid="{29BA91D5-5676-406C-9A39-ACE9431FCD39}"/>
    <cellStyle name="Įprastas 2 5 6" xfId="2458" xr:uid="{C6F7A2D1-C92B-4B3B-84B6-75A44156E885}"/>
    <cellStyle name="Įprastas 2 5 6 2" xfId="10388" xr:uid="{8BA6580A-234D-4751-9CAD-E2D8069AA147}"/>
    <cellStyle name="Įprastas 2 5 7" xfId="3102" xr:uid="{173B3152-7165-43E6-839C-3048DF2C8662}"/>
    <cellStyle name="Įprastas 2 5 7 2" xfId="11032" xr:uid="{ABB42B25-EDB4-49A7-B088-7A82D06BBA83}"/>
    <cellStyle name="Įprastas 2 5 8" xfId="7490" xr:uid="{9C2E95B1-DD3B-4628-B645-AF54E5667C36}"/>
    <cellStyle name="Įprastas 2 5 8 2" xfId="15420" xr:uid="{47394DD5-8E0F-4C1F-B2E4-62F0A7E100C2}"/>
    <cellStyle name="Įprastas 2 5 9" xfId="8134" xr:uid="{B346FDB7-387C-4911-B82D-5CC78C0BF110}"/>
    <cellStyle name="Įprastas 2 6" xfId="333" xr:uid="{325C8066-A5ED-4EF7-817F-62FB7649185B}"/>
    <cellStyle name="Įprastas 2 6 2" xfId="655" xr:uid="{32283BA3-6CA5-4AD9-A005-5C67EC0BA0B1}"/>
    <cellStyle name="Įprastas 2 6 2 2" xfId="1299" xr:uid="{3ABE51E1-5CE6-4E0C-9B5D-10B0F4500EAD}"/>
    <cellStyle name="Įprastas 2 6 2 2 2" xfId="9229" xr:uid="{5E879FF6-374E-426D-835E-890AECD11971}"/>
    <cellStyle name="Įprastas 2 6 2 3" xfId="2265" xr:uid="{7FCFB420-8D26-4D83-B106-A59FF21EF586}"/>
    <cellStyle name="Įprastas 2 6 2 3 2" xfId="10195" xr:uid="{DA0028DE-ECBB-4957-BCE2-78096632FFD2}"/>
    <cellStyle name="Įprastas 2 6 2 4" xfId="2909" xr:uid="{E0A1BB61-1FBA-4308-9783-BB3FDED55604}"/>
    <cellStyle name="Įprastas 2 6 2 4 2" xfId="10839" xr:uid="{B566EC89-B23C-488A-98A7-97F09C5C4ED8}"/>
    <cellStyle name="Įprastas 2 6 2 5" xfId="3553" xr:uid="{189CE058-901F-4B6A-81D5-F07744DB84C3}"/>
    <cellStyle name="Įprastas 2 6 2 5 2" xfId="11483" xr:uid="{B7FF4840-99AC-44EC-8F61-F92B2A34EC9D}"/>
    <cellStyle name="Įprastas 2 6 2 6" xfId="7941" xr:uid="{ABD66FDE-0FF7-4193-B349-A36143CD299A}"/>
    <cellStyle name="Įprastas 2 6 2 6 2" xfId="15871" xr:uid="{51E399FE-F8C3-436B-BF85-88C7E935017B}"/>
    <cellStyle name="Įprastas 2 6 2 7" xfId="8585" xr:uid="{DEC4493F-DB8E-422A-91A1-F4F636D6470F}"/>
    <cellStyle name="Įprastas 2 6 3" xfId="977" xr:uid="{16D46DFD-1DAD-4A13-BEC5-DB3A369604B8}"/>
    <cellStyle name="Įprastas 2 6 3 2" xfId="8907" xr:uid="{997F279B-4885-436C-8A69-3E4BDF5CF373}"/>
    <cellStyle name="Įprastas 2 6 4" xfId="1621" xr:uid="{EB88CA77-9CB6-49B8-A11E-C8D7C33A676A}"/>
    <cellStyle name="Įprastas 2 6 4 2" xfId="9551" xr:uid="{2643D211-E4A0-4FD2-A3ED-7E11F0E172B2}"/>
    <cellStyle name="Įprastas 2 6 5" xfId="1943" xr:uid="{8CCFB71D-C7D6-45C2-98F7-D0ED33859561}"/>
    <cellStyle name="Įprastas 2 6 5 2" xfId="9873" xr:uid="{7A124CCE-16ED-4C11-A431-092AE81FC307}"/>
    <cellStyle name="Įprastas 2 6 6" xfId="2587" xr:uid="{5CC75496-2AC7-49E8-B71B-77876FF9AAD6}"/>
    <cellStyle name="Įprastas 2 6 6 2" xfId="10517" xr:uid="{C3DA73B3-EE03-49A9-890B-EC157E194AD8}"/>
    <cellStyle name="Įprastas 2 6 7" xfId="3231" xr:uid="{AE0791EE-35FE-4E57-8333-8CDAAA7DF40B}"/>
    <cellStyle name="Įprastas 2 6 7 2" xfId="11161" xr:uid="{3AEF05C6-D04A-4961-B5A0-A2CCC495DEAD}"/>
    <cellStyle name="Įprastas 2 6 8" xfId="7619" xr:uid="{3BCDD0E4-820F-4D2E-AD2F-3F17DA315720}"/>
    <cellStyle name="Įprastas 2 6 8 2" xfId="15549" xr:uid="{5C9247A6-9651-428C-85D5-EE1B75BD3340}"/>
    <cellStyle name="Įprastas 2 6 9" xfId="8263" xr:uid="{F5F0BBA6-E430-4FD7-9188-5271F64A666A}"/>
    <cellStyle name="Įprastas 2 7" xfId="396" xr:uid="{5D070A53-8355-4ACC-BE75-BB72E97B0E19}"/>
    <cellStyle name="Įprastas 2 7 2" xfId="1040" xr:uid="{15F8FAC9-84F7-4475-BEC6-CE0E8B96C273}"/>
    <cellStyle name="Įprastas 2 7 2 2" xfId="8970" xr:uid="{4F335A26-78F4-44BB-8053-2B7E01753F0C}"/>
    <cellStyle name="Įprastas 2 7 3" xfId="2006" xr:uid="{57838EF1-3749-4977-97DB-769BB3AC354D}"/>
    <cellStyle name="Įprastas 2 7 3 2" xfId="9936" xr:uid="{97FB7F77-B864-4E66-8006-1320E4702726}"/>
    <cellStyle name="Įprastas 2 7 4" xfId="2650" xr:uid="{A0513E0A-B31C-4687-B054-A84D2B1864C3}"/>
    <cellStyle name="Įprastas 2 7 4 2" xfId="10580" xr:uid="{741E11AD-F90E-4D73-BDDD-C66021A9D58D}"/>
    <cellStyle name="Įprastas 2 7 5" xfId="3294" xr:uid="{18AB9D1E-E9AB-4C80-8D3E-71AF493CEC74}"/>
    <cellStyle name="Įprastas 2 7 5 2" xfId="11224" xr:uid="{650E70F7-97C1-49ED-94D1-ADD4F1C1A909}"/>
    <cellStyle name="Įprastas 2 7 6" xfId="7682" xr:uid="{32337BC9-1EFA-4DBD-ACC3-646DF61A0D4D}"/>
    <cellStyle name="Įprastas 2 7 6 2" xfId="15612" xr:uid="{4E08E248-4F7B-47AA-BA35-F6DD2F48125D}"/>
    <cellStyle name="Įprastas 2 7 7" xfId="8326" xr:uid="{40E10DBF-1D23-4CEE-A233-FC44725CB9B6}"/>
    <cellStyle name="Įprastas 2 8" xfId="718" xr:uid="{D16AE7E6-C482-4462-B2D6-38DE90F23D88}"/>
    <cellStyle name="Įprastas 2 8 2" xfId="8648" xr:uid="{237843A3-B99A-486E-879A-E9AE8265927D}"/>
    <cellStyle name="Įprastas 2 9" xfId="1362" xr:uid="{7D04820A-D106-4330-A7C0-7851A7047D4D}"/>
    <cellStyle name="Įprastas 2 9 2" xfId="9292" xr:uid="{DC53347C-2105-4618-AE9C-978C6195C2D8}"/>
    <cellStyle name="Įprastas 3" xfId="72" xr:uid="{32EC52EE-DE0A-4A12-9627-E16E9BEA78E9}"/>
    <cellStyle name="Įprastas 3 10" xfId="2971" xr:uid="{10C8A037-0759-4587-B9DE-98825598C912}"/>
    <cellStyle name="Įprastas 3 10 2" xfId="10901" xr:uid="{43A7A320-DAFD-41BB-A57D-09E6538DCC8C}"/>
    <cellStyle name="Įprastas 3 11" xfId="3615" xr:uid="{D8DE6A2F-659B-49B5-9A40-757FEC3DEE70}"/>
    <cellStyle name="Įprastas 3 11 2" xfId="11545" xr:uid="{8B4EEB08-9575-4D61-A9F4-27704C310F64}"/>
    <cellStyle name="Įprastas 3 12" xfId="3924" xr:uid="{1827D727-AC1D-4A92-8DDB-458CEDE89C1D}"/>
    <cellStyle name="Įprastas 3 12 2" xfId="11854" xr:uid="{A70D5BA5-62D2-4885-87DC-A3AED6D014FE}"/>
    <cellStyle name="Įprastas 3 13" xfId="7359" xr:uid="{DBA50531-42C4-4A96-9938-53CDB1DBAB4A}"/>
    <cellStyle name="Įprastas 3 13 2" xfId="15289" xr:uid="{F388D3DC-D383-40B1-8525-0D6230DD08C5}"/>
    <cellStyle name="Įprastas 3 14" xfId="8003" xr:uid="{4378AB9C-C6BB-46BF-BD15-28A0D216DFCC}"/>
    <cellStyle name="Įprastas 3 2" xfId="138" xr:uid="{9F639650-6544-4D50-BF0A-C469A1968CFA}"/>
    <cellStyle name="Įprastas 3 2 10" xfId="4165" xr:uid="{BB50C6B0-15CA-461B-9648-38A37010D6B2}"/>
    <cellStyle name="Įprastas 3 2 10 2" xfId="12095" xr:uid="{6A1EB32F-5719-4A53-9A20-FE18C33B0071}"/>
    <cellStyle name="Įprastas 3 2 11" xfId="7424" xr:uid="{D1B9468A-6184-4BA9-BA73-724F3668FDCA}"/>
    <cellStyle name="Įprastas 3 2 11 2" xfId="15354" xr:uid="{35E5E6E0-C2EC-439F-B3FC-58D1FFC99F00}"/>
    <cellStyle name="Įprastas 3 2 12" xfId="8068" xr:uid="{F13EA352-92B0-4A8D-85F2-2D0C5F3160DA}"/>
    <cellStyle name="Įprastas 3 2 2" xfId="268" xr:uid="{300FE910-02E6-48D2-92EF-46F5BA6AE5EB}"/>
    <cellStyle name="Įprastas 3 2 2 10" xfId="8198" xr:uid="{50789506-F2C6-4FDD-AE72-9D49F6652C20}"/>
    <cellStyle name="Įprastas 3 2 2 2" xfId="590" xr:uid="{506604FE-8E16-48C4-87BE-62AFD160ABFB}"/>
    <cellStyle name="Įprastas 3 2 2 2 2" xfId="1234" xr:uid="{3F218EC1-9C19-441C-B802-68148F193B7C}"/>
    <cellStyle name="Įprastas 3 2 2 2 2 2" xfId="9164" xr:uid="{53534E04-60B9-45D1-B336-ACFA6BE2D2E7}"/>
    <cellStyle name="Įprastas 3 2 2 2 3" xfId="2200" xr:uid="{66E52A18-0629-4CB4-B171-08CF641FDFEC}"/>
    <cellStyle name="Įprastas 3 2 2 2 3 2" xfId="10130" xr:uid="{8406AD44-A5F6-4F3A-AD6A-669DE195BBF7}"/>
    <cellStyle name="Įprastas 3 2 2 2 4" xfId="2844" xr:uid="{40010E4B-B694-495E-BF95-B123AB145502}"/>
    <cellStyle name="Įprastas 3 2 2 2 4 2" xfId="10774" xr:uid="{4FB340C8-1E46-4A16-B258-E775796851C8}"/>
    <cellStyle name="Įprastas 3 2 2 2 5" xfId="3488" xr:uid="{C6E9AA47-14E1-4291-AF4E-3F4D61E555BC}"/>
    <cellStyle name="Įprastas 3 2 2 2 5 2" xfId="11418" xr:uid="{74DF8BA9-3B94-4A76-9097-30B6B280602B}"/>
    <cellStyle name="Įprastas 3 2 2 2 6" xfId="7876" xr:uid="{9B8FAE8E-E280-448F-8AB1-FE8855A9E478}"/>
    <cellStyle name="Įprastas 3 2 2 2 6 2" xfId="15806" xr:uid="{32704A5D-246A-429B-88E6-744C37B15B58}"/>
    <cellStyle name="Įprastas 3 2 2 2 7" xfId="8520" xr:uid="{EBD71E65-1DF1-4FED-AFA7-CA5BD926C351}"/>
    <cellStyle name="Įprastas 3 2 2 3" xfId="912" xr:uid="{3078CCE8-E6AF-4E56-A312-E82E0ECC144D}"/>
    <cellStyle name="Įprastas 3 2 2 3 2" xfId="8842" xr:uid="{E9661970-602E-4CE8-9653-665CA2DB89DF}"/>
    <cellStyle name="Įprastas 3 2 2 4" xfId="1556" xr:uid="{91106EB7-A2D3-47CF-AB42-DF26FDEA71C6}"/>
    <cellStyle name="Įprastas 3 2 2 4 2" xfId="9486" xr:uid="{9F6CFC5A-8592-4913-BB6F-33F660C217A3}"/>
    <cellStyle name="Įprastas 3 2 2 5" xfId="1878" xr:uid="{55116C4F-F4BA-4E2D-9BFB-1435A0F6C346}"/>
    <cellStyle name="Įprastas 3 2 2 5 2" xfId="9808" xr:uid="{1AB04725-DC2F-4338-9939-7D7EE738C496}"/>
    <cellStyle name="Įprastas 3 2 2 6" xfId="2522" xr:uid="{40A02094-A5B6-4F1C-99AF-86266958CAAD}"/>
    <cellStyle name="Įprastas 3 2 2 6 2" xfId="10452" xr:uid="{B0B66A2B-95F8-4552-84AC-8976BC29893E}"/>
    <cellStyle name="Įprastas 3 2 2 7" xfId="3166" xr:uid="{F96C4434-4BE6-4DE0-8E79-E75815841836}"/>
    <cellStyle name="Įprastas 3 2 2 7 2" xfId="11096" xr:uid="{2F547C9E-C324-465F-BA07-BB8E708301C0}"/>
    <cellStyle name="Įprastas 3 2 2 8" xfId="5129" xr:uid="{77AFCC6A-858D-41EC-99F5-64106A340C4D}"/>
    <cellStyle name="Įprastas 3 2 2 8 2" xfId="13059" xr:uid="{D684D838-8F0A-4D01-B3C9-2F9A89F1479A}"/>
    <cellStyle name="Įprastas 3 2 2 9" xfId="7554" xr:uid="{BAA0EBC8-4399-4FA1-829E-BB1538906880}"/>
    <cellStyle name="Įprastas 3 2 2 9 2" xfId="15484" xr:uid="{43C19443-3887-460D-99FB-5C51FCB6E3DD}"/>
    <cellStyle name="Įprastas 3 2 3" xfId="460" xr:uid="{72CDDA1D-6B9E-4B7F-9EE2-E2432AB31186}"/>
    <cellStyle name="Įprastas 3 2 3 2" xfId="1104" xr:uid="{422829DB-53FA-4D8C-90D9-1AF42BAD5A79}"/>
    <cellStyle name="Įprastas 3 2 3 2 2" xfId="9034" xr:uid="{3CADC596-9C03-4E2E-95C3-135DF6E99DB9}"/>
    <cellStyle name="Įprastas 3 2 3 3" xfId="2070" xr:uid="{6CC092F4-6E12-4C7E-9880-FA48D59A6636}"/>
    <cellStyle name="Įprastas 3 2 3 3 2" xfId="10000" xr:uid="{0E028C3A-7FF1-41FA-9F9A-B4A589DDF058}"/>
    <cellStyle name="Įprastas 3 2 3 4" xfId="2714" xr:uid="{9D3B7178-D9E4-44D2-AEAD-BCEDC1023163}"/>
    <cellStyle name="Įprastas 3 2 3 4 2" xfId="10644" xr:uid="{3FEFFBC9-C596-40BC-AB55-9EFB1928DC16}"/>
    <cellStyle name="Įprastas 3 2 3 5" xfId="3358" xr:uid="{91605183-2469-44F3-B79F-D4F1D8D4FF2A}"/>
    <cellStyle name="Įprastas 3 2 3 5 2" xfId="11288" xr:uid="{B1E8096E-CA6E-4DB1-9DCC-21E609F99471}"/>
    <cellStyle name="Įprastas 3 2 3 6" xfId="6093" xr:uid="{7688C992-551C-4B03-9148-C3EA5471B6E1}"/>
    <cellStyle name="Įprastas 3 2 3 6 2" xfId="14023" xr:uid="{4797EB86-3A35-458B-9CD1-CA6ADA8BC1D3}"/>
    <cellStyle name="Įprastas 3 2 3 7" xfId="7746" xr:uid="{FF39AEFF-D575-4B4E-96C8-317A390814ED}"/>
    <cellStyle name="Įprastas 3 2 3 7 2" xfId="15676" xr:uid="{9C603107-5DEF-49E9-9DC5-3E8CAB5934AE}"/>
    <cellStyle name="Įprastas 3 2 3 8" xfId="8390" xr:uid="{B576916F-A034-478E-8DEE-188C7464515C}"/>
    <cellStyle name="Įprastas 3 2 4" xfId="782" xr:uid="{5EB91D67-9EEA-4714-A717-884C4EE85F25}"/>
    <cellStyle name="Įprastas 3 2 4 2" xfId="6816" xr:uid="{847E0A56-386C-441C-A039-2E36F7503C1D}"/>
    <cellStyle name="Įprastas 3 2 4 2 2" xfId="14746" xr:uid="{4D74071D-46E4-4E4F-B22D-54E5CE878D47}"/>
    <cellStyle name="Įprastas 3 2 4 3" xfId="8712" xr:uid="{C98FACDD-5DE2-477E-A8D8-68399BC9D2FB}"/>
    <cellStyle name="Įprastas 3 2 5" xfId="1426" xr:uid="{1E9297EC-C94C-4150-8CAE-E465BD7309B9}"/>
    <cellStyle name="Įprastas 3 2 5 2" xfId="9356" xr:uid="{7A09AEEB-CBF3-4E1D-B20E-4D47A271FC3B}"/>
    <cellStyle name="Įprastas 3 2 6" xfId="1748" xr:uid="{D46214C2-6778-4537-B899-161D425E5423}"/>
    <cellStyle name="Įprastas 3 2 6 2" xfId="9678" xr:uid="{91E7F572-8CB9-4EBD-8A44-AFEC14CAF127}"/>
    <cellStyle name="Įprastas 3 2 7" xfId="2392" xr:uid="{2550DF8C-ABFA-46E1-9FD3-08514645921F}"/>
    <cellStyle name="Įprastas 3 2 7 2" xfId="10322" xr:uid="{997E256A-2F1A-4909-9FCE-62A593FDA74D}"/>
    <cellStyle name="Įprastas 3 2 8" xfId="3036" xr:uid="{D4303DB2-F3A6-4FFF-99A7-409499971157}"/>
    <cellStyle name="Įprastas 3 2 8 2" xfId="10966" xr:uid="{0B6F4262-EE71-4E4B-BABA-7441E4F7191B}"/>
    <cellStyle name="Įprastas 3 2 9" xfId="3680" xr:uid="{25C1C60E-4EEA-4308-AD96-B872482A895C}"/>
    <cellStyle name="Įprastas 3 2 9 2" xfId="11610" xr:uid="{8D87518C-04E0-4530-9FDF-D6762F3B57DA}"/>
    <cellStyle name="Įprastas 3 3" xfId="203" xr:uid="{CFEF132C-6CFC-4E0A-BE83-EF0F04997D5A}"/>
    <cellStyle name="Įprastas 3 3 10" xfId="8133" xr:uid="{195B971C-FD36-4D81-839D-060262EE8DC6}"/>
    <cellStyle name="Įprastas 3 3 2" xfId="525" xr:uid="{F2660B7F-23C0-4FBE-B704-190EAE08A837}"/>
    <cellStyle name="Įprastas 3 3 2 2" xfId="1169" xr:uid="{5A282691-E143-4CA1-8307-424231C67FB8}"/>
    <cellStyle name="Įprastas 3 3 2 2 2" xfId="9099" xr:uid="{50D1E55F-3C6D-48DB-8546-25E544A3C2DD}"/>
    <cellStyle name="Įprastas 3 3 2 3" xfId="2135" xr:uid="{00229259-68AB-4B5C-A47D-5451F4274315}"/>
    <cellStyle name="Įprastas 3 3 2 3 2" xfId="10065" xr:uid="{C5E4F438-AB1B-46D6-8CA2-72AA3DC2B07B}"/>
    <cellStyle name="Įprastas 3 3 2 4" xfId="2779" xr:uid="{814FD5FE-4368-48AF-A4CC-C067521A39FC}"/>
    <cellStyle name="Įprastas 3 3 2 4 2" xfId="10709" xr:uid="{DC0FCC16-62A8-4538-BAD7-C4A7D1B86B25}"/>
    <cellStyle name="Įprastas 3 3 2 5" xfId="3423" xr:uid="{AE62FA99-395E-4A8C-98E9-E8EC7C6623D2}"/>
    <cellStyle name="Įprastas 3 3 2 5 2" xfId="11353" xr:uid="{928EABF5-8A94-4C06-B232-95BEC38036A2}"/>
    <cellStyle name="Įprastas 3 3 2 6" xfId="5370" xr:uid="{CA9C04BE-6E0B-42D3-8EF9-E0A2923D2F15}"/>
    <cellStyle name="Įprastas 3 3 2 6 2" xfId="13300" xr:uid="{097AA55C-5ADB-469C-9251-090D9A2E3A40}"/>
    <cellStyle name="Įprastas 3 3 2 7" xfId="7811" xr:uid="{EFD00F7C-51EA-4792-AA49-49EC1DC068F7}"/>
    <cellStyle name="Įprastas 3 3 2 7 2" xfId="15741" xr:uid="{68536291-CDE5-49AD-9073-35A532C9E2D8}"/>
    <cellStyle name="Įprastas 3 3 2 8" xfId="8455" xr:uid="{A69010D0-5262-4AEF-86A4-5273B6E2F9AB}"/>
    <cellStyle name="Įprastas 3 3 3" xfId="847" xr:uid="{DF7B6632-4EAF-4C15-95E7-49EB2A4C4CFE}"/>
    <cellStyle name="Įprastas 3 3 3 2" xfId="6334" xr:uid="{C08E226E-0EA9-414A-A98C-59BF7B28AAF8}"/>
    <cellStyle name="Įprastas 3 3 3 2 2" xfId="14264" xr:uid="{AF5EDACD-9A5E-470D-8025-BFFCC2A547A0}"/>
    <cellStyle name="Įprastas 3 3 3 3" xfId="8777" xr:uid="{B2C0D25A-91E2-465F-9B8A-796C785B0DE7}"/>
    <cellStyle name="Įprastas 3 3 4" xfId="1491" xr:uid="{02D16DCE-C787-4050-8185-CC46EEC73B7F}"/>
    <cellStyle name="Įprastas 3 3 4 2" xfId="7057" xr:uid="{08C55B5D-E4C5-4699-8EF3-853CB9CA2AD5}"/>
    <cellStyle name="Įprastas 3 3 4 2 2" xfId="14987" xr:uid="{4094B444-13C0-4621-A911-1A23AFDF2338}"/>
    <cellStyle name="Įprastas 3 3 4 3" xfId="9421" xr:uid="{8A012A96-0CAD-4622-ABCD-43BE427DEB5F}"/>
    <cellStyle name="Įprastas 3 3 5" xfId="1813" xr:uid="{0C6E71C0-290B-493E-902C-B2EC752FCFD4}"/>
    <cellStyle name="Įprastas 3 3 5 2" xfId="9743" xr:uid="{D15D7CC8-C2E1-4551-8B70-BAD979FE15A4}"/>
    <cellStyle name="Įprastas 3 3 6" xfId="2457" xr:uid="{B4788FC3-5060-4E7B-B04E-3A56BCB50EA8}"/>
    <cellStyle name="Įprastas 3 3 6 2" xfId="10387" xr:uid="{C8F844B4-3D83-4A58-8924-588566B8F4F3}"/>
    <cellStyle name="Įprastas 3 3 7" xfId="3101" xr:uid="{5FE20E1C-A88F-4B65-9A0D-0AA17A9DC8A9}"/>
    <cellStyle name="Įprastas 3 3 7 2" xfId="11031" xr:uid="{CC23F4A0-1EA8-4368-8060-458DF6935C21}"/>
    <cellStyle name="Įprastas 3 3 8" xfId="4406" xr:uid="{A98C136E-6BC7-46BD-B28C-E489286EEA23}"/>
    <cellStyle name="Įprastas 3 3 8 2" xfId="12336" xr:uid="{08B888AB-EDC7-47A7-9C53-16755F0B32D0}"/>
    <cellStyle name="Įprastas 3 3 9" xfId="7489" xr:uid="{8AA69AB0-0B7F-4531-B365-DC6415103E5A}"/>
    <cellStyle name="Įprastas 3 3 9 2" xfId="15419" xr:uid="{2AB309D8-F199-4230-91F8-83919108707D}"/>
    <cellStyle name="Įprastas 3 4" xfId="332" xr:uid="{6E26E138-4624-40E2-AA14-04F771100C7A}"/>
    <cellStyle name="Įprastas 3 4 10" xfId="8262" xr:uid="{B1E00ED2-099D-4F1C-B570-6994D4BF8F1B}"/>
    <cellStyle name="Įprastas 3 4 2" xfId="654" xr:uid="{3DC81099-57D3-4FA8-8C19-62F817C37026}"/>
    <cellStyle name="Įprastas 3 4 2 2" xfId="1298" xr:uid="{D0DFD3C4-8FFA-4F88-A0F6-E453CD61D0CD}"/>
    <cellStyle name="Įprastas 3 4 2 2 2" xfId="9228" xr:uid="{2FF872C2-8C09-4C05-9787-CFBB138215C6}"/>
    <cellStyle name="Įprastas 3 4 2 3" xfId="2264" xr:uid="{4588AAA8-1EB9-4A12-9CEC-C4C2E0AE48E9}"/>
    <cellStyle name="Įprastas 3 4 2 3 2" xfId="10194" xr:uid="{D1C5AAFB-8818-457E-A205-18BA26B3A1CF}"/>
    <cellStyle name="Įprastas 3 4 2 4" xfId="2908" xr:uid="{63697792-A2FF-435E-ACBE-3DE2F188F6EE}"/>
    <cellStyle name="Įprastas 3 4 2 4 2" xfId="10838" xr:uid="{27D35D9E-F27E-4E90-9D5E-C83F21E29A54}"/>
    <cellStyle name="Įprastas 3 4 2 5" xfId="3552" xr:uid="{76EB243D-9E2E-4388-AF1E-8F9E47AF2C7E}"/>
    <cellStyle name="Įprastas 3 4 2 5 2" xfId="11482" xr:uid="{7D5F15CC-9A95-4E6B-BE67-5CD919A38D6F}"/>
    <cellStyle name="Įprastas 3 4 2 6" xfId="5611" xr:uid="{36F425BD-780A-4F46-8F40-03D0F453D1F9}"/>
    <cellStyle name="Įprastas 3 4 2 6 2" xfId="13541" xr:uid="{590E0EC5-6625-4CE6-B7E9-BA45AF9A1C69}"/>
    <cellStyle name="Įprastas 3 4 2 7" xfId="7940" xr:uid="{DE937CF9-8D9B-45E4-B5CE-4CDEE8AE2AAE}"/>
    <cellStyle name="Įprastas 3 4 2 7 2" xfId="15870" xr:uid="{899BFDF2-2357-4786-90F0-32CDE6688A19}"/>
    <cellStyle name="Įprastas 3 4 2 8" xfId="8584" xr:uid="{89BFA84D-E922-4334-B836-0577C884E6E1}"/>
    <cellStyle name="Įprastas 3 4 3" xfId="976" xr:uid="{C4FB59E9-36E1-4865-AE21-666E8DD27585}"/>
    <cellStyle name="Įprastas 3 4 3 2" xfId="7298" xr:uid="{F6A6893C-3458-4F26-A8F1-8FB4D7918977}"/>
    <cellStyle name="Įprastas 3 4 3 2 2" xfId="15228" xr:uid="{A10AA8FD-9D29-4280-84AC-179FD7876843}"/>
    <cellStyle name="Įprastas 3 4 3 3" xfId="8906" xr:uid="{AEF450D9-711C-4E9F-870E-EFCEF4C46E7D}"/>
    <cellStyle name="Įprastas 3 4 4" xfId="1620" xr:uid="{436F027E-60F6-44B9-A5C0-B12E95900A0B}"/>
    <cellStyle name="Įprastas 3 4 4 2" xfId="9550" xr:uid="{706F0F00-3DF1-4249-AA33-CE3A4AA63EED}"/>
    <cellStyle name="Įprastas 3 4 5" xfId="1942" xr:uid="{0174439E-D6BA-418E-BD2F-170F633A264F}"/>
    <cellStyle name="Įprastas 3 4 5 2" xfId="9872" xr:uid="{8AAE8851-F97A-41FA-B668-C841B92565AF}"/>
    <cellStyle name="Įprastas 3 4 6" xfId="2586" xr:uid="{E50E57AE-B634-4465-A75D-E4376AB99462}"/>
    <cellStyle name="Įprastas 3 4 6 2" xfId="10516" xr:uid="{96FF0D03-910B-42CF-832D-87E9699D05B4}"/>
    <cellStyle name="Įprastas 3 4 7" xfId="3230" xr:uid="{DD527060-0F71-4A5F-AB74-BB703C6161B2}"/>
    <cellStyle name="Įprastas 3 4 7 2" xfId="11160" xr:uid="{6967BEF5-7BCA-40C3-862B-0C4899A88788}"/>
    <cellStyle name="Įprastas 3 4 8" xfId="4647" xr:uid="{BAC492EF-61CB-47E4-BDE2-8283178BFB09}"/>
    <cellStyle name="Įprastas 3 4 8 2" xfId="12577" xr:uid="{CB823836-76E8-4A4F-A812-B3AD7BF14F62}"/>
    <cellStyle name="Įprastas 3 4 9" xfId="7618" xr:uid="{B616C5B7-9C56-4E53-95FE-CA4A557EC951}"/>
    <cellStyle name="Įprastas 3 4 9 2" xfId="15548" xr:uid="{7B684F86-A050-49D6-99E4-B9EEA8529E14}"/>
    <cellStyle name="Įprastas 3 5" xfId="395" xr:uid="{F5528E16-1F9D-424D-BA7F-A68B5DEC8BBE}"/>
    <cellStyle name="Įprastas 3 5 2" xfId="1039" xr:uid="{5988107D-06E5-4309-AE0E-BD9942DE8928}"/>
    <cellStyle name="Įprastas 3 5 2 2" xfId="8969" xr:uid="{251AA7F2-F55C-49C7-AE49-A673ACE86164}"/>
    <cellStyle name="Įprastas 3 5 3" xfId="2005" xr:uid="{CB7FF752-DA97-4FD9-85B8-7F54FDD0158F}"/>
    <cellStyle name="Įprastas 3 5 3 2" xfId="9935" xr:uid="{860D9043-5BE7-421A-B437-AB794008592A}"/>
    <cellStyle name="Įprastas 3 5 4" xfId="2649" xr:uid="{99B0D95C-7B0A-471F-AE53-BDF7E6FFA9FE}"/>
    <cellStyle name="Įprastas 3 5 4 2" xfId="10579" xr:uid="{B9882960-EBE1-4F8B-8306-0EDDE6778D36}"/>
    <cellStyle name="Įprastas 3 5 5" xfId="3293" xr:uid="{AFE4A1EE-D010-4B69-86C5-FE9850263501}"/>
    <cellStyle name="Įprastas 3 5 5 2" xfId="11223" xr:uid="{0D9DB9F9-CCAE-403C-9F92-20695A4BF989}"/>
    <cellStyle name="Įprastas 3 5 6" xfId="4888" xr:uid="{AA6B6A36-E713-4793-A0E3-EBB4E57B0A7F}"/>
    <cellStyle name="Įprastas 3 5 6 2" xfId="12818" xr:uid="{EFBF3391-5B07-4BCA-9C9F-A0C118C76FE3}"/>
    <cellStyle name="Įprastas 3 5 7" xfId="7681" xr:uid="{8438FF79-49AF-4B62-88B9-74C02780C058}"/>
    <cellStyle name="Įprastas 3 5 7 2" xfId="15611" xr:uid="{7777609B-1CA4-4565-96F0-CD182C3F6312}"/>
    <cellStyle name="Įprastas 3 5 8" xfId="8325" xr:uid="{DCB2F555-56F9-495E-8C5A-F54C077A7EBC}"/>
    <cellStyle name="Įprastas 3 6" xfId="717" xr:uid="{6381A0F4-37F4-4EB2-B45D-DE19702779DF}"/>
    <cellStyle name="Įprastas 3 6 2" xfId="5852" xr:uid="{4C3CC320-E778-424A-9CA9-648F795C47CC}"/>
    <cellStyle name="Įprastas 3 6 2 2" xfId="13782" xr:uid="{2BC7A1F9-AFEF-495C-BE58-A1848B2F863F}"/>
    <cellStyle name="Įprastas 3 6 3" xfId="8647" xr:uid="{59B80982-A5A9-4103-977E-F0F807B4B3E1}"/>
    <cellStyle name="Įprastas 3 7" xfId="1361" xr:uid="{B9B0D2B8-E14E-4EA1-A5C5-0AAE728B92CB}"/>
    <cellStyle name="Įprastas 3 7 2" xfId="6575" xr:uid="{1F2CCCD3-D5EA-4FC0-9150-F815C593853B}"/>
    <cellStyle name="Įprastas 3 7 2 2" xfId="14505" xr:uid="{100AD298-D86E-4F55-9C66-4BED2FDA11FF}"/>
    <cellStyle name="Įprastas 3 7 3" xfId="9291" xr:uid="{1F034368-289A-4000-A20C-C785AAFB3232}"/>
    <cellStyle name="Įprastas 3 8" xfId="1683" xr:uid="{7A90BCAF-FBE3-4BCB-B4DB-B5E3F9EFF587}"/>
    <cellStyle name="Įprastas 3 8 2" xfId="9613" xr:uid="{EF095E2B-32C8-4750-AA9B-C3CB45D4ABEA}"/>
    <cellStyle name="Įprastas 3 9" xfId="2327" xr:uid="{F9D01505-CA94-4922-956C-888395074F22}"/>
    <cellStyle name="Įprastas 3 9 2" xfId="10257" xr:uid="{1670A637-5797-491E-87E5-B46C5B3C73BF}"/>
    <cellStyle name="Įprastas 4" xfId="10" xr:uid="{5DABE778-871C-4AB6-8C5D-B56FA420847A}"/>
    <cellStyle name="Įprastas 4 10" xfId="78" xr:uid="{A209D6D0-9B62-4C9C-8BD5-1C51787236A2}"/>
    <cellStyle name="Įprastas 4 10 10" xfId="3744" xr:uid="{4982ED64-C25E-43BD-8000-7D6037C51182}"/>
    <cellStyle name="Įprastas 4 10 10 2" xfId="11674" xr:uid="{F7DB4391-E59C-4163-BA01-E49E76D9F92E}"/>
    <cellStyle name="Įprastas 4 10 11" xfId="7364" xr:uid="{3A8FCFAC-14EE-4ACB-B7CD-E26286D344A4}"/>
    <cellStyle name="Įprastas 4 10 11 2" xfId="15294" xr:uid="{85B7019A-D9BE-444D-9D84-08E7C59D7DD1}"/>
    <cellStyle name="Įprastas 4 10 12" xfId="8008" xr:uid="{E5E30CF5-E0A6-40B1-AD4B-C1AE1F48DF00}"/>
    <cellStyle name="Įprastas 4 10 2" xfId="208" xr:uid="{ECD1A3CC-1A39-4B9F-AB1A-3F68396DD438}"/>
    <cellStyle name="Įprastas 4 10 2 10" xfId="8138" xr:uid="{69B2D05A-0392-40C9-8800-26812C452E8C}"/>
    <cellStyle name="Įprastas 4 10 2 2" xfId="530" xr:uid="{2BDE7E34-E047-48D6-BDAA-D2DFD52C8F83}"/>
    <cellStyle name="Įprastas 4 10 2 2 2" xfId="1174" xr:uid="{3F68F899-E487-4C94-B962-C457CB962F28}"/>
    <cellStyle name="Įprastas 4 10 2 2 2 2" xfId="5069" xr:uid="{40DFD025-EB00-4DA7-916F-CA4D9616D02E}"/>
    <cellStyle name="Įprastas 4 10 2 2 2 2 2" xfId="12999" xr:uid="{4382D022-0C2B-461C-A104-62E5F7A9AA61}"/>
    <cellStyle name="Įprastas 4 10 2 2 2 3" xfId="9104" xr:uid="{A0A1A219-3F41-40C7-B4A1-C78D9E2B7353}"/>
    <cellStyle name="Įprastas 4 10 2 2 3" xfId="2140" xr:uid="{342AFB3D-FA6A-40BA-9187-A989A5A57F94}"/>
    <cellStyle name="Įprastas 4 10 2 2 3 2" xfId="6033" xr:uid="{FF751140-EF20-4AD6-8A4A-C9044828570D}"/>
    <cellStyle name="Įprastas 4 10 2 2 3 2 2" xfId="13963" xr:uid="{83EA5E84-4E3A-4505-AAEC-AAAAC69C6A6D}"/>
    <cellStyle name="Įprastas 4 10 2 2 3 3" xfId="10070" xr:uid="{C16C363D-F6FF-4550-AA12-128BA906F91B}"/>
    <cellStyle name="Įprastas 4 10 2 2 4" xfId="2784" xr:uid="{0AA0D8D6-E884-46FA-888E-5F2ABCCB616C}"/>
    <cellStyle name="Įprastas 4 10 2 2 4 2" xfId="6756" xr:uid="{0D714608-F041-4CBE-82C8-281422E5ECFD}"/>
    <cellStyle name="Įprastas 4 10 2 2 4 2 2" xfId="14686" xr:uid="{4CEF5C8C-BFAE-4A23-8D56-4B95CFD511FA}"/>
    <cellStyle name="Įprastas 4 10 2 2 4 3" xfId="10714" xr:uid="{97736B3C-EDEB-4297-9E47-968980A06E30}"/>
    <cellStyle name="Įprastas 4 10 2 2 5" xfId="3428" xr:uid="{E5965DFD-81B7-4BD2-A661-A7274D8FF55A}"/>
    <cellStyle name="Įprastas 4 10 2 2 5 2" xfId="11358" xr:uid="{7684A5E1-3E3A-4E95-A0E6-EC9118B92CE6}"/>
    <cellStyle name="Įprastas 4 10 2 2 6" xfId="4105" xr:uid="{024728B4-DF9E-40F1-B129-8A5939049A23}"/>
    <cellStyle name="Įprastas 4 10 2 2 6 2" xfId="12035" xr:uid="{79C9C285-C079-44A9-A5A0-4855D17F7ACB}"/>
    <cellStyle name="Įprastas 4 10 2 2 7" xfId="7816" xr:uid="{1BED5A1B-C6DA-4A14-B72E-FDC762C2DEEF}"/>
    <cellStyle name="Įprastas 4 10 2 2 7 2" xfId="15746" xr:uid="{68904D39-34E0-415F-B77D-78021E76B48E}"/>
    <cellStyle name="Įprastas 4 10 2 2 8" xfId="8460" xr:uid="{C510237E-6E27-4029-BCC7-E6067C4C2388}"/>
    <cellStyle name="Įprastas 4 10 2 3" xfId="852" xr:uid="{3B29862B-9ACA-4D42-9A15-A8338C526384}"/>
    <cellStyle name="Įprastas 4 10 2 3 2" xfId="5310" xr:uid="{02B4A258-0A27-4A78-AA74-EC6D30499F19}"/>
    <cellStyle name="Įprastas 4 10 2 3 2 2" xfId="13240" xr:uid="{7631CB90-5525-41B0-B87E-337E3E5C8A8A}"/>
    <cellStyle name="Įprastas 4 10 2 3 3" xfId="6274" xr:uid="{9059C101-8510-496C-9299-02DB43F98287}"/>
    <cellStyle name="Įprastas 4 10 2 3 3 2" xfId="14204" xr:uid="{788D2180-9B7C-4CB4-9FF8-7A55FF66E173}"/>
    <cellStyle name="Įprastas 4 10 2 3 4" xfId="6997" xr:uid="{CC4A1BC7-64CD-49D3-93B8-84D07CA04BF6}"/>
    <cellStyle name="Įprastas 4 10 2 3 4 2" xfId="14927" xr:uid="{F6E87253-1770-4C19-936E-F89CF1EF402C}"/>
    <cellStyle name="Įprastas 4 10 2 3 5" xfId="4346" xr:uid="{2E256BDC-8FA1-4FE9-8A71-A84739DC8D7D}"/>
    <cellStyle name="Įprastas 4 10 2 3 5 2" xfId="12276" xr:uid="{BD1BDDD0-71F2-4277-9172-5A155C51EF46}"/>
    <cellStyle name="Įprastas 4 10 2 3 6" xfId="8782" xr:uid="{77C62182-5EA3-4897-AC13-3037BFE47F0D}"/>
    <cellStyle name="Įprastas 4 10 2 4" xfId="1496" xr:uid="{FDB1581F-F254-456C-8D86-72262B3B124F}"/>
    <cellStyle name="Įprastas 4 10 2 4 2" xfId="5551" xr:uid="{B7C6AAA2-013E-4769-A09D-1D4A29B71220}"/>
    <cellStyle name="Įprastas 4 10 2 4 2 2" xfId="13481" xr:uid="{40361E55-A2E1-4DEC-87F6-DCE8FD7DD392}"/>
    <cellStyle name="Įprastas 4 10 2 4 3" xfId="7238" xr:uid="{A23FC866-F2C4-4E1D-93FE-51F3B4860D2A}"/>
    <cellStyle name="Įprastas 4 10 2 4 3 2" xfId="15168" xr:uid="{FCE5DCC8-14E9-4605-9BE6-4C1DEF71FB1F}"/>
    <cellStyle name="Įprastas 4 10 2 4 4" xfId="4587" xr:uid="{8A4903A4-9103-4D50-A3C5-67CAFA80298E}"/>
    <cellStyle name="Įprastas 4 10 2 4 4 2" xfId="12517" xr:uid="{50B2A323-89C2-41A4-ABB8-3D5DD4775429}"/>
    <cellStyle name="Įprastas 4 10 2 4 5" xfId="9426" xr:uid="{65C11BC1-A5C1-40EA-B00D-C5F53FAF0B76}"/>
    <cellStyle name="Įprastas 4 10 2 5" xfId="1818" xr:uid="{3D2DCC54-21F6-41E4-85B0-BA9AB4700873}"/>
    <cellStyle name="Įprastas 4 10 2 5 2" xfId="4828" xr:uid="{5A4213B7-4437-46C5-94BE-6CAE8A6AF51B}"/>
    <cellStyle name="Įprastas 4 10 2 5 2 2" xfId="12758" xr:uid="{4EFA6795-ABEB-4173-B6EA-53F7732A3072}"/>
    <cellStyle name="Įprastas 4 10 2 5 3" xfId="9748" xr:uid="{032F2AED-9A4A-48EF-9973-7DB529B3BCD6}"/>
    <cellStyle name="Įprastas 4 10 2 6" xfId="2462" xr:uid="{0E5E4246-EBA5-4316-A9F8-09FCC06118E7}"/>
    <cellStyle name="Įprastas 4 10 2 6 2" xfId="5792" xr:uid="{A6C37E59-4C7E-465C-A907-A7D676A4D2A2}"/>
    <cellStyle name="Įprastas 4 10 2 6 2 2" xfId="13722" xr:uid="{39EBEF3E-9F79-4B43-ACC6-2A13374E12EE}"/>
    <cellStyle name="Įprastas 4 10 2 6 3" xfId="10392" xr:uid="{89B2B749-4B1C-43BE-B244-146575328D10}"/>
    <cellStyle name="Įprastas 4 10 2 7" xfId="3106" xr:uid="{8FFB6C79-8DBF-4C70-98AE-21ACDD902A6B}"/>
    <cellStyle name="Įprastas 4 10 2 7 2" xfId="6515" xr:uid="{DE6CBA00-DFF0-4581-A810-1ADC4152C085}"/>
    <cellStyle name="Įprastas 4 10 2 7 2 2" xfId="14445" xr:uid="{28AE159F-80B3-4802-B4D6-01D259ADAC7D}"/>
    <cellStyle name="Įprastas 4 10 2 7 3" xfId="11036" xr:uid="{AEA75461-181B-4F05-A56C-1A2D047DC961}"/>
    <cellStyle name="Įprastas 4 10 2 8" xfId="3864" xr:uid="{D82F81AD-3EAE-4669-830D-C5A5FC9AE335}"/>
    <cellStyle name="Įprastas 4 10 2 8 2" xfId="11794" xr:uid="{536761E6-C108-4785-8AFA-B991E3ED2C1D}"/>
    <cellStyle name="Įprastas 4 10 2 9" xfId="7494" xr:uid="{4F71E72E-A2DA-47E7-A26C-452BFB968E56}"/>
    <cellStyle name="Įprastas 4 10 2 9 2" xfId="15424" xr:uid="{4F21867E-7876-4176-B790-CD67429523B6}"/>
    <cellStyle name="Įprastas 4 10 3" xfId="400" xr:uid="{09EF418E-7FAB-4449-B144-4808389064EE}"/>
    <cellStyle name="Įprastas 4 10 3 2" xfId="1044" xr:uid="{0F8F2452-3CCF-40FE-977F-95C980E09804}"/>
    <cellStyle name="Įprastas 4 10 3 2 2" xfId="4949" xr:uid="{3C246FCC-A1B4-437D-939A-2A4879623FEA}"/>
    <cellStyle name="Įprastas 4 10 3 2 2 2" xfId="12879" xr:uid="{B27B6682-C713-422B-92B9-883234FD8B08}"/>
    <cellStyle name="Įprastas 4 10 3 2 3" xfId="8974" xr:uid="{0E14209A-3715-4171-B1DD-3A4EBDD30AAB}"/>
    <cellStyle name="Įprastas 4 10 3 3" xfId="2010" xr:uid="{DF805100-6497-4F43-B816-6AB654D406A2}"/>
    <cellStyle name="Įprastas 4 10 3 3 2" xfId="5913" xr:uid="{5726451C-C601-42DB-AE33-1CBAC2103B83}"/>
    <cellStyle name="Įprastas 4 10 3 3 2 2" xfId="13843" xr:uid="{A876DE8D-5CA1-48D0-96E8-47D94058453A}"/>
    <cellStyle name="Įprastas 4 10 3 3 3" xfId="9940" xr:uid="{0BF02834-2EE8-4A7A-B0E9-399147982E3E}"/>
    <cellStyle name="Įprastas 4 10 3 4" xfId="2654" xr:uid="{2BA9DC79-92A2-4292-972A-87222B3F3ED3}"/>
    <cellStyle name="Įprastas 4 10 3 4 2" xfId="6636" xr:uid="{E3ADA518-9216-401F-A267-33DC2F777E15}"/>
    <cellStyle name="Įprastas 4 10 3 4 2 2" xfId="14566" xr:uid="{1BE5BBC0-95D7-4D09-BC99-DA5E6E51765F}"/>
    <cellStyle name="Įprastas 4 10 3 4 3" xfId="10584" xr:uid="{3EF7606F-597C-47DE-9FDF-CD86A3B43488}"/>
    <cellStyle name="Įprastas 4 10 3 5" xfId="3298" xr:uid="{CD07A072-0236-4D82-8ACE-7FDCDFC6C01F}"/>
    <cellStyle name="Įprastas 4 10 3 5 2" xfId="11228" xr:uid="{621F90F3-16C1-4694-8522-357EEA6A47D3}"/>
    <cellStyle name="Įprastas 4 10 3 6" xfId="3985" xr:uid="{64F17705-E999-45A9-9DAE-41EEEEDE71AB}"/>
    <cellStyle name="Įprastas 4 10 3 6 2" xfId="11915" xr:uid="{2BE2738B-814C-4606-BC38-8DB1B164FDAF}"/>
    <cellStyle name="Įprastas 4 10 3 7" xfId="7686" xr:uid="{112789A2-2EEC-4BBB-9407-6C168E16F613}"/>
    <cellStyle name="Įprastas 4 10 3 7 2" xfId="15616" xr:uid="{4632BBD1-554A-4788-A8BA-4289BC5CBE58}"/>
    <cellStyle name="Įprastas 4 10 3 8" xfId="8330" xr:uid="{858A291D-E703-456A-B731-3BD6C5D5AB3F}"/>
    <cellStyle name="Įprastas 4 10 4" xfId="722" xr:uid="{614FF99A-6A49-4C2C-BA68-DE228AC0C37B}"/>
    <cellStyle name="Įprastas 4 10 4 2" xfId="5190" xr:uid="{2B5D5646-4634-4CB7-AEAC-6F0CED06C574}"/>
    <cellStyle name="Įprastas 4 10 4 2 2" xfId="13120" xr:uid="{2695018A-4F83-4B71-9D81-3B5192DFFA1E}"/>
    <cellStyle name="Įprastas 4 10 4 3" xfId="6154" xr:uid="{674B7023-7C78-4089-A6FD-4282E7499446}"/>
    <cellStyle name="Įprastas 4 10 4 3 2" xfId="14084" xr:uid="{152AECD7-F9A5-4F51-88DA-B2AAC74181C0}"/>
    <cellStyle name="Įprastas 4 10 4 4" xfId="6877" xr:uid="{2C9479F3-6D3A-4C62-91E4-8B9E1834ED2E}"/>
    <cellStyle name="Įprastas 4 10 4 4 2" xfId="14807" xr:uid="{0EB88977-6FE9-4D7A-AE6A-7E426B4A0343}"/>
    <cellStyle name="Įprastas 4 10 4 5" xfId="4226" xr:uid="{7393CC40-EFB6-4772-816A-08D892C7A97B}"/>
    <cellStyle name="Įprastas 4 10 4 5 2" xfId="12156" xr:uid="{DC9A6DF3-3711-4B21-8632-E4ED37B7FB20}"/>
    <cellStyle name="Įprastas 4 10 4 6" xfId="8652" xr:uid="{4795C984-9F73-4319-A1D7-24BCBAA1E544}"/>
    <cellStyle name="Įprastas 4 10 5" xfId="1366" xr:uid="{C664A49E-5946-4A4D-B5AD-E4328B8861CA}"/>
    <cellStyle name="Įprastas 4 10 5 2" xfId="5431" xr:uid="{DCB45F15-EC4A-45A7-AFB7-6387FF6160E8}"/>
    <cellStyle name="Įprastas 4 10 5 2 2" xfId="13361" xr:uid="{E37FBC59-9102-4367-96D5-68CD28844BFF}"/>
    <cellStyle name="Įprastas 4 10 5 3" xfId="7118" xr:uid="{3DEE56E0-780C-4735-BE55-FD3C9BC3A8CB}"/>
    <cellStyle name="Įprastas 4 10 5 3 2" xfId="15048" xr:uid="{1BABC1A1-DE73-411C-8D46-6A2419E9BC79}"/>
    <cellStyle name="Įprastas 4 10 5 4" xfId="4467" xr:uid="{B5259597-8820-4343-895E-831A10BD2A96}"/>
    <cellStyle name="Įprastas 4 10 5 4 2" xfId="12397" xr:uid="{7FC1713F-BF68-40E5-90E2-1C1BDCEF2042}"/>
    <cellStyle name="Įprastas 4 10 5 5" xfId="9296" xr:uid="{FDC75501-1448-4F7B-9206-7D78CC22AD18}"/>
    <cellStyle name="Įprastas 4 10 6" xfId="1688" xr:uid="{BB89FD2B-58AA-4FC6-BECC-D4E96ED3AB3C}"/>
    <cellStyle name="Įprastas 4 10 6 2" xfId="4708" xr:uid="{B21001DC-4CE2-49AB-9D78-2BB1E47B4F9F}"/>
    <cellStyle name="Įprastas 4 10 6 2 2" xfId="12638" xr:uid="{79833F3C-C0DA-4C3B-BFC4-845914A74C46}"/>
    <cellStyle name="Įprastas 4 10 6 3" xfId="9618" xr:uid="{B2D0A879-E970-4063-BABF-DE16B0B8F0D8}"/>
    <cellStyle name="Įprastas 4 10 7" xfId="2332" xr:uid="{37CBCD38-B159-43A5-8107-B1C2B08B2B2E}"/>
    <cellStyle name="Įprastas 4 10 7 2" xfId="5672" xr:uid="{5E18D945-93F7-4319-AD3C-4D8DE2AB7AAB}"/>
    <cellStyle name="Įprastas 4 10 7 2 2" xfId="13602" xr:uid="{A3E9B1F6-54AE-4EC1-B234-06B31E761D94}"/>
    <cellStyle name="Įprastas 4 10 7 3" xfId="10262" xr:uid="{0B0FEFC8-CC05-4C50-AAB7-FBDD01C4551C}"/>
    <cellStyle name="Įprastas 4 10 8" xfId="2976" xr:uid="{6211111A-285C-465D-8610-25BA19C6393B}"/>
    <cellStyle name="Įprastas 4 10 8 2" xfId="6395" xr:uid="{EF4A77F6-1431-4A4A-BBC8-86065DF4C01F}"/>
    <cellStyle name="Įprastas 4 10 8 2 2" xfId="14325" xr:uid="{C3767C9E-F4DA-477E-8A62-B1BB1B2B5C3E}"/>
    <cellStyle name="Įprastas 4 10 8 3" xfId="10906" xr:uid="{DB44AEAF-5DB5-4867-8BDA-7CAF34C11A41}"/>
    <cellStyle name="Įprastas 4 10 9" xfId="3620" xr:uid="{316C1E1C-73B0-4DDE-AEEC-F77B02DFDBC0}"/>
    <cellStyle name="Įprastas 4 10 9 2" xfId="11550" xr:uid="{C1B55951-ACBA-4EB0-90AB-B34E1B5EFFF2}"/>
    <cellStyle name="Įprastas 4 11" xfId="143" xr:uid="{EC2E9272-3A15-465E-9D30-ACB210F740BD}"/>
    <cellStyle name="Įprastas 4 11 10" xfId="8073" xr:uid="{4343DF7E-80AB-4A16-9FB4-91414E446400}"/>
    <cellStyle name="Įprastas 4 11 2" xfId="465" xr:uid="{5A26620D-A3DB-49D6-9C6E-685F447B861D}"/>
    <cellStyle name="Įprastas 4 11 2 2" xfId="1109" xr:uid="{4CD9080A-2D26-49A3-8CF0-66959393164C}"/>
    <cellStyle name="Įprastas 4 11 2 2 2" xfId="5009" xr:uid="{4E28ED2F-C0B1-4966-ACD3-64F7BA05A8DD}"/>
    <cellStyle name="Įprastas 4 11 2 2 2 2" xfId="12939" xr:uid="{935251A6-1DE0-4914-BEDE-C5CD163F5D7C}"/>
    <cellStyle name="Įprastas 4 11 2 2 3" xfId="9039" xr:uid="{1C722783-F812-401C-837C-550557C4FAC9}"/>
    <cellStyle name="Įprastas 4 11 2 3" xfId="2075" xr:uid="{2D62622E-0EE5-495D-85A6-32C89A978AE7}"/>
    <cellStyle name="Įprastas 4 11 2 3 2" xfId="5973" xr:uid="{D22C502C-7540-4DE3-A129-78D31B9561E1}"/>
    <cellStyle name="Įprastas 4 11 2 3 2 2" xfId="13903" xr:uid="{6825F02A-30E6-4D84-B1FF-EF14B980EC02}"/>
    <cellStyle name="Įprastas 4 11 2 3 3" xfId="10005" xr:uid="{524989DB-786E-4787-9443-DE53F8C60951}"/>
    <cellStyle name="Įprastas 4 11 2 4" xfId="2719" xr:uid="{E9B6B4EC-FAEE-4A43-936C-BB6B0C89C049}"/>
    <cellStyle name="Įprastas 4 11 2 4 2" xfId="6696" xr:uid="{5781C05A-5646-4988-B0A8-C62102821C5B}"/>
    <cellStyle name="Įprastas 4 11 2 4 2 2" xfId="14626" xr:uid="{B149398A-DD49-4DAB-A831-BBB3BD0D4864}"/>
    <cellStyle name="Įprastas 4 11 2 4 3" xfId="10649" xr:uid="{4FC4DBD2-1CB5-4411-B4F1-193BE1CA2EA6}"/>
    <cellStyle name="Įprastas 4 11 2 5" xfId="3363" xr:uid="{CE24B27B-104C-468A-8854-6AD7E2AA7C22}"/>
    <cellStyle name="Įprastas 4 11 2 5 2" xfId="11293" xr:uid="{E6C8E341-E944-4450-80A6-5B14735E416F}"/>
    <cellStyle name="Įprastas 4 11 2 6" xfId="4045" xr:uid="{3966407D-6FB6-41BC-A434-6815987A2E39}"/>
    <cellStyle name="Įprastas 4 11 2 6 2" xfId="11975" xr:uid="{CEA7E7BD-79E6-4B67-B7FE-FC79713AA1E2}"/>
    <cellStyle name="Įprastas 4 11 2 7" xfId="7751" xr:uid="{9040688E-E9A4-4999-9F85-81C76B39CA84}"/>
    <cellStyle name="Įprastas 4 11 2 7 2" xfId="15681" xr:uid="{41030D9B-A8F4-4B75-8690-DE9632C9567E}"/>
    <cellStyle name="Įprastas 4 11 2 8" xfId="8395" xr:uid="{A11B86E0-A1FF-474F-B7D3-93CBC1EC67BD}"/>
    <cellStyle name="Įprastas 4 11 3" xfId="787" xr:uid="{BAA00CE0-5C5F-4C97-B52F-2E64AFF62654}"/>
    <cellStyle name="Įprastas 4 11 3 2" xfId="5250" xr:uid="{520F91D0-C8B3-4034-885F-A369D44DE75B}"/>
    <cellStyle name="Įprastas 4 11 3 2 2" xfId="13180" xr:uid="{A2533463-BA23-4EC5-8C53-D64E670AD669}"/>
    <cellStyle name="Įprastas 4 11 3 3" xfId="6214" xr:uid="{F7975B99-EB60-49CC-80A2-3E36CB58E4B3}"/>
    <cellStyle name="Įprastas 4 11 3 3 2" xfId="14144" xr:uid="{22016EB0-358D-42C4-B7D2-30DAAE7F23EB}"/>
    <cellStyle name="Įprastas 4 11 3 4" xfId="6937" xr:uid="{3D8DD0C6-FBDB-4023-B824-BB7FFF6EECC5}"/>
    <cellStyle name="Įprastas 4 11 3 4 2" xfId="14867" xr:uid="{5EB0775D-29BA-483C-B565-46086D3CE433}"/>
    <cellStyle name="Įprastas 4 11 3 5" xfId="4286" xr:uid="{F761D44E-C04F-4D21-820B-96CAE5B6D629}"/>
    <cellStyle name="Įprastas 4 11 3 5 2" xfId="12216" xr:uid="{41F1809D-7364-4905-A2CA-F5F2C2AAC927}"/>
    <cellStyle name="Įprastas 4 11 3 6" xfId="8717" xr:uid="{7AD01753-68F0-4009-9E3F-B45D5ED70325}"/>
    <cellStyle name="Įprastas 4 11 4" xfId="1431" xr:uid="{B7BD6305-C2B2-4BAB-B78F-395C0C8BCAE9}"/>
    <cellStyle name="Įprastas 4 11 4 2" xfId="5491" xr:uid="{11A48D37-7190-4179-A1F2-E72E1C26041B}"/>
    <cellStyle name="Įprastas 4 11 4 2 2" xfId="13421" xr:uid="{36168908-7CE7-4806-AF29-A2688D4D277C}"/>
    <cellStyle name="Įprastas 4 11 4 3" xfId="7178" xr:uid="{B02859A1-C9AF-4EDE-88D5-AAFCF84A4A6D}"/>
    <cellStyle name="Įprastas 4 11 4 3 2" xfId="15108" xr:uid="{0307B5CA-DC67-41EB-A91D-199503840622}"/>
    <cellStyle name="Įprastas 4 11 4 4" xfId="4527" xr:uid="{CF113608-A1EC-4862-95F5-432A0BF7A5A1}"/>
    <cellStyle name="Įprastas 4 11 4 4 2" xfId="12457" xr:uid="{88577E95-7746-46FD-9BB1-DE0CBEB82950}"/>
    <cellStyle name="Įprastas 4 11 4 5" xfId="9361" xr:uid="{39863493-4853-4C96-9B05-236A8A3624D0}"/>
    <cellStyle name="Įprastas 4 11 5" xfId="1753" xr:uid="{2106F1D2-D560-4BA9-8EBF-6B326D0F5714}"/>
    <cellStyle name="Įprastas 4 11 5 2" xfId="4768" xr:uid="{5A2D693B-48F1-4459-9EEE-E81D615ABDC8}"/>
    <cellStyle name="Įprastas 4 11 5 2 2" xfId="12698" xr:uid="{8D0CAD5D-8BE0-4F72-9A24-8BDD53E51472}"/>
    <cellStyle name="Įprastas 4 11 5 3" xfId="9683" xr:uid="{C45F484C-C228-47B1-9D15-FCC7FCC4260A}"/>
    <cellStyle name="Įprastas 4 11 6" xfId="2397" xr:uid="{C5EBF7C1-8CC3-40EF-B3F6-BDCE58777BD4}"/>
    <cellStyle name="Įprastas 4 11 6 2" xfId="5732" xr:uid="{36BDD99F-2A9B-46F1-91F2-918171139AD5}"/>
    <cellStyle name="Įprastas 4 11 6 2 2" xfId="13662" xr:uid="{5E052EA0-83CF-467A-BA7C-EBE530161AF2}"/>
    <cellStyle name="Įprastas 4 11 6 3" xfId="10327" xr:uid="{AD551889-6613-416A-AD78-3D5F45D6CFC7}"/>
    <cellStyle name="Įprastas 4 11 7" xfId="3041" xr:uid="{655C0736-228E-4D2F-98D0-27569BD08CA7}"/>
    <cellStyle name="Įprastas 4 11 7 2" xfId="6455" xr:uid="{162D6478-7FFA-4BEC-95EF-06C6B636F716}"/>
    <cellStyle name="Įprastas 4 11 7 2 2" xfId="14385" xr:uid="{B0AD40CD-78FA-47BF-8A85-D94104863B58}"/>
    <cellStyle name="Įprastas 4 11 7 3" xfId="10971" xr:uid="{A99E5EDB-0A2A-40BF-82D5-9744137151DA}"/>
    <cellStyle name="Įprastas 4 11 8" xfId="3804" xr:uid="{BAF3598C-34B0-4157-923B-A6A0C9507875}"/>
    <cellStyle name="Įprastas 4 11 8 2" xfId="11734" xr:uid="{56F60D7E-7562-4A58-BBCE-DF834B5B73C8}"/>
    <cellStyle name="Įprastas 4 11 9" xfId="7429" xr:uid="{9AF6B224-0BF3-4A54-9E6E-1F989C24081C}"/>
    <cellStyle name="Įprastas 4 11 9 2" xfId="15359" xr:uid="{3AF5F514-00DC-4FD0-ABB3-24A3137D562F}"/>
    <cellStyle name="Įprastas 4 12" xfId="272" xr:uid="{D112D420-E431-4AC6-964A-2C11AFB3BF94}"/>
    <cellStyle name="Įprastas 4 12 10" xfId="8202" xr:uid="{916F60D5-4E8C-49C1-8F5B-6297256EF761}"/>
    <cellStyle name="Įprastas 4 12 2" xfId="594" xr:uid="{53BC3B0D-52E9-49A1-A8AB-9E3D2BF9A21F}"/>
    <cellStyle name="Įprastas 4 12 2 2" xfId="1238" xr:uid="{C2812155-9CDE-4DE2-A3A2-9ABF0B551647}"/>
    <cellStyle name="Įprastas 4 12 2 2 2" xfId="9168" xr:uid="{26B9FBA3-CF85-49CD-A6D5-53EEC58A2BEA}"/>
    <cellStyle name="Įprastas 4 12 2 3" xfId="2204" xr:uid="{D5626E4B-D208-4A3C-81B2-9A55CB223225}"/>
    <cellStyle name="Įprastas 4 12 2 3 2" xfId="10134" xr:uid="{724C2FDE-74F7-4DFA-9C34-6DBFCA015B3C}"/>
    <cellStyle name="Įprastas 4 12 2 4" xfId="2848" xr:uid="{3A6A6C44-328B-413F-B2F9-C4C6DD8709DA}"/>
    <cellStyle name="Įprastas 4 12 2 4 2" xfId="10778" xr:uid="{1D120511-EE41-4DCC-BADA-4CD3A3A2B3B0}"/>
    <cellStyle name="Įprastas 4 12 2 5" xfId="3492" xr:uid="{42A5A97D-2B1D-4F3F-90CA-0EB2336F7C83}"/>
    <cellStyle name="Įprastas 4 12 2 5 2" xfId="11422" xr:uid="{3AFC3B9B-3E7F-4AD4-9D6E-555177A2487F}"/>
    <cellStyle name="Įprastas 4 12 2 6" xfId="4889" xr:uid="{ADDA5B60-4AF9-4365-91CA-BDC7D4025F22}"/>
    <cellStyle name="Įprastas 4 12 2 6 2" xfId="12819" xr:uid="{E38CD38E-1BF5-46AF-B99B-D5C30BFEE23B}"/>
    <cellStyle name="Įprastas 4 12 2 7" xfId="7880" xr:uid="{67E7B881-01DE-4206-B2F6-818B667D6419}"/>
    <cellStyle name="Įprastas 4 12 2 7 2" xfId="15810" xr:uid="{B9901A84-B88D-40D1-9F67-2B264A5F5B78}"/>
    <cellStyle name="Įprastas 4 12 2 8" xfId="8524" xr:uid="{2E43DC04-6DEE-4CBF-9BB0-DB5EDFA94530}"/>
    <cellStyle name="Įprastas 4 12 3" xfId="916" xr:uid="{D77C804D-2A0C-4FB4-ABE1-3DD3544DA927}"/>
    <cellStyle name="Įprastas 4 12 3 2" xfId="5853" xr:uid="{E05A450B-7F95-475A-B49E-DAC2C3B1B058}"/>
    <cellStyle name="Įprastas 4 12 3 2 2" xfId="13783" xr:uid="{A371A35F-A503-481C-B91F-9BD8F15D44D4}"/>
    <cellStyle name="Įprastas 4 12 3 3" xfId="8846" xr:uid="{807AD7EB-EB9F-417B-ACA9-5C9B30FEB41E}"/>
    <cellStyle name="Įprastas 4 12 4" xfId="1560" xr:uid="{4D581B9E-F50C-408C-8B59-B2622CC6083C}"/>
    <cellStyle name="Įprastas 4 12 4 2" xfId="6576" xr:uid="{2A5B6AE6-12CC-428F-A3EF-3812350F7C16}"/>
    <cellStyle name="Įprastas 4 12 4 2 2" xfId="14506" xr:uid="{E4EE9542-552F-47B6-BDAA-B351CB98F43F}"/>
    <cellStyle name="Įprastas 4 12 4 3" xfId="9490" xr:uid="{E8B52621-E81C-40C6-B1EB-93DD45DACB7E}"/>
    <cellStyle name="Įprastas 4 12 5" xfId="1882" xr:uid="{9B5DBC6B-9ACA-4FDD-A697-47C39BB48D7B}"/>
    <cellStyle name="Įprastas 4 12 5 2" xfId="9812" xr:uid="{45F76417-3706-49BC-A93F-B96E9A60EBC7}"/>
    <cellStyle name="Įprastas 4 12 6" xfId="2526" xr:uid="{635C8E81-F0C3-4B14-88EC-46DB8EAAF288}"/>
    <cellStyle name="Įprastas 4 12 6 2" xfId="10456" xr:uid="{FB6765D8-85EE-4F6D-9CA7-CAA87755C2DC}"/>
    <cellStyle name="Įprastas 4 12 7" xfId="3170" xr:uid="{C9C84764-49FA-4BAF-B246-16A7EC457177}"/>
    <cellStyle name="Įprastas 4 12 7 2" xfId="11100" xr:uid="{6CAF1FDD-64AE-4963-A261-19354FF3F0F4}"/>
    <cellStyle name="Įprastas 4 12 8" xfId="3925" xr:uid="{5B4717D9-6462-4D58-988F-CEF685B3B9DE}"/>
    <cellStyle name="Įprastas 4 12 8 2" xfId="11855" xr:uid="{73647D97-E6C4-4346-AE8B-7C61313566BE}"/>
    <cellStyle name="Įprastas 4 12 9" xfId="7558" xr:uid="{ABB1C1B7-2C8E-41FA-92A1-76F72850E56B}"/>
    <cellStyle name="Įprastas 4 12 9 2" xfId="15488" xr:uid="{65F62BC1-8535-49A0-B59B-13E0AE046C41}"/>
    <cellStyle name="Įprastas 4 13" xfId="335" xr:uid="{3A7C1BE8-8275-4830-8640-ED8074B861D0}"/>
    <cellStyle name="Įprastas 4 13 2" xfId="979" xr:uid="{5127D6EB-EAE0-419C-87BD-ADA837B48D38}"/>
    <cellStyle name="Įprastas 4 13 2 2" xfId="5130" xr:uid="{9FB88648-AC93-4532-A14F-41C2CAE59DF7}"/>
    <cellStyle name="Įprastas 4 13 2 2 2" xfId="13060" xr:uid="{0EDA4A17-ACF5-4924-94B1-D9D347468D7E}"/>
    <cellStyle name="Įprastas 4 13 2 3" xfId="8909" xr:uid="{7A1BFA5C-D921-4498-863A-A93BE044D08F}"/>
    <cellStyle name="Įprastas 4 13 3" xfId="1945" xr:uid="{B4D46136-22EA-4903-A6AD-60CC72C8FF39}"/>
    <cellStyle name="Įprastas 4 13 3 2" xfId="6094" xr:uid="{1134C1B8-1E56-482B-B2A8-93011F80CBAB}"/>
    <cellStyle name="Įprastas 4 13 3 2 2" xfId="14024" xr:uid="{85C1A315-34A3-4E01-8CEA-6BE662B10ACB}"/>
    <cellStyle name="Įprastas 4 13 3 3" xfId="9875" xr:uid="{C4EAA250-9D9F-4BCA-BF7F-196BEFA0A1E7}"/>
    <cellStyle name="Įprastas 4 13 4" xfId="2589" xr:uid="{32EF5D47-AF66-422C-A795-93A05153CE76}"/>
    <cellStyle name="Įprastas 4 13 4 2" xfId="6817" xr:uid="{66CC3030-EDBD-465B-81CF-824A37EE4382}"/>
    <cellStyle name="Įprastas 4 13 4 2 2" xfId="14747" xr:uid="{5B42464A-1248-4040-9997-D4E86693AE34}"/>
    <cellStyle name="Įprastas 4 13 4 3" xfId="10519" xr:uid="{3278F6C5-0FAD-40EA-A4C1-3AA79A734954}"/>
    <cellStyle name="Įprastas 4 13 5" xfId="3233" xr:uid="{096359C1-A6D5-42F4-96C5-4D3AD157AEE7}"/>
    <cellStyle name="Įprastas 4 13 5 2" xfId="11163" xr:uid="{3249EC65-A0CC-4176-84BF-A5DB2598B2D6}"/>
    <cellStyle name="Įprastas 4 13 6" xfId="4166" xr:uid="{97F30D1F-CA90-4857-8C0F-3A9FFBBD6643}"/>
    <cellStyle name="Įprastas 4 13 6 2" xfId="12096" xr:uid="{B2A5B6D9-EDB1-4DDC-8A57-64E441A85925}"/>
    <cellStyle name="Įprastas 4 13 7" xfId="7621" xr:uid="{A15E007F-408E-4D2C-AC48-24E1457B0200}"/>
    <cellStyle name="Įprastas 4 13 7 2" xfId="15551" xr:uid="{5E674A0B-44DF-412B-B4D5-117392F6FAB7}"/>
    <cellStyle name="Įprastas 4 13 8" xfId="8265" xr:uid="{4BB3035A-1E01-4E9A-9856-F863C782A971}"/>
    <cellStyle name="Įprastas 4 14" xfId="657" xr:uid="{5391806B-CCAB-4B07-BAB7-2A397D51BE12}"/>
    <cellStyle name="Įprastas 4 14 2" xfId="5371" xr:uid="{A7ED3426-89E6-408F-8A2D-452DBAC15C04}"/>
    <cellStyle name="Įprastas 4 14 2 2" xfId="13301" xr:uid="{D01C87DE-4FCD-461C-9AF0-077591240057}"/>
    <cellStyle name="Įprastas 4 14 3" xfId="7058" xr:uid="{3B5115F2-0B09-42CB-8F13-268C09277B99}"/>
    <cellStyle name="Įprastas 4 14 3 2" xfId="14988" xr:uid="{B9BA93F7-380D-4481-994E-B9470CD4CB60}"/>
    <cellStyle name="Įprastas 4 14 4" xfId="4407" xr:uid="{152D38AA-7B7E-4B43-9ECC-600027F0995B}"/>
    <cellStyle name="Įprastas 4 14 4 2" xfId="12337" xr:uid="{B9784A89-2368-4FA7-8477-4040617960D6}"/>
    <cellStyle name="Įprastas 4 14 5" xfId="8587" xr:uid="{4EF17497-B2CD-4D60-96ED-F314D1B7C655}"/>
    <cellStyle name="Įprastas 4 15" xfId="1301" xr:uid="{E9FF65D3-1006-4215-948A-3C37F056B000}"/>
    <cellStyle name="Įprastas 4 15 2" xfId="4648" xr:uid="{557A79C3-7B73-4474-8743-408B66B3E255}"/>
    <cellStyle name="Įprastas 4 15 2 2" xfId="12578" xr:uid="{6C5C1B5B-1AC2-4351-9171-899AD7C6373D}"/>
    <cellStyle name="Įprastas 4 15 3" xfId="9231" xr:uid="{F69194D2-F6C3-41F3-8529-F8D47126FBF5}"/>
    <cellStyle name="Įprastas 4 16" xfId="1623" xr:uid="{91549B68-97ED-4A40-A084-771FB76BDDA7}"/>
    <cellStyle name="Įprastas 4 16 2" xfId="5612" xr:uid="{96C41674-2BEE-42E7-946A-5BED808E6220}"/>
    <cellStyle name="Įprastas 4 16 2 2" xfId="13542" xr:uid="{2B62DBC7-A572-4F8E-BD0D-8130874A38D3}"/>
    <cellStyle name="Įprastas 4 16 3" xfId="9553" xr:uid="{7AE12ACE-EBE6-4F76-9497-0375F2A4C9D8}"/>
    <cellStyle name="Įprastas 4 17" xfId="2267" xr:uid="{D069862C-BA22-4E72-A1A1-BEB2076AEF63}"/>
    <cellStyle name="Įprastas 4 17 2" xfId="6335" xr:uid="{888DE497-A167-4F97-BA8D-61EC6C91A7AE}"/>
    <cellStyle name="Įprastas 4 17 2 2" xfId="14265" xr:uid="{88E43E66-34B8-4348-97B6-F89E2B4B51AE}"/>
    <cellStyle name="Įprastas 4 17 3" xfId="10197" xr:uid="{D78257F8-5503-416C-AA91-7BF44296779E}"/>
    <cellStyle name="Įprastas 4 18" xfId="2911" xr:uid="{B72FFB90-94D3-4385-B34E-2541AB27DF43}"/>
    <cellStyle name="Įprastas 4 18 2" xfId="10841" xr:uid="{B671C95B-837C-4A4F-BC53-BA6A86A8908B}"/>
    <cellStyle name="Įprastas 4 19" xfId="3555" xr:uid="{161A6D09-6A5B-48FB-953B-125041D744DF}"/>
    <cellStyle name="Įprastas 4 19 2" xfId="11485" xr:uid="{93EC8774-C906-426E-A632-06C98C614A21}"/>
    <cellStyle name="Įprastas 4 2" xfId="12" xr:uid="{F72A3694-7440-4816-8898-BA1C11388D0B}"/>
    <cellStyle name="Įprastas 4 2 10" xfId="336" xr:uid="{584D4FB4-2B9F-41DE-A708-78E03B9621EE}"/>
    <cellStyle name="Įprastas 4 2 10 2" xfId="980" xr:uid="{8EAB94A0-D60F-4A71-92BD-E9CB9E5C5791}"/>
    <cellStyle name="Įprastas 4 2 10 2 2" xfId="5131" xr:uid="{8D89D1A0-7AA9-49D8-842D-77026266614D}"/>
    <cellStyle name="Įprastas 4 2 10 2 2 2" xfId="13061" xr:uid="{4DCF67C6-3B66-412A-A7E6-DFEE46C488DB}"/>
    <cellStyle name="Įprastas 4 2 10 2 3" xfId="8910" xr:uid="{4FA53C24-C465-4E71-9CD3-3C37186EF87A}"/>
    <cellStyle name="Įprastas 4 2 10 3" xfId="1946" xr:uid="{BFF9D706-AC15-41E4-8AC8-DA9BD978CC36}"/>
    <cellStyle name="Įprastas 4 2 10 3 2" xfId="6095" xr:uid="{39F94C8B-69D0-4B4F-ADBF-E7AA0D75BDA2}"/>
    <cellStyle name="Įprastas 4 2 10 3 2 2" xfId="14025" xr:uid="{44426AC5-0CBD-4977-A8F3-F94FCC3331D9}"/>
    <cellStyle name="Įprastas 4 2 10 3 3" xfId="9876" xr:uid="{E9C035D2-DC01-4C03-A064-339D8CF658EA}"/>
    <cellStyle name="Įprastas 4 2 10 4" xfId="2590" xr:uid="{BB28DC2D-49AB-4987-B5E9-91E3CBE4C2EF}"/>
    <cellStyle name="Įprastas 4 2 10 4 2" xfId="6818" xr:uid="{F8D1EE4F-E8C6-4083-9679-5C5CC5D71620}"/>
    <cellStyle name="Įprastas 4 2 10 4 2 2" xfId="14748" xr:uid="{34B35026-89BD-4403-AAB7-B11067391CEA}"/>
    <cellStyle name="Įprastas 4 2 10 4 3" xfId="10520" xr:uid="{E3E27FC9-90A4-487C-ABD2-850FEFD14A9F}"/>
    <cellStyle name="Įprastas 4 2 10 5" xfId="3234" xr:uid="{0ACADAAC-19AA-4E50-89AD-15ECA19F0547}"/>
    <cellStyle name="Įprastas 4 2 10 5 2" xfId="11164" xr:uid="{B0DB9057-3F64-4068-857A-593885A412A7}"/>
    <cellStyle name="Įprastas 4 2 10 6" xfId="4167" xr:uid="{32E6D21A-FB59-4931-873A-E2C88E4D8AF2}"/>
    <cellStyle name="Įprastas 4 2 10 6 2" xfId="12097" xr:uid="{C3EE3C46-30DC-4983-A74E-CC364EBF08CB}"/>
    <cellStyle name="Įprastas 4 2 10 7" xfId="7622" xr:uid="{4DD8E746-072C-438D-A863-0B7E35DA3774}"/>
    <cellStyle name="Įprastas 4 2 10 7 2" xfId="15552" xr:uid="{264B4882-2A55-4007-80CA-7202ADEAD7B5}"/>
    <cellStyle name="Įprastas 4 2 10 8" xfId="8266" xr:uid="{708B948B-1902-4DCB-A111-BF55DD35B2E6}"/>
    <cellStyle name="Įprastas 4 2 11" xfId="658" xr:uid="{AAECE3ED-894B-4296-9836-9322FB028952}"/>
    <cellStyle name="Įprastas 4 2 11 2" xfId="5372" xr:uid="{A8A1C6F2-BA10-4DF7-A489-2733BF9B9319}"/>
    <cellStyle name="Įprastas 4 2 11 2 2" xfId="13302" xr:uid="{9768FD0F-A3F5-4498-8204-D09FDB13279F}"/>
    <cellStyle name="Įprastas 4 2 11 3" xfId="7059" xr:uid="{3DFCED34-2D17-4B36-BC1F-0BFF82F45471}"/>
    <cellStyle name="Įprastas 4 2 11 3 2" xfId="14989" xr:uid="{A87017D7-29FC-4501-A16A-9DADD3E622F0}"/>
    <cellStyle name="Įprastas 4 2 11 4" xfId="4408" xr:uid="{22E27C66-CB05-4D6B-B842-79C154F61D8B}"/>
    <cellStyle name="Įprastas 4 2 11 4 2" xfId="12338" xr:uid="{46A7F637-737D-4DB4-A750-A36CD1605A93}"/>
    <cellStyle name="Įprastas 4 2 11 5" xfId="8588" xr:uid="{8C05B487-54AD-4D85-9812-00A2D375440E}"/>
    <cellStyle name="Įprastas 4 2 12" xfId="1302" xr:uid="{BDD27E09-7410-4B76-A58A-2051AB3F0DD7}"/>
    <cellStyle name="Įprastas 4 2 12 2" xfId="4649" xr:uid="{E7903D90-1A5D-4ADB-97AF-144B56D2D3C9}"/>
    <cellStyle name="Įprastas 4 2 12 2 2" xfId="12579" xr:uid="{03FFB217-B3CB-4A56-886C-E9D47549466F}"/>
    <cellStyle name="Įprastas 4 2 12 3" xfId="9232" xr:uid="{49BD7FC8-852C-48E1-829B-BFFD9536E2C6}"/>
    <cellStyle name="Įprastas 4 2 13" xfId="1624" xr:uid="{4046910D-7276-4EEE-A1FA-85682682946D}"/>
    <cellStyle name="Įprastas 4 2 13 2" xfId="5613" xr:uid="{D189095C-390E-4AD9-A242-387ABE5C205C}"/>
    <cellStyle name="Įprastas 4 2 13 2 2" xfId="13543" xr:uid="{14689912-9097-45EA-897E-8F7E1CF81EC2}"/>
    <cellStyle name="Įprastas 4 2 13 3" xfId="9554" xr:uid="{BE5567AF-F447-4000-B9F6-78D7A2B0850F}"/>
    <cellStyle name="Įprastas 4 2 14" xfId="2268" xr:uid="{DFC1B945-4E05-415D-8EF1-0B4433CCDA6E}"/>
    <cellStyle name="Įprastas 4 2 14 2" xfId="6336" xr:uid="{51A4DC30-5195-4530-9EE9-F402BC3D1D92}"/>
    <cellStyle name="Įprastas 4 2 14 2 2" xfId="14266" xr:uid="{5DF10C51-0302-4724-9B0E-B45506CFC2EB}"/>
    <cellStyle name="Įprastas 4 2 14 3" xfId="10198" xr:uid="{8AA13CFB-995D-4072-AEE7-229C8B903965}"/>
    <cellStyle name="Įprastas 4 2 15" xfId="2912" xr:uid="{EFE50A15-6C86-4FED-A1F0-C5524385A9BE}"/>
    <cellStyle name="Įprastas 4 2 15 2" xfId="10842" xr:uid="{A277C9C9-570A-46B6-A7EF-3194EE50A624}"/>
    <cellStyle name="Įprastas 4 2 16" xfId="3556" xr:uid="{78426B63-95DD-4630-9C53-EAB3B43CEAD3}"/>
    <cellStyle name="Įprastas 4 2 16 2" xfId="11486" xr:uid="{27B5E75E-C35F-4D7B-9C20-5841EEBE852F}"/>
    <cellStyle name="Įprastas 4 2 17" xfId="3685" xr:uid="{F8173B61-F70B-4540-ACFE-50908C585C9B}"/>
    <cellStyle name="Įprastas 4 2 17 2" xfId="11615" xr:uid="{81790DB5-F3C1-4E82-B8B6-EEC11D88336F}"/>
    <cellStyle name="Įprastas 4 2 18" xfId="7300" xr:uid="{5C51E1F6-2044-4C62-B958-26E21A8741EF}"/>
    <cellStyle name="Įprastas 4 2 18 2" xfId="15230" xr:uid="{FD6EC9D4-7DDB-415E-86D2-3C83B6FBB5B9}"/>
    <cellStyle name="Įprastas 4 2 19" xfId="7944" xr:uid="{30A0304E-BF2C-4FA0-9168-F6C1594C8664}"/>
    <cellStyle name="Įprastas 4 2 2" xfId="16" xr:uid="{47BFEF1B-5A01-4FBE-BE6D-EC943E8742E8}"/>
    <cellStyle name="Įprastas 4 2 2 10" xfId="1306" xr:uid="{C89B3460-D955-44EE-A650-7360AF18C22E}"/>
    <cellStyle name="Įprastas 4 2 2 10 2" xfId="4653" xr:uid="{587A0A44-CA2F-451A-B9F7-D9315392271A}"/>
    <cellStyle name="Įprastas 4 2 2 10 2 2" xfId="12583" xr:uid="{91019AC3-4058-4F36-AD10-C497E021433F}"/>
    <cellStyle name="Įprastas 4 2 2 10 3" xfId="9236" xr:uid="{04F23A92-192E-49C3-9D3F-DFFF42368308}"/>
    <cellStyle name="Įprastas 4 2 2 11" xfId="1628" xr:uid="{AE77BD36-82E2-4EDC-8B50-C68FCD08D508}"/>
    <cellStyle name="Įprastas 4 2 2 11 2" xfId="5617" xr:uid="{B59FB35A-B65A-44DD-BD78-6F6F2DE2FA9A}"/>
    <cellStyle name="Įprastas 4 2 2 11 2 2" xfId="13547" xr:uid="{3695908D-190F-40D8-A0BE-45130964EEEA}"/>
    <cellStyle name="Įprastas 4 2 2 11 3" xfId="9558" xr:uid="{C6C43E1A-5E33-41B8-8A38-AEBDD263F1CE}"/>
    <cellStyle name="Įprastas 4 2 2 12" xfId="2272" xr:uid="{8BA7A582-8018-49E9-86B3-647DAF34A213}"/>
    <cellStyle name="Įprastas 4 2 2 12 2" xfId="6340" xr:uid="{ECDEBFD5-E3D6-4767-B463-EB3E7CD67B64}"/>
    <cellStyle name="Įprastas 4 2 2 12 2 2" xfId="14270" xr:uid="{3E42544A-C4AE-46B4-BFB4-07B04E7FE2C1}"/>
    <cellStyle name="Įprastas 4 2 2 12 3" xfId="10202" xr:uid="{71869096-7D20-470B-970E-74F4098074C7}"/>
    <cellStyle name="Įprastas 4 2 2 13" xfId="2916" xr:uid="{4CFE1D2E-60A1-4A4B-8D9E-BE8DDF7FDB11}"/>
    <cellStyle name="Įprastas 4 2 2 13 2" xfId="10846" xr:uid="{EEE2D42D-5912-4D11-9FD1-3616C0132BAD}"/>
    <cellStyle name="Įprastas 4 2 2 14" xfId="3560" xr:uid="{44693216-567D-46DC-9464-F250CD91A6B0}"/>
    <cellStyle name="Įprastas 4 2 2 14 2" xfId="11490" xr:uid="{F10BA6F8-4EC0-49D3-9B3C-0C2A78372D34}"/>
    <cellStyle name="Įprastas 4 2 2 15" xfId="3689" xr:uid="{7494C394-BBDC-4973-AF36-0CB20833F0E6}"/>
    <cellStyle name="Įprastas 4 2 2 15 2" xfId="11619" xr:uid="{5AD7719D-E3E1-400C-A27A-8988BC343613}"/>
    <cellStyle name="Įprastas 4 2 2 16" xfId="7304" xr:uid="{FC661457-426D-448F-98F2-C308FFC161E2}"/>
    <cellStyle name="Įprastas 4 2 2 16 2" xfId="15234" xr:uid="{FF1B3670-0A57-41EE-B270-2D16E604EF3F}"/>
    <cellStyle name="Įprastas 4 2 2 17" xfId="7948" xr:uid="{32B6FA6E-A3C6-4153-B7CE-250B22904EA1}"/>
    <cellStyle name="Įprastas 4 2 2 2" xfId="27" xr:uid="{22D86D75-2CC9-40D7-9744-CBFFBEFE9256}"/>
    <cellStyle name="Įprastas 4 2 2 2 10" xfId="1638" xr:uid="{AA1C1EBF-DC86-4C1C-B4F8-82E1CD5BFA5D}"/>
    <cellStyle name="Įprastas 4 2 2 2 10 2" xfId="5627" xr:uid="{13CF4A82-0225-491F-BE8C-E876C128BDE1}"/>
    <cellStyle name="Įprastas 4 2 2 2 10 2 2" xfId="13557" xr:uid="{BB5D5352-3036-41CC-90D5-3E8B6F3BD1F3}"/>
    <cellStyle name="Įprastas 4 2 2 2 10 3" xfId="9568" xr:uid="{CB8B8A77-68C2-4C34-9255-A435AD11655F}"/>
    <cellStyle name="Įprastas 4 2 2 2 11" xfId="2282" xr:uid="{16DE2768-1B43-466E-9AB5-BB153855EF6C}"/>
    <cellStyle name="Įprastas 4 2 2 2 11 2" xfId="6350" xr:uid="{AD15071D-452E-46F0-9D3A-CBD7756A0CDA}"/>
    <cellStyle name="Įprastas 4 2 2 2 11 2 2" xfId="14280" xr:uid="{853F428C-6CE3-43BA-A786-A922A19B4381}"/>
    <cellStyle name="Įprastas 4 2 2 2 11 3" xfId="10212" xr:uid="{C39FA94E-4E79-4380-82E0-BBA242AAEB8A}"/>
    <cellStyle name="Įprastas 4 2 2 2 12" xfId="2926" xr:uid="{180B13D1-69E4-4B63-94A4-F12C3E2E0A74}"/>
    <cellStyle name="Įprastas 4 2 2 2 12 2" xfId="10856" xr:uid="{9659C9C3-23A3-4F36-BA0D-F81528FF13D4}"/>
    <cellStyle name="Įprastas 4 2 2 2 13" xfId="3570" xr:uid="{8DFCCA98-4AEB-4150-82A2-5515C4EC87F8}"/>
    <cellStyle name="Įprastas 4 2 2 2 13 2" xfId="11500" xr:uid="{AAA5BE4D-7354-46B9-800D-2A838F4F7616}"/>
    <cellStyle name="Įprastas 4 2 2 2 14" xfId="3699" xr:uid="{ADAB0F2D-6281-45AC-919A-23577C61B1A8}"/>
    <cellStyle name="Įprastas 4 2 2 2 14 2" xfId="11629" xr:uid="{C5553B23-78F0-4D30-B75F-98C86FDEF310}"/>
    <cellStyle name="Įprastas 4 2 2 2 15" xfId="7314" xr:uid="{E4BC9F7D-C229-4CA8-9943-F4780A5C6F63}"/>
    <cellStyle name="Įprastas 4 2 2 2 15 2" xfId="15244" xr:uid="{D0AD10E6-C020-4402-8172-6EBA3CB64088}"/>
    <cellStyle name="Įprastas 4 2 2 2 16" xfId="7958" xr:uid="{69FBE816-F376-430A-8DD2-C0673385582D}"/>
    <cellStyle name="Įprastas 4 2 2 2 2" xfId="47" xr:uid="{3F3BA80C-BBC2-4CC5-987F-54846295C915}"/>
    <cellStyle name="Įprastas 4 2 2 2 2 10" xfId="2946" xr:uid="{F2F67E40-8B00-47B9-A4D0-ED6212D46353}"/>
    <cellStyle name="Įprastas 4 2 2 2 2 10 2" xfId="10876" xr:uid="{AABE5D6A-A223-44D7-BB73-E32C64548FD1}"/>
    <cellStyle name="Įprastas 4 2 2 2 2 11" xfId="3590" xr:uid="{E3ABDC3D-600E-446C-9C43-1771690BAEED}"/>
    <cellStyle name="Įprastas 4 2 2 2 2 11 2" xfId="11520" xr:uid="{8010B0D9-C144-4D9B-A01B-A304D3E7A34D}"/>
    <cellStyle name="Įprastas 4 2 2 2 2 12" xfId="3719" xr:uid="{EC805AD6-FA55-4B07-BBB3-9EC69570731A}"/>
    <cellStyle name="Įprastas 4 2 2 2 2 12 2" xfId="11649" xr:uid="{F41DC0D2-9F19-4606-8CC8-9F01BB603845}"/>
    <cellStyle name="Įprastas 4 2 2 2 2 13" xfId="7334" xr:uid="{2D6933BA-93C4-4757-ACD7-89EBADAAA83E}"/>
    <cellStyle name="Įprastas 4 2 2 2 2 13 2" xfId="15264" xr:uid="{6BA202F2-1ECE-4A8E-BDC8-20359F125726}"/>
    <cellStyle name="Įprastas 4 2 2 2 2 14" xfId="7978" xr:uid="{940CB742-459C-4C7B-9900-72ED77DFA9D5}"/>
    <cellStyle name="Įprastas 4 2 2 2 2 2" xfId="113" xr:uid="{D77C0BC6-9D71-4D3D-A5A6-4175BA8431FF}"/>
    <cellStyle name="Įprastas 4 2 2 2 2 2 10" xfId="3779" xr:uid="{CC98A17C-9A82-4553-8AA9-E94890AA7B53}"/>
    <cellStyle name="Įprastas 4 2 2 2 2 2 10 2" xfId="11709" xr:uid="{EBC7887F-4B0C-46A5-80F6-429ECC80BEC4}"/>
    <cellStyle name="Įprastas 4 2 2 2 2 2 11" xfId="7399" xr:uid="{B2903F69-5A2E-4406-96A8-431F36C16D1A}"/>
    <cellStyle name="Įprastas 4 2 2 2 2 2 11 2" xfId="15329" xr:uid="{4CC01F67-FC7D-472C-A002-ECB21EDBD526}"/>
    <cellStyle name="Įprastas 4 2 2 2 2 2 12" xfId="8043" xr:uid="{5605F20E-8CA1-4BB9-BAC9-9F3F6FDB9111}"/>
    <cellStyle name="Įprastas 4 2 2 2 2 2 2" xfId="243" xr:uid="{66A1C52B-8B59-4B29-AEFA-21420B3FDA03}"/>
    <cellStyle name="Įprastas 4 2 2 2 2 2 2 10" xfId="8173" xr:uid="{CD73EF5C-856D-4541-93E8-B3F5AD99416B}"/>
    <cellStyle name="Įprastas 4 2 2 2 2 2 2 2" xfId="565" xr:uid="{6C26337E-B96A-4ABF-B950-38CD4F0A8232}"/>
    <cellStyle name="Įprastas 4 2 2 2 2 2 2 2 2" xfId="1209" xr:uid="{F049F05C-8637-49CF-974F-2AB0CB14D49D}"/>
    <cellStyle name="Įprastas 4 2 2 2 2 2 2 2 2 2" xfId="5104" xr:uid="{5633F655-2C7F-4F51-BDD3-310C9727CE91}"/>
    <cellStyle name="Įprastas 4 2 2 2 2 2 2 2 2 2 2" xfId="13034" xr:uid="{0A1C5110-6BE9-4EF4-9AA8-0C23A8093E61}"/>
    <cellStyle name="Įprastas 4 2 2 2 2 2 2 2 2 3" xfId="9139" xr:uid="{9776CB98-098E-44A5-BD77-69893EAADD0D}"/>
    <cellStyle name="Įprastas 4 2 2 2 2 2 2 2 3" xfId="2175" xr:uid="{5934939C-FD6D-4133-8FDA-B6A1BD320B62}"/>
    <cellStyle name="Įprastas 4 2 2 2 2 2 2 2 3 2" xfId="6068" xr:uid="{FF5A1768-25CF-4AB4-A603-B87FC2FD21F4}"/>
    <cellStyle name="Įprastas 4 2 2 2 2 2 2 2 3 2 2" xfId="13998" xr:uid="{9B979418-A984-406D-9B5B-BCA5FD0D21C4}"/>
    <cellStyle name="Įprastas 4 2 2 2 2 2 2 2 3 3" xfId="10105" xr:uid="{985D116F-001C-4AEE-B649-4CEA90C6209E}"/>
    <cellStyle name="Įprastas 4 2 2 2 2 2 2 2 4" xfId="2819" xr:uid="{409EBE45-E64F-43BF-B341-5FBC0AC23897}"/>
    <cellStyle name="Įprastas 4 2 2 2 2 2 2 2 4 2" xfId="6791" xr:uid="{B6585B37-D2F4-4320-A0B5-0C8E44025D9D}"/>
    <cellStyle name="Įprastas 4 2 2 2 2 2 2 2 4 2 2" xfId="14721" xr:uid="{5158573A-DEEB-402F-AB6E-7B7775A43CF0}"/>
    <cellStyle name="Įprastas 4 2 2 2 2 2 2 2 4 3" xfId="10749" xr:uid="{BE427706-F451-4544-BD81-4F0F5405475E}"/>
    <cellStyle name="Įprastas 4 2 2 2 2 2 2 2 5" xfId="3463" xr:uid="{A0CC9494-D2D3-45F1-ACE7-78A24667DFB6}"/>
    <cellStyle name="Įprastas 4 2 2 2 2 2 2 2 5 2" xfId="11393" xr:uid="{9E94BAC7-3CCA-450B-9654-9163234F599A}"/>
    <cellStyle name="Įprastas 4 2 2 2 2 2 2 2 6" xfId="4140" xr:uid="{46898414-72B4-4B6A-9917-710BB83F79BB}"/>
    <cellStyle name="Įprastas 4 2 2 2 2 2 2 2 6 2" xfId="12070" xr:uid="{B0D176FB-EC92-4EBE-8DD4-8A6C8315D3ED}"/>
    <cellStyle name="Įprastas 4 2 2 2 2 2 2 2 7" xfId="7851" xr:uid="{CA9BB243-D92F-445E-BD5F-6B7E016B2F6C}"/>
    <cellStyle name="Įprastas 4 2 2 2 2 2 2 2 7 2" xfId="15781" xr:uid="{7C3D901F-20B1-4699-A36C-336F820A8870}"/>
    <cellStyle name="Įprastas 4 2 2 2 2 2 2 2 8" xfId="8495" xr:uid="{7B9984C2-1877-4C8D-9E4F-931FEB5B86BA}"/>
    <cellStyle name="Įprastas 4 2 2 2 2 2 2 3" xfId="887" xr:uid="{84202635-877D-4BEE-A5C6-5F2DC22D793E}"/>
    <cellStyle name="Įprastas 4 2 2 2 2 2 2 3 2" xfId="5345" xr:uid="{3EF254B5-96A6-4996-97F8-4C6C85F78EB1}"/>
    <cellStyle name="Įprastas 4 2 2 2 2 2 2 3 2 2" xfId="13275" xr:uid="{1C3E3FF9-774F-4389-A086-234666A6F991}"/>
    <cellStyle name="Įprastas 4 2 2 2 2 2 2 3 3" xfId="6309" xr:uid="{9EBC3B8A-0649-4195-9311-72A66ABB052F}"/>
    <cellStyle name="Įprastas 4 2 2 2 2 2 2 3 3 2" xfId="14239" xr:uid="{32378E94-D318-40B7-83CC-408BA6F937EC}"/>
    <cellStyle name="Įprastas 4 2 2 2 2 2 2 3 4" xfId="7032" xr:uid="{62DF0A7B-8294-4323-8201-E7B0FECFB14A}"/>
    <cellStyle name="Įprastas 4 2 2 2 2 2 2 3 4 2" xfId="14962" xr:uid="{2690C4E2-47EF-470F-B04B-3FE7B2F7542A}"/>
    <cellStyle name="Įprastas 4 2 2 2 2 2 2 3 5" xfId="4381" xr:uid="{47152131-DD89-49D9-871C-9445673F8866}"/>
    <cellStyle name="Įprastas 4 2 2 2 2 2 2 3 5 2" xfId="12311" xr:uid="{9A8ECAB3-07FC-407B-B608-48961D400DA1}"/>
    <cellStyle name="Įprastas 4 2 2 2 2 2 2 3 6" xfId="8817" xr:uid="{31ED3CF8-587D-4279-A2F2-FB3CE2E0F2FD}"/>
    <cellStyle name="Įprastas 4 2 2 2 2 2 2 4" xfId="1531" xr:uid="{31327583-9AB1-4596-87A6-27AEA8B6C468}"/>
    <cellStyle name="Įprastas 4 2 2 2 2 2 2 4 2" xfId="5586" xr:uid="{88A9A7E2-DEAA-4883-B598-66ED950A0B10}"/>
    <cellStyle name="Įprastas 4 2 2 2 2 2 2 4 2 2" xfId="13516" xr:uid="{CE8EADD5-5F01-465C-A442-4D58DB25AC8A}"/>
    <cellStyle name="Įprastas 4 2 2 2 2 2 2 4 3" xfId="7273" xr:uid="{0018B801-87A5-4FF9-95B4-D7693150753B}"/>
    <cellStyle name="Įprastas 4 2 2 2 2 2 2 4 3 2" xfId="15203" xr:uid="{DD28E925-E76A-437D-947F-61F3BEE07401}"/>
    <cellStyle name="Įprastas 4 2 2 2 2 2 2 4 4" xfId="4622" xr:uid="{104B6DCD-9929-41A1-AF6C-3B5F0E45A1BE}"/>
    <cellStyle name="Įprastas 4 2 2 2 2 2 2 4 4 2" xfId="12552" xr:uid="{8A7A1F3E-15A3-4D01-9B3B-747FAE15569F}"/>
    <cellStyle name="Įprastas 4 2 2 2 2 2 2 4 5" xfId="9461" xr:uid="{0F03D88D-6C24-47F1-9A8F-FE479223146F}"/>
    <cellStyle name="Įprastas 4 2 2 2 2 2 2 5" xfId="1853" xr:uid="{58C57EDA-4A88-4A8D-AE07-7369D57980F3}"/>
    <cellStyle name="Įprastas 4 2 2 2 2 2 2 5 2" xfId="4863" xr:uid="{888DBBB9-B413-4263-B086-5A574D9B4836}"/>
    <cellStyle name="Įprastas 4 2 2 2 2 2 2 5 2 2" xfId="12793" xr:uid="{15BC1122-6250-4DCC-A0BD-BEC8D8238A9D}"/>
    <cellStyle name="Įprastas 4 2 2 2 2 2 2 5 3" xfId="9783" xr:uid="{E9EDB7EF-981D-426E-8B28-CF164AFFEB23}"/>
    <cellStyle name="Įprastas 4 2 2 2 2 2 2 6" xfId="2497" xr:uid="{D1F4994A-E4D0-4231-A382-BD7152EEA708}"/>
    <cellStyle name="Įprastas 4 2 2 2 2 2 2 6 2" xfId="5827" xr:uid="{D9DD70BD-4A9D-4012-856B-16456A63427A}"/>
    <cellStyle name="Įprastas 4 2 2 2 2 2 2 6 2 2" xfId="13757" xr:uid="{9456207E-B13A-42FF-889B-963E99C6E6F8}"/>
    <cellStyle name="Įprastas 4 2 2 2 2 2 2 6 3" xfId="10427" xr:uid="{86A96346-A24C-4355-AAA2-D28A1C9026BE}"/>
    <cellStyle name="Įprastas 4 2 2 2 2 2 2 7" xfId="3141" xr:uid="{9528B110-525E-48DF-9BB8-73AE01B75436}"/>
    <cellStyle name="Įprastas 4 2 2 2 2 2 2 7 2" xfId="6550" xr:uid="{96FA8B7A-79A6-4C6D-830A-BF6D3B2A786B}"/>
    <cellStyle name="Įprastas 4 2 2 2 2 2 2 7 2 2" xfId="14480" xr:uid="{C85958AE-F5CE-4060-AF14-D36FC1B93641}"/>
    <cellStyle name="Įprastas 4 2 2 2 2 2 2 7 3" xfId="11071" xr:uid="{1890B814-274C-4869-B88D-96B9F8F0B0D8}"/>
    <cellStyle name="Įprastas 4 2 2 2 2 2 2 8" xfId="3899" xr:uid="{B075988F-CDA4-45CC-B49A-ACF48CD0F042}"/>
    <cellStyle name="Įprastas 4 2 2 2 2 2 2 8 2" xfId="11829" xr:uid="{3A5969C4-7425-4013-BA1C-25D39A3E4974}"/>
    <cellStyle name="Įprastas 4 2 2 2 2 2 2 9" xfId="7529" xr:uid="{9C46333F-D2D2-4420-914C-9DB9C95BC54F}"/>
    <cellStyle name="Įprastas 4 2 2 2 2 2 2 9 2" xfId="15459" xr:uid="{C082B091-CBD5-4517-9460-703803BEB5E7}"/>
    <cellStyle name="Įprastas 4 2 2 2 2 2 3" xfId="435" xr:uid="{DD0AFD38-6832-4752-8BF4-0DD7C18D1C99}"/>
    <cellStyle name="Įprastas 4 2 2 2 2 2 3 2" xfId="1079" xr:uid="{7B4D524B-0A12-499A-ABDF-D7C03315D5E5}"/>
    <cellStyle name="Įprastas 4 2 2 2 2 2 3 2 2" xfId="4984" xr:uid="{764E5A94-F759-460F-BEC3-43D38713173A}"/>
    <cellStyle name="Įprastas 4 2 2 2 2 2 3 2 2 2" xfId="12914" xr:uid="{02190E16-C138-475F-9759-EF82B3611196}"/>
    <cellStyle name="Įprastas 4 2 2 2 2 2 3 2 3" xfId="9009" xr:uid="{0CDE5224-5E59-4728-9984-FA22C3B89FA0}"/>
    <cellStyle name="Įprastas 4 2 2 2 2 2 3 3" xfId="2045" xr:uid="{6A59B30E-6BC3-4D69-8179-0D291235204E}"/>
    <cellStyle name="Įprastas 4 2 2 2 2 2 3 3 2" xfId="5948" xr:uid="{D68DB546-43E5-4D42-A072-A1F958549905}"/>
    <cellStyle name="Įprastas 4 2 2 2 2 2 3 3 2 2" xfId="13878" xr:uid="{679E1D6D-713D-43B0-87A7-B4D3979037F2}"/>
    <cellStyle name="Įprastas 4 2 2 2 2 2 3 3 3" xfId="9975" xr:uid="{3DBE549F-AD70-4ECA-A79A-C795F108C54C}"/>
    <cellStyle name="Įprastas 4 2 2 2 2 2 3 4" xfId="2689" xr:uid="{C29F4010-92C0-4C56-8FA0-98622FDF6BD5}"/>
    <cellStyle name="Įprastas 4 2 2 2 2 2 3 4 2" xfId="6671" xr:uid="{B4CB7F83-A327-491D-B38B-261816757E9F}"/>
    <cellStyle name="Įprastas 4 2 2 2 2 2 3 4 2 2" xfId="14601" xr:uid="{0CD813F7-5077-45B8-8EA2-7F2CC39C3A3F}"/>
    <cellStyle name="Įprastas 4 2 2 2 2 2 3 4 3" xfId="10619" xr:uid="{9A2DC9AF-42EC-4D69-BE39-BE621E584354}"/>
    <cellStyle name="Įprastas 4 2 2 2 2 2 3 5" xfId="3333" xr:uid="{3B75439D-504D-4BE2-BCDE-FB3E22CE3C6A}"/>
    <cellStyle name="Įprastas 4 2 2 2 2 2 3 5 2" xfId="11263" xr:uid="{A73AD754-D3D2-4F82-952C-95660FB9FCF0}"/>
    <cellStyle name="Įprastas 4 2 2 2 2 2 3 6" xfId="4020" xr:uid="{A8215FD9-27F0-41AC-8C6F-8E1C8514D046}"/>
    <cellStyle name="Įprastas 4 2 2 2 2 2 3 6 2" xfId="11950" xr:uid="{03147224-9356-4C46-AFA8-20D7F58A0EE8}"/>
    <cellStyle name="Įprastas 4 2 2 2 2 2 3 7" xfId="7721" xr:uid="{E3361FC7-6460-436F-BF8A-3542F7FE4C7A}"/>
    <cellStyle name="Įprastas 4 2 2 2 2 2 3 7 2" xfId="15651" xr:uid="{55136178-DB4E-4B7B-8270-E0FCFB32F715}"/>
    <cellStyle name="Įprastas 4 2 2 2 2 2 3 8" xfId="8365" xr:uid="{9D5469BD-2A56-4E02-9EF6-F2A7380BDB79}"/>
    <cellStyle name="Įprastas 4 2 2 2 2 2 4" xfId="757" xr:uid="{9D92DC02-E2B1-4934-AC63-294FB794B385}"/>
    <cellStyle name="Įprastas 4 2 2 2 2 2 4 2" xfId="5225" xr:uid="{F72AE29F-A47D-447A-AC64-7B14A79D2049}"/>
    <cellStyle name="Įprastas 4 2 2 2 2 2 4 2 2" xfId="13155" xr:uid="{EFA1A910-2A5D-4A84-ACD8-BB3D2BE212DC}"/>
    <cellStyle name="Įprastas 4 2 2 2 2 2 4 3" xfId="6189" xr:uid="{EAB47748-FFC4-40CD-AFAA-BE62FC8E01CF}"/>
    <cellStyle name="Įprastas 4 2 2 2 2 2 4 3 2" xfId="14119" xr:uid="{2F20284F-96B2-4543-93A8-A2DB5C7203E2}"/>
    <cellStyle name="Įprastas 4 2 2 2 2 2 4 4" xfId="6912" xr:uid="{7E40FFC6-F540-428E-85BD-EF00709DDF7F}"/>
    <cellStyle name="Įprastas 4 2 2 2 2 2 4 4 2" xfId="14842" xr:uid="{0514E579-853E-45C9-9A6A-1B9B9C4CF29A}"/>
    <cellStyle name="Įprastas 4 2 2 2 2 2 4 5" xfId="4261" xr:uid="{8074F9CB-FEB7-4D69-AB96-4FB2097054E5}"/>
    <cellStyle name="Įprastas 4 2 2 2 2 2 4 5 2" xfId="12191" xr:uid="{7A4F7D28-D8AF-4800-8554-DD27DDDCB71F}"/>
    <cellStyle name="Įprastas 4 2 2 2 2 2 4 6" xfId="8687" xr:uid="{25ECAD1D-3F33-466C-A2CE-1F062D89CAA4}"/>
    <cellStyle name="Įprastas 4 2 2 2 2 2 5" xfId="1401" xr:uid="{52571EBC-A085-4544-8809-05CEA071F342}"/>
    <cellStyle name="Įprastas 4 2 2 2 2 2 5 2" xfId="5466" xr:uid="{2806FD99-AAF5-4DEB-8B29-87E7EE3C443F}"/>
    <cellStyle name="Įprastas 4 2 2 2 2 2 5 2 2" xfId="13396" xr:uid="{8E97EA94-B1B0-40DE-9EAA-A85684E78D78}"/>
    <cellStyle name="Įprastas 4 2 2 2 2 2 5 3" xfId="7153" xr:uid="{A3CA05E7-A854-4ECF-8FDB-A28157DE04F1}"/>
    <cellStyle name="Įprastas 4 2 2 2 2 2 5 3 2" xfId="15083" xr:uid="{2266AF19-3692-4266-9630-32BCABDBD250}"/>
    <cellStyle name="Įprastas 4 2 2 2 2 2 5 4" xfId="4502" xr:uid="{98218BF7-DDD7-4848-AC7D-3BC2F851C9A1}"/>
    <cellStyle name="Įprastas 4 2 2 2 2 2 5 4 2" xfId="12432" xr:uid="{1AADF029-2B05-49DC-B144-A225685B0259}"/>
    <cellStyle name="Įprastas 4 2 2 2 2 2 5 5" xfId="9331" xr:uid="{36FBCE54-BDB7-4B88-85DA-5927163CFD8F}"/>
    <cellStyle name="Įprastas 4 2 2 2 2 2 6" xfId="1723" xr:uid="{2D416CD4-7069-4B49-AE1E-54C531CF8832}"/>
    <cellStyle name="Įprastas 4 2 2 2 2 2 6 2" xfId="4743" xr:uid="{900B0955-B353-4EF9-B59B-CEC66E090109}"/>
    <cellStyle name="Įprastas 4 2 2 2 2 2 6 2 2" xfId="12673" xr:uid="{6E2EC5A8-4FD0-469E-953D-B34B18877AC6}"/>
    <cellStyle name="Įprastas 4 2 2 2 2 2 6 3" xfId="9653" xr:uid="{B651C110-0E45-4489-817B-4193590BFB7A}"/>
    <cellStyle name="Įprastas 4 2 2 2 2 2 7" xfId="2367" xr:uid="{0580F227-1DB6-4848-A933-E49788B6BCD9}"/>
    <cellStyle name="Įprastas 4 2 2 2 2 2 7 2" xfId="5707" xr:uid="{12566CD7-90A1-47C9-A8D4-CB56433790DF}"/>
    <cellStyle name="Įprastas 4 2 2 2 2 2 7 2 2" xfId="13637" xr:uid="{068CBC3E-25DA-4CAC-B52B-18520DCAEEFF}"/>
    <cellStyle name="Įprastas 4 2 2 2 2 2 7 3" xfId="10297" xr:uid="{105E4346-1D94-4E84-AA03-BC802F82CA0E}"/>
    <cellStyle name="Įprastas 4 2 2 2 2 2 8" xfId="3011" xr:uid="{9E42677D-4773-4184-9973-543EA96B3215}"/>
    <cellStyle name="Įprastas 4 2 2 2 2 2 8 2" xfId="6430" xr:uid="{2C5C6BD6-14DD-4A4E-A6FC-A8E42C2622B1}"/>
    <cellStyle name="Įprastas 4 2 2 2 2 2 8 2 2" xfId="14360" xr:uid="{B44C9091-1E78-4313-88A0-D44EE48B648F}"/>
    <cellStyle name="Įprastas 4 2 2 2 2 2 8 3" xfId="10941" xr:uid="{61D83F5F-A1BD-491A-8E20-992DCCD6F6FA}"/>
    <cellStyle name="Įprastas 4 2 2 2 2 2 9" xfId="3655" xr:uid="{A9717C7A-40B8-4132-BC22-9405346332E9}"/>
    <cellStyle name="Įprastas 4 2 2 2 2 2 9 2" xfId="11585" xr:uid="{12CCD04B-C182-4074-8B92-28BD2386D30F}"/>
    <cellStyle name="Įprastas 4 2 2 2 2 3" xfId="178" xr:uid="{CE0BFE35-2680-4302-B0CE-1AC06EF414A2}"/>
    <cellStyle name="Įprastas 4 2 2 2 2 3 10" xfId="8108" xr:uid="{1A20AA9C-2609-4C66-9661-6C006A4AA25F}"/>
    <cellStyle name="Įprastas 4 2 2 2 2 3 2" xfId="500" xr:uid="{4D3CB4F8-62A1-426B-A7F1-AECCA40F7B36}"/>
    <cellStyle name="Įprastas 4 2 2 2 2 3 2 2" xfId="1144" xr:uid="{B1245066-2944-4A7E-83CB-245827A64AAE}"/>
    <cellStyle name="Įprastas 4 2 2 2 2 3 2 2 2" xfId="5044" xr:uid="{B533D473-961C-4672-B40B-46147BDF9BEA}"/>
    <cellStyle name="Įprastas 4 2 2 2 2 3 2 2 2 2" xfId="12974" xr:uid="{B0438A46-106E-4391-AEAC-63916407FDF6}"/>
    <cellStyle name="Įprastas 4 2 2 2 2 3 2 2 3" xfId="9074" xr:uid="{B348BC7F-F988-4563-A3C7-D8D9D2B28664}"/>
    <cellStyle name="Įprastas 4 2 2 2 2 3 2 3" xfId="2110" xr:uid="{7DC53CCE-EFCD-4C29-92CE-8AF6D379411F}"/>
    <cellStyle name="Įprastas 4 2 2 2 2 3 2 3 2" xfId="6008" xr:uid="{C6101A59-12BD-4ADF-92D6-C54D9A6F6BE7}"/>
    <cellStyle name="Įprastas 4 2 2 2 2 3 2 3 2 2" xfId="13938" xr:uid="{98827124-7860-404D-B391-378FE14038B8}"/>
    <cellStyle name="Įprastas 4 2 2 2 2 3 2 3 3" xfId="10040" xr:uid="{D0743B43-D8D2-4094-A74F-FA4915261E94}"/>
    <cellStyle name="Įprastas 4 2 2 2 2 3 2 4" xfId="2754" xr:uid="{F52E1B1C-7763-49FB-B4C1-84076A73ECE3}"/>
    <cellStyle name="Įprastas 4 2 2 2 2 3 2 4 2" xfId="6731" xr:uid="{B5D35896-1F0B-4079-B771-4A33C20078E5}"/>
    <cellStyle name="Įprastas 4 2 2 2 2 3 2 4 2 2" xfId="14661" xr:uid="{07187CA4-43A6-47C0-AD8F-310CBC3F55D8}"/>
    <cellStyle name="Įprastas 4 2 2 2 2 3 2 4 3" xfId="10684" xr:uid="{BBD0516D-AD2D-44C5-BE6D-6C082968CD6D}"/>
    <cellStyle name="Įprastas 4 2 2 2 2 3 2 5" xfId="3398" xr:uid="{37F868EB-5B24-4052-A69E-D4309FE41B3D}"/>
    <cellStyle name="Įprastas 4 2 2 2 2 3 2 5 2" xfId="11328" xr:uid="{176159AF-0471-45A8-922A-1588C146E6BB}"/>
    <cellStyle name="Įprastas 4 2 2 2 2 3 2 6" xfId="4080" xr:uid="{D8DE70F3-6830-4BFB-A80D-CCFED3CBC797}"/>
    <cellStyle name="Įprastas 4 2 2 2 2 3 2 6 2" xfId="12010" xr:uid="{ED41CE98-979A-4905-AA07-CD9922A095EA}"/>
    <cellStyle name="Įprastas 4 2 2 2 2 3 2 7" xfId="7786" xr:uid="{D03C8C2F-9CF4-4FE3-A057-96B974462476}"/>
    <cellStyle name="Įprastas 4 2 2 2 2 3 2 7 2" xfId="15716" xr:uid="{E86EB205-4665-4E75-B961-7C950A038059}"/>
    <cellStyle name="Įprastas 4 2 2 2 2 3 2 8" xfId="8430" xr:uid="{134AE62D-D876-4530-9CD4-D28AF05A6340}"/>
    <cellStyle name="Įprastas 4 2 2 2 2 3 3" xfId="822" xr:uid="{2CBEDE31-1B50-405C-ABD4-73D5C2848C49}"/>
    <cellStyle name="Įprastas 4 2 2 2 2 3 3 2" xfId="5285" xr:uid="{BAF2F06F-DF61-4D1D-AE1A-A6A4D74EB119}"/>
    <cellStyle name="Įprastas 4 2 2 2 2 3 3 2 2" xfId="13215" xr:uid="{43A4B780-0B19-4E43-93AF-F859DA865F95}"/>
    <cellStyle name="Įprastas 4 2 2 2 2 3 3 3" xfId="6249" xr:uid="{B8EB1C0C-EB8A-418C-A31F-6F895DFDFDA3}"/>
    <cellStyle name="Įprastas 4 2 2 2 2 3 3 3 2" xfId="14179" xr:uid="{FB891794-C6CB-43B6-A7A6-E4F685BCAA5A}"/>
    <cellStyle name="Įprastas 4 2 2 2 2 3 3 4" xfId="6972" xr:uid="{20E033B8-BD6A-49AE-B1E6-791D7EC94F38}"/>
    <cellStyle name="Įprastas 4 2 2 2 2 3 3 4 2" xfId="14902" xr:uid="{4AE8B534-FBFD-4743-947B-37782EA890E8}"/>
    <cellStyle name="Įprastas 4 2 2 2 2 3 3 5" xfId="4321" xr:uid="{C6E6638A-827A-4302-A571-1FAE0F9A5CBA}"/>
    <cellStyle name="Įprastas 4 2 2 2 2 3 3 5 2" xfId="12251" xr:uid="{4697AE2D-0055-4229-8B0E-198A4C878B73}"/>
    <cellStyle name="Įprastas 4 2 2 2 2 3 3 6" xfId="8752" xr:uid="{111AE9BB-36CA-4341-8F31-4A0F908BE0D9}"/>
    <cellStyle name="Įprastas 4 2 2 2 2 3 4" xfId="1466" xr:uid="{E07505CE-300D-452E-BBFF-386CFE6FBE8E}"/>
    <cellStyle name="Įprastas 4 2 2 2 2 3 4 2" xfId="5526" xr:uid="{D2801F47-6758-4C06-B516-8BA1510C98EC}"/>
    <cellStyle name="Įprastas 4 2 2 2 2 3 4 2 2" xfId="13456" xr:uid="{7F51DE6B-E7B7-4460-8417-D397D1CACD54}"/>
    <cellStyle name="Įprastas 4 2 2 2 2 3 4 3" xfId="7213" xr:uid="{891B5615-E079-4CE8-8292-606DCCB18668}"/>
    <cellStyle name="Įprastas 4 2 2 2 2 3 4 3 2" xfId="15143" xr:uid="{56D80B33-56B9-4C53-909D-42153BC8F9E3}"/>
    <cellStyle name="Įprastas 4 2 2 2 2 3 4 4" xfId="4562" xr:uid="{542F394F-843A-45CC-8A23-670B31F39E64}"/>
    <cellStyle name="Įprastas 4 2 2 2 2 3 4 4 2" xfId="12492" xr:uid="{3ED9E244-5F08-4AFA-8939-40E76FA1FABE}"/>
    <cellStyle name="Įprastas 4 2 2 2 2 3 4 5" xfId="9396" xr:uid="{F2B7F8C9-BEFA-46B9-A06A-C186506ECADE}"/>
    <cellStyle name="Įprastas 4 2 2 2 2 3 5" xfId="1788" xr:uid="{03F48FD6-C21F-4A24-B133-A285A4771C47}"/>
    <cellStyle name="Įprastas 4 2 2 2 2 3 5 2" xfId="4803" xr:uid="{CBFD5388-09AF-4DD1-AE6B-08830BC1E0A2}"/>
    <cellStyle name="Įprastas 4 2 2 2 2 3 5 2 2" xfId="12733" xr:uid="{B02D1E53-8BD4-49FA-BBD3-75921B448B26}"/>
    <cellStyle name="Įprastas 4 2 2 2 2 3 5 3" xfId="9718" xr:uid="{2FC23F92-565B-4D4C-A707-6AE1696FBE58}"/>
    <cellStyle name="Įprastas 4 2 2 2 2 3 6" xfId="2432" xr:uid="{0F3474C2-57C4-4DD7-8EA0-4754E941AF7B}"/>
    <cellStyle name="Įprastas 4 2 2 2 2 3 6 2" xfId="5767" xr:uid="{7CDE908A-3934-4F9F-8E14-2C126579ACC5}"/>
    <cellStyle name="Įprastas 4 2 2 2 2 3 6 2 2" xfId="13697" xr:uid="{13181C6A-4EC3-4DFA-98B2-C5B20EF507B3}"/>
    <cellStyle name="Įprastas 4 2 2 2 2 3 6 3" xfId="10362" xr:uid="{614968F4-57AE-45EA-9BD8-73C300509E81}"/>
    <cellStyle name="Įprastas 4 2 2 2 2 3 7" xfId="3076" xr:uid="{F60B1146-2CBA-4B30-B463-E03D32782B05}"/>
    <cellStyle name="Įprastas 4 2 2 2 2 3 7 2" xfId="6490" xr:uid="{2712C13F-95CA-4040-A3F7-CA3373521DB9}"/>
    <cellStyle name="Įprastas 4 2 2 2 2 3 7 2 2" xfId="14420" xr:uid="{B81A0621-E7E8-48CC-A29B-B3DCD7CF7604}"/>
    <cellStyle name="Įprastas 4 2 2 2 2 3 7 3" xfId="11006" xr:uid="{66E44542-188C-4BD8-BC59-C19EC26D2623}"/>
    <cellStyle name="Įprastas 4 2 2 2 2 3 8" xfId="3839" xr:uid="{0D5F5DC0-89E5-4200-93AA-1100076A3295}"/>
    <cellStyle name="Įprastas 4 2 2 2 2 3 8 2" xfId="11769" xr:uid="{832B4863-3701-44D1-A321-13829B3A27D8}"/>
    <cellStyle name="Įprastas 4 2 2 2 2 3 9" xfId="7464" xr:uid="{D2B0CFE1-1637-4E9A-8262-578747379DB1}"/>
    <cellStyle name="Įprastas 4 2 2 2 2 3 9 2" xfId="15394" xr:uid="{3E0C44C9-D228-45A1-A20F-264FD2DEEF7D}"/>
    <cellStyle name="Įprastas 4 2 2 2 2 4" xfId="307" xr:uid="{3E0C288B-EAEF-4A24-87AA-8FC98B83AC8C}"/>
    <cellStyle name="Įprastas 4 2 2 2 2 4 10" xfId="8237" xr:uid="{0CD2753A-E0EF-4839-A39D-971B028376B5}"/>
    <cellStyle name="Įprastas 4 2 2 2 2 4 2" xfId="629" xr:uid="{2EE8562E-D1FE-4847-8F69-6233F4E35A59}"/>
    <cellStyle name="Įprastas 4 2 2 2 2 4 2 2" xfId="1273" xr:uid="{B7A274D6-D617-4F95-B30C-0FCC236F4558}"/>
    <cellStyle name="Įprastas 4 2 2 2 2 4 2 2 2" xfId="9203" xr:uid="{D6DC0126-AC13-47F4-9AC4-64FD5885B08A}"/>
    <cellStyle name="Įprastas 4 2 2 2 2 4 2 3" xfId="2239" xr:uid="{CE6AE112-0669-4CFF-86CE-2B5B5EB92DE8}"/>
    <cellStyle name="Įprastas 4 2 2 2 2 4 2 3 2" xfId="10169" xr:uid="{41201B85-738E-42F1-A0FF-ABD302A6DA9E}"/>
    <cellStyle name="Įprastas 4 2 2 2 2 4 2 4" xfId="2883" xr:uid="{7E5583D2-6477-43B8-8C4C-A889F3978ADC}"/>
    <cellStyle name="Įprastas 4 2 2 2 2 4 2 4 2" xfId="10813" xr:uid="{B95E1470-5662-4638-9908-B749B031820E}"/>
    <cellStyle name="Įprastas 4 2 2 2 2 4 2 5" xfId="3527" xr:uid="{6513E1AB-2BD0-4A16-8319-DA7973FBA384}"/>
    <cellStyle name="Įprastas 4 2 2 2 2 4 2 5 2" xfId="11457" xr:uid="{C81D35B3-2856-4B8F-956B-6132470B54DB}"/>
    <cellStyle name="Įprastas 4 2 2 2 2 4 2 6" xfId="4924" xr:uid="{006FF49B-1B81-4517-8B12-7C6CE6154B20}"/>
    <cellStyle name="Įprastas 4 2 2 2 2 4 2 6 2" xfId="12854" xr:uid="{23F1E8B3-863B-43BE-BEE7-8B6B8B6CFC30}"/>
    <cellStyle name="Įprastas 4 2 2 2 2 4 2 7" xfId="7915" xr:uid="{4ECD897D-39E5-494C-8ADD-C3096E188BB9}"/>
    <cellStyle name="Įprastas 4 2 2 2 2 4 2 7 2" xfId="15845" xr:uid="{034CE40C-20C8-4D11-BA03-0747D7CE45E3}"/>
    <cellStyle name="Įprastas 4 2 2 2 2 4 2 8" xfId="8559" xr:uid="{9C9AA085-E3E5-4C65-BD06-AB7D100FF266}"/>
    <cellStyle name="Įprastas 4 2 2 2 2 4 3" xfId="951" xr:uid="{FE15B831-E79D-4F1A-8DF1-1404AE60EEA4}"/>
    <cellStyle name="Įprastas 4 2 2 2 2 4 3 2" xfId="5888" xr:uid="{CAA29CF6-6A9F-4AE3-B185-49DE7AF3CA48}"/>
    <cellStyle name="Įprastas 4 2 2 2 2 4 3 2 2" xfId="13818" xr:uid="{4DCD51F4-9364-4D43-9659-9396ADA8848A}"/>
    <cellStyle name="Įprastas 4 2 2 2 2 4 3 3" xfId="8881" xr:uid="{0645E4D7-EA2D-432D-B4F3-4E03330724B1}"/>
    <cellStyle name="Įprastas 4 2 2 2 2 4 4" xfId="1595" xr:uid="{278E810F-3B97-44AA-9776-FEEF2A80FB21}"/>
    <cellStyle name="Įprastas 4 2 2 2 2 4 4 2" xfId="6611" xr:uid="{82036B6E-EE09-40C2-90B6-84E11ABA5936}"/>
    <cellStyle name="Įprastas 4 2 2 2 2 4 4 2 2" xfId="14541" xr:uid="{8E80EF03-4598-434F-BEB0-8C29698CAEB9}"/>
    <cellStyle name="Įprastas 4 2 2 2 2 4 4 3" xfId="9525" xr:uid="{4623D473-067F-44D3-A368-DDA8AF057FF7}"/>
    <cellStyle name="Įprastas 4 2 2 2 2 4 5" xfId="1917" xr:uid="{D9BB7A52-A944-419B-B86B-94FA111BAEF9}"/>
    <cellStyle name="Įprastas 4 2 2 2 2 4 5 2" xfId="9847" xr:uid="{EB758BA3-4BD5-4BBC-9AA5-BEE225B75E82}"/>
    <cellStyle name="Įprastas 4 2 2 2 2 4 6" xfId="2561" xr:uid="{13B70E73-D658-4908-B728-86601493A606}"/>
    <cellStyle name="Įprastas 4 2 2 2 2 4 6 2" xfId="10491" xr:uid="{6281C09B-AFED-4BA7-B6AD-DEAA7B7DF06C}"/>
    <cellStyle name="Įprastas 4 2 2 2 2 4 7" xfId="3205" xr:uid="{5497742C-97F1-4C03-9696-FF4BA85F2FC4}"/>
    <cellStyle name="Įprastas 4 2 2 2 2 4 7 2" xfId="11135" xr:uid="{DE09C75C-287B-467C-B9E6-B0F79BABF04C}"/>
    <cellStyle name="Įprastas 4 2 2 2 2 4 8" xfId="3960" xr:uid="{1CFB4A5B-8496-495E-AE7B-4C6B51F1502F}"/>
    <cellStyle name="Įprastas 4 2 2 2 2 4 8 2" xfId="11890" xr:uid="{00728D1D-E3EF-4552-A55B-E4C5F754F491}"/>
    <cellStyle name="Įprastas 4 2 2 2 2 4 9" xfId="7593" xr:uid="{49602682-0185-4FD4-A7FC-B4704BEF4EE5}"/>
    <cellStyle name="Įprastas 4 2 2 2 2 4 9 2" xfId="15523" xr:uid="{4300B066-E0A6-454D-82C9-2AFBD5715DE2}"/>
    <cellStyle name="Įprastas 4 2 2 2 2 5" xfId="370" xr:uid="{41ED9387-B7AA-4E0C-A78C-4162AA8F3E84}"/>
    <cellStyle name="Įprastas 4 2 2 2 2 5 2" xfId="1014" xr:uid="{082DE229-CCAA-481A-A2FB-E5D8434BE637}"/>
    <cellStyle name="Įprastas 4 2 2 2 2 5 2 2" xfId="5165" xr:uid="{41041444-D7C5-48B6-B9BC-7A379D0380E9}"/>
    <cellStyle name="Įprastas 4 2 2 2 2 5 2 2 2" xfId="13095" xr:uid="{FC0E48C4-BDB4-4A68-92C2-B29500BBD72D}"/>
    <cellStyle name="Įprastas 4 2 2 2 2 5 2 3" xfId="8944" xr:uid="{47C4258D-66B2-45E9-824D-914F6CB92723}"/>
    <cellStyle name="Įprastas 4 2 2 2 2 5 3" xfId="1980" xr:uid="{565F4F93-A7D8-4D9A-8637-9B4D39547A97}"/>
    <cellStyle name="Įprastas 4 2 2 2 2 5 3 2" xfId="6129" xr:uid="{B074B46B-50BC-4328-92C8-A4ADAF80516F}"/>
    <cellStyle name="Įprastas 4 2 2 2 2 5 3 2 2" xfId="14059" xr:uid="{54A1FDBB-8F3C-4673-960C-37A32645EADE}"/>
    <cellStyle name="Įprastas 4 2 2 2 2 5 3 3" xfId="9910" xr:uid="{EF056F64-F8FF-4AB9-8C9C-EFBB1CA8E9B1}"/>
    <cellStyle name="Įprastas 4 2 2 2 2 5 4" xfId="2624" xr:uid="{BAE26661-3FF5-4480-BD8E-D6127A75329F}"/>
    <cellStyle name="Įprastas 4 2 2 2 2 5 4 2" xfId="6852" xr:uid="{645D69B9-7861-4F5C-B3E7-0D7FE2AADD08}"/>
    <cellStyle name="Įprastas 4 2 2 2 2 5 4 2 2" xfId="14782" xr:uid="{1EDC6BB6-A51E-4493-A2A5-5184ADCFF693}"/>
    <cellStyle name="Įprastas 4 2 2 2 2 5 4 3" xfId="10554" xr:uid="{CB71ADAC-E37B-4E60-826F-7EC2632BD875}"/>
    <cellStyle name="Įprastas 4 2 2 2 2 5 5" xfId="3268" xr:uid="{350086CE-76C4-4F33-9C23-4C4B8BF96F60}"/>
    <cellStyle name="Įprastas 4 2 2 2 2 5 5 2" xfId="11198" xr:uid="{7C7768AD-3166-4D99-B567-C04D68CCD3D5}"/>
    <cellStyle name="Įprastas 4 2 2 2 2 5 6" xfId="4201" xr:uid="{7F53A18F-6F3D-4813-BD12-296750431D7B}"/>
    <cellStyle name="Įprastas 4 2 2 2 2 5 6 2" xfId="12131" xr:uid="{48CDE489-291C-4890-9419-C7A57B49DF12}"/>
    <cellStyle name="Įprastas 4 2 2 2 2 5 7" xfId="7656" xr:uid="{126E250B-D70A-46E6-A9B0-5154E3252BA1}"/>
    <cellStyle name="Įprastas 4 2 2 2 2 5 7 2" xfId="15586" xr:uid="{8B9C5E6B-6982-4AE1-ABD1-9025A9DB7246}"/>
    <cellStyle name="Įprastas 4 2 2 2 2 5 8" xfId="8300" xr:uid="{E84A8F42-5476-4F35-B93D-B9A1E3FA3BDB}"/>
    <cellStyle name="Įprastas 4 2 2 2 2 6" xfId="692" xr:uid="{1EEBD3EC-28BF-42C7-ABD7-DEB87B6E2CB7}"/>
    <cellStyle name="Įprastas 4 2 2 2 2 6 2" xfId="5406" xr:uid="{B4493342-F8EC-4FA1-AD18-B96857F938A9}"/>
    <cellStyle name="Įprastas 4 2 2 2 2 6 2 2" xfId="13336" xr:uid="{251154BC-7C28-4B5E-9AAC-D5638D4FF1C5}"/>
    <cellStyle name="Įprastas 4 2 2 2 2 6 3" xfId="7093" xr:uid="{1969FF97-3793-4D09-BEF1-069530EFEDC8}"/>
    <cellStyle name="Įprastas 4 2 2 2 2 6 3 2" xfId="15023" xr:uid="{21147886-F38B-48F2-938F-FEB629274A38}"/>
    <cellStyle name="Įprastas 4 2 2 2 2 6 4" xfId="4442" xr:uid="{1B13B2C2-D11D-4080-A463-AD476E906868}"/>
    <cellStyle name="Įprastas 4 2 2 2 2 6 4 2" xfId="12372" xr:uid="{A8E24E98-76A5-44A2-9E91-F3766EE8BE75}"/>
    <cellStyle name="Įprastas 4 2 2 2 2 6 5" xfId="8622" xr:uid="{BD0859CB-0BAF-4648-948C-906D357A910D}"/>
    <cellStyle name="Įprastas 4 2 2 2 2 7" xfId="1336" xr:uid="{C5BB0564-E020-4A71-8BEB-5C9719B88494}"/>
    <cellStyle name="Įprastas 4 2 2 2 2 7 2" xfId="4683" xr:uid="{D8DD54FE-7473-42D3-AC19-9988D4532030}"/>
    <cellStyle name="Įprastas 4 2 2 2 2 7 2 2" xfId="12613" xr:uid="{7D1E03D0-F331-4361-92D5-39CCF7C2CDE4}"/>
    <cellStyle name="Įprastas 4 2 2 2 2 7 3" xfId="9266" xr:uid="{22E0E176-F6AF-4C7C-A6A9-64E742C6035B}"/>
    <cellStyle name="Įprastas 4 2 2 2 2 8" xfId="1658" xr:uid="{A6F084A8-F532-44F8-94D9-C45F940CC9F2}"/>
    <cellStyle name="Įprastas 4 2 2 2 2 8 2" xfId="5647" xr:uid="{F09C3760-F0CA-4076-B546-D423E70C5964}"/>
    <cellStyle name="Įprastas 4 2 2 2 2 8 2 2" xfId="13577" xr:uid="{43F8CA60-420F-4B99-8FA1-8ED5E1471C71}"/>
    <cellStyle name="Įprastas 4 2 2 2 2 8 3" xfId="9588" xr:uid="{19DD07C0-B391-43CF-BBEB-3E6F97F4BC12}"/>
    <cellStyle name="Įprastas 4 2 2 2 2 9" xfId="2302" xr:uid="{95786439-03AA-4E0E-90A5-B113F51EEBDB}"/>
    <cellStyle name="Įprastas 4 2 2 2 2 9 2" xfId="6370" xr:uid="{3FF0E7C3-7C0C-4726-B7FA-0F2C2DB9D032}"/>
    <cellStyle name="Įprastas 4 2 2 2 2 9 2 2" xfId="14300" xr:uid="{ABF65A5D-7C58-446F-BF85-A5538BFD44B3}"/>
    <cellStyle name="Įprastas 4 2 2 2 2 9 3" xfId="10232" xr:uid="{85813685-2075-4AF7-A0C7-F8E9E4D0F8D4}"/>
    <cellStyle name="Įprastas 4 2 2 2 3" xfId="67" xr:uid="{C23F8D21-9924-4044-A046-33C76673694E}"/>
    <cellStyle name="Įprastas 4 2 2 2 3 10" xfId="2966" xr:uid="{9A09F76E-CD3A-41FD-BA25-21BBC4A54145}"/>
    <cellStyle name="Įprastas 4 2 2 2 3 10 2" xfId="10896" xr:uid="{8C45A638-779F-424B-AF54-6A3CE2450AD1}"/>
    <cellStyle name="Įprastas 4 2 2 2 3 11" xfId="3610" xr:uid="{1D26B4A3-33FF-4F88-BB87-C01A174C121D}"/>
    <cellStyle name="Įprastas 4 2 2 2 3 11 2" xfId="11540" xr:uid="{E111A2F4-0C92-44CD-B8E9-69CD2B2D4396}"/>
    <cellStyle name="Įprastas 4 2 2 2 3 12" xfId="3739" xr:uid="{6AA75C12-76B7-4C6E-9078-AC8EBF46F0A2}"/>
    <cellStyle name="Įprastas 4 2 2 2 3 12 2" xfId="11669" xr:uid="{B21960CD-9C3D-4E8C-AF54-41718564A131}"/>
    <cellStyle name="Įprastas 4 2 2 2 3 13" xfId="7354" xr:uid="{15FE592E-E426-4CCC-B9E7-95961766F8C7}"/>
    <cellStyle name="Įprastas 4 2 2 2 3 13 2" xfId="15284" xr:uid="{E90B8C00-733E-4C82-B4DE-08BBA7084E57}"/>
    <cellStyle name="Įprastas 4 2 2 2 3 14" xfId="7998" xr:uid="{D9499484-8337-4B01-A00B-E62CB0D62E6A}"/>
    <cellStyle name="Įprastas 4 2 2 2 3 2" xfId="133" xr:uid="{B7F0C688-97BE-410E-82B7-81FB2FBA8A07}"/>
    <cellStyle name="Įprastas 4 2 2 2 3 2 10" xfId="3799" xr:uid="{3134E038-DA6F-42A1-908A-0F22447EF75E}"/>
    <cellStyle name="Įprastas 4 2 2 2 3 2 10 2" xfId="11729" xr:uid="{8E7E5306-BA1D-424F-94AC-08AF5FFCDD11}"/>
    <cellStyle name="Įprastas 4 2 2 2 3 2 11" xfId="7419" xr:uid="{E0017926-81D4-4F84-A265-7B7B731B2C1F}"/>
    <cellStyle name="Įprastas 4 2 2 2 3 2 11 2" xfId="15349" xr:uid="{365FCF34-8FA4-4634-B597-76B63E56F48F}"/>
    <cellStyle name="Įprastas 4 2 2 2 3 2 12" xfId="8063" xr:uid="{1491490F-CFE5-49DD-B81F-7DB4E97604F2}"/>
    <cellStyle name="Įprastas 4 2 2 2 3 2 2" xfId="263" xr:uid="{EC786EFD-BC45-4004-911D-B586D7536254}"/>
    <cellStyle name="Įprastas 4 2 2 2 3 2 2 10" xfId="8193" xr:uid="{1CAF21EE-49ED-4F74-B801-832DC4B8BDBE}"/>
    <cellStyle name="Įprastas 4 2 2 2 3 2 2 2" xfId="585" xr:uid="{3DF5B5A2-727C-4758-8D1B-955F7623DFA2}"/>
    <cellStyle name="Įprastas 4 2 2 2 3 2 2 2 2" xfId="1229" xr:uid="{6541C50E-819A-47D2-A705-2A9E1B2B4C52}"/>
    <cellStyle name="Įprastas 4 2 2 2 3 2 2 2 2 2" xfId="5124" xr:uid="{9675C245-20F2-4011-AD54-140F469F9817}"/>
    <cellStyle name="Įprastas 4 2 2 2 3 2 2 2 2 2 2" xfId="13054" xr:uid="{7E8C200D-CD2E-417C-A1B7-8113E2555124}"/>
    <cellStyle name="Įprastas 4 2 2 2 3 2 2 2 2 3" xfId="9159" xr:uid="{84AA1E6E-7F42-4356-8BDD-6D5899C4E1B7}"/>
    <cellStyle name="Įprastas 4 2 2 2 3 2 2 2 3" xfId="2195" xr:uid="{47D99DE8-FDE7-4275-9237-2B4160ACBF25}"/>
    <cellStyle name="Įprastas 4 2 2 2 3 2 2 2 3 2" xfId="6088" xr:uid="{FD4D63D1-0230-4B0E-BC71-2E5461AA4D2E}"/>
    <cellStyle name="Įprastas 4 2 2 2 3 2 2 2 3 2 2" xfId="14018" xr:uid="{01819D96-866D-4E89-83BE-190BE1FA4FEF}"/>
    <cellStyle name="Įprastas 4 2 2 2 3 2 2 2 3 3" xfId="10125" xr:uid="{75417320-D584-4048-837F-E4F7C62E4283}"/>
    <cellStyle name="Įprastas 4 2 2 2 3 2 2 2 4" xfId="2839" xr:uid="{49B9CECD-6D67-4EF1-942E-8F40B900AF1C}"/>
    <cellStyle name="Įprastas 4 2 2 2 3 2 2 2 4 2" xfId="6811" xr:uid="{5387DD32-8233-49B8-B3C1-B0C4742E704D}"/>
    <cellStyle name="Įprastas 4 2 2 2 3 2 2 2 4 2 2" xfId="14741" xr:uid="{009AEA5B-4EDA-46E9-BB76-5E7CB9E2944D}"/>
    <cellStyle name="Įprastas 4 2 2 2 3 2 2 2 4 3" xfId="10769" xr:uid="{730EE500-D7FA-46DA-951D-6764D455142C}"/>
    <cellStyle name="Įprastas 4 2 2 2 3 2 2 2 5" xfId="3483" xr:uid="{FF0ACF17-7A10-4016-8834-5F5488C4A630}"/>
    <cellStyle name="Įprastas 4 2 2 2 3 2 2 2 5 2" xfId="11413" xr:uid="{054CF711-0FD6-438D-98FF-1B3F4C45336C}"/>
    <cellStyle name="Įprastas 4 2 2 2 3 2 2 2 6" xfId="4160" xr:uid="{79889496-F377-4E4F-9820-86F3FE0B2348}"/>
    <cellStyle name="Įprastas 4 2 2 2 3 2 2 2 6 2" xfId="12090" xr:uid="{86B38FE8-2993-408F-9896-98BF74E09813}"/>
    <cellStyle name="Įprastas 4 2 2 2 3 2 2 2 7" xfId="7871" xr:uid="{4A6E41DD-7AEA-4381-8DA3-8F7D95EF4E4E}"/>
    <cellStyle name="Įprastas 4 2 2 2 3 2 2 2 7 2" xfId="15801" xr:uid="{D86AAF6D-0DA5-485E-B2A9-B8033A569373}"/>
    <cellStyle name="Įprastas 4 2 2 2 3 2 2 2 8" xfId="8515" xr:uid="{C28B9B89-46EA-4599-915C-7346D2850B41}"/>
    <cellStyle name="Įprastas 4 2 2 2 3 2 2 3" xfId="907" xr:uid="{75A2BBE1-5D63-4DF7-B3B5-AF09F1525F1B}"/>
    <cellStyle name="Įprastas 4 2 2 2 3 2 2 3 2" xfId="5365" xr:uid="{6062AC70-77E8-4BC8-8FF4-5C54CC525EE2}"/>
    <cellStyle name="Įprastas 4 2 2 2 3 2 2 3 2 2" xfId="13295" xr:uid="{20A17ED7-D64F-40D5-A36F-7BEE1DA0452F}"/>
    <cellStyle name="Įprastas 4 2 2 2 3 2 2 3 3" xfId="6329" xr:uid="{3E9635F4-7066-4309-9F0A-AEA79D54B38F}"/>
    <cellStyle name="Įprastas 4 2 2 2 3 2 2 3 3 2" xfId="14259" xr:uid="{5FE9DFE6-B836-4D1D-9889-0921A516D3D1}"/>
    <cellStyle name="Įprastas 4 2 2 2 3 2 2 3 4" xfId="7052" xr:uid="{061EA90B-3BEF-4322-9155-D4CD39680D69}"/>
    <cellStyle name="Įprastas 4 2 2 2 3 2 2 3 4 2" xfId="14982" xr:uid="{E26941D8-4323-4F0D-A50D-B901210CBED5}"/>
    <cellStyle name="Įprastas 4 2 2 2 3 2 2 3 5" xfId="4401" xr:uid="{03EE0100-B88C-45A9-98A6-D68EBDF1462C}"/>
    <cellStyle name="Įprastas 4 2 2 2 3 2 2 3 5 2" xfId="12331" xr:uid="{7DDEBAD6-C1A1-41F8-A2E9-EAE6748C8D4A}"/>
    <cellStyle name="Įprastas 4 2 2 2 3 2 2 3 6" xfId="8837" xr:uid="{9E2E5BFD-2A8B-4B05-B750-E8089416AB0D}"/>
    <cellStyle name="Įprastas 4 2 2 2 3 2 2 4" xfId="1551" xr:uid="{613506D8-214A-47D1-8E3E-C1EF3C4A0292}"/>
    <cellStyle name="Įprastas 4 2 2 2 3 2 2 4 2" xfId="5606" xr:uid="{6D05E616-CD7B-4E7E-B178-1CE47D0E2D99}"/>
    <cellStyle name="Įprastas 4 2 2 2 3 2 2 4 2 2" xfId="13536" xr:uid="{A4EC1B20-471B-48EE-B189-F48137F21057}"/>
    <cellStyle name="Įprastas 4 2 2 2 3 2 2 4 3" xfId="7293" xr:uid="{C9DE388C-73AF-495A-A5D7-768F9CE70D40}"/>
    <cellStyle name="Įprastas 4 2 2 2 3 2 2 4 3 2" xfId="15223" xr:uid="{48B7A33F-3B96-4418-98D7-2DCA126A6A2D}"/>
    <cellStyle name="Įprastas 4 2 2 2 3 2 2 4 4" xfId="4642" xr:uid="{D3B7984F-F731-43EC-9B7D-EDA085BF7454}"/>
    <cellStyle name="Įprastas 4 2 2 2 3 2 2 4 4 2" xfId="12572" xr:uid="{85413437-4B3E-4B3D-B331-EE78A35AFEB4}"/>
    <cellStyle name="Įprastas 4 2 2 2 3 2 2 4 5" xfId="9481" xr:uid="{68385BFA-0F81-4713-8123-DBF667D9C152}"/>
    <cellStyle name="Įprastas 4 2 2 2 3 2 2 5" xfId="1873" xr:uid="{AB7B62C0-6E42-4D44-8735-CE46C727A69B}"/>
    <cellStyle name="Įprastas 4 2 2 2 3 2 2 5 2" xfId="4883" xr:uid="{C7D299E1-4A50-41B6-95F8-1F8C1558BDD1}"/>
    <cellStyle name="Įprastas 4 2 2 2 3 2 2 5 2 2" xfId="12813" xr:uid="{A6105311-104E-4204-89AD-EC6FA5A6B28B}"/>
    <cellStyle name="Įprastas 4 2 2 2 3 2 2 5 3" xfId="9803" xr:uid="{44758DB4-3CEC-4BBF-BE09-4215F6BE2EE9}"/>
    <cellStyle name="Įprastas 4 2 2 2 3 2 2 6" xfId="2517" xr:uid="{C29B7F83-C6C0-46A5-AF25-8675D6997ACC}"/>
    <cellStyle name="Įprastas 4 2 2 2 3 2 2 6 2" xfId="5847" xr:uid="{1E8B9F3A-136B-4A75-B573-CDB5C3DAC474}"/>
    <cellStyle name="Įprastas 4 2 2 2 3 2 2 6 2 2" xfId="13777" xr:uid="{8A395BD4-B726-4A7C-A186-DA0A117CEBBF}"/>
    <cellStyle name="Įprastas 4 2 2 2 3 2 2 6 3" xfId="10447" xr:uid="{01224466-8B7F-40FA-B846-22682E21449F}"/>
    <cellStyle name="Įprastas 4 2 2 2 3 2 2 7" xfId="3161" xr:uid="{8C535DFB-ED28-45A6-B257-8890AD949754}"/>
    <cellStyle name="Įprastas 4 2 2 2 3 2 2 7 2" xfId="6570" xr:uid="{1A0302BB-2CDB-45B5-A22E-5FD38B5B0582}"/>
    <cellStyle name="Įprastas 4 2 2 2 3 2 2 7 2 2" xfId="14500" xr:uid="{295DE24A-2BDC-4B15-A15F-E38D816C757C}"/>
    <cellStyle name="Įprastas 4 2 2 2 3 2 2 7 3" xfId="11091" xr:uid="{0D790703-37CD-41BA-8646-DE0495F0538E}"/>
    <cellStyle name="Įprastas 4 2 2 2 3 2 2 8" xfId="3919" xr:uid="{9E01A6FC-E261-41DA-9B98-98624A00C6E2}"/>
    <cellStyle name="Įprastas 4 2 2 2 3 2 2 8 2" xfId="11849" xr:uid="{541E4E18-6D51-49FC-969A-0A8B5F078C36}"/>
    <cellStyle name="Įprastas 4 2 2 2 3 2 2 9" xfId="7549" xr:uid="{560663FA-7408-4590-9419-EF7BB50F26E3}"/>
    <cellStyle name="Įprastas 4 2 2 2 3 2 2 9 2" xfId="15479" xr:uid="{2752123D-9BDF-4433-8591-E8FE312EFA05}"/>
    <cellStyle name="Įprastas 4 2 2 2 3 2 3" xfId="455" xr:uid="{25615D56-CAF6-443E-92C2-DBEAED7953F4}"/>
    <cellStyle name="Įprastas 4 2 2 2 3 2 3 2" xfId="1099" xr:uid="{A5956BF6-4F84-42F3-8B13-8FFCF823C7BE}"/>
    <cellStyle name="Įprastas 4 2 2 2 3 2 3 2 2" xfId="5004" xr:uid="{E0BEB773-9B1A-4310-ABDF-06141DCE4C40}"/>
    <cellStyle name="Įprastas 4 2 2 2 3 2 3 2 2 2" xfId="12934" xr:uid="{348A4B8D-3327-4A7A-9931-F67B4E0BEF99}"/>
    <cellStyle name="Įprastas 4 2 2 2 3 2 3 2 3" xfId="9029" xr:uid="{4640E9D4-FF17-4E9E-9E09-0953BB9936B8}"/>
    <cellStyle name="Įprastas 4 2 2 2 3 2 3 3" xfId="2065" xr:uid="{0DF2FBC2-5D98-4FB6-9C86-8E04172F4EE4}"/>
    <cellStyle name="Įprastas 4 2 2 2 3 2 3 3 2" xfId="5968" xr:uid="{BB3FFFB0-C900-4697-9261-5D70AE2FB8C6}"/>
    <cellStyle name="Įprastas 4 2 2 2 3 2 3 3 2 2" xfId="13898" xr:uid="{F9A163B3-70DB-42D6-A6CC-F9F4FDFFC139}"/>
    <cellStyle name="Įprastas 4 2 2 2 3 2 3 3 3" xfId="9995" xr:uid="{07AC15FD-DD67-48EA-B3A8-6A62ECB380B3}"/>
    <cellStyle name="Įprastas 4 2 2 2 3 2 3 4" xfId="2709" xr:uid="{AEB99AD5-E9DF-45AA-81FF-4CD1AC01BFDE}"/>
    <cellStyle name="Įprastas 4 2 2 2 3 2 3 4 2" xfId="6691" xr:uid="{FF12DEFD-7EE9-4392-A59A-B2392C5A3C2A}"/>
    <cellStyle name="Įprastas 4 2 2 2 3 2 3 4 2 2" xfId="14621" xr:uid="{E77E0D4A-9540-4931-8C15-2FFBDBAE8820}"/>
    <cellStyle name="Įprastas 4 2 2 2 3 2 3 4 3" xfId="10639" xr:uid="{CF826532-3821-4D8C-9829-448E78472BE6}"/>
    <cellStyle name="Įprastas 4 2 2 2 3 2 3 5" xfId="3353" xr:uid="{5CED00C2-AE54-411A-A02F-1CDD96E9C0FE}"/>
    <cellStyle name="Įprastas 4 2 2 2 3 2 3 5 2" xfId="11283" xr:uid="{855834DA-A1FE-429C-9AFC-22C892F842AC}"/>
    <cellStyle name="Įprastas 4 2 2 2 3 2 3 6" xfId="4040" xr:uid="{B05C2B51-4BC6-4B94-A675-218C31016432}"/>
    <cellStyle name="Įprastas 4 2 2 2 3 2 3 6 2" xfId="11970" xr:uid="{CF4574E3-1128-4317-AC25-FBD97F04DC78}"/>
    <cellStyle name="Įprastas 4 2 2 2 3 2 3 7" xfId="7741" xr:uid="{6541D435-B1EC-40DB-A975-0B4A31D06520}"/>
    <cellStyle name="Įprastas 4 2 2 2 3 2 3 7 2" xfId="15671" xr:uid="{747CD281-F3CE-4CAA-996A-A5DDDD32C2FD}"/>
    <cellStyle name="Įprastas 4 2 2 2 3 2 3 8" xfId="8385" xr:uid="{E0C245FF-2550-4621-BC64-C5A6B5AB2066}"/>
    <cellStyle name="Įprastas 4 2 2 2 3 2 4" xfId="777" xr:uid="{A7688AC9-28DB-4D14-95DA-76CA90635BED}"/>
    <cellStyle name="Įprastas 4 2 2 2 3 2 4 2" xfId="5245" xr:uid="{A768961F-AC07-4944-9984-E1567E830D1C}"/>
    <cellStyle name="Įprastas 4 2 2 2 3 2 4 2 2" xfId="13175" xr:uid="{71DBBDDD-1EFA-4F86-B451-A9156CF466E3}"/>
    <cellStyle name="Įprastas 4 2 2 2 3 2 4 3" xfId="6209" xr:uid="{8C977464-3E4D-4138-9595-1D014CD000BA}"/>
    <cellStyle name="Įprastas 4 2 2 2 3 2 4 3 2" xfId="14139" xr:uid="{A4DCF116-A56E-4319-AA35-40619656DB93}"/>
    <cellStyle name="Įprastas 4 2 2 2 3 2 4 4" xfId="6932" xr:uid="{508381B1-46A3-4362-9722-A82F4E47614F}"/>
    <cellStyle name="Įprastas 4 2 2 2 3 2 4 4 2" xfId="14862" xr:uid="{B8C1CCFB-523E-464F-AD12-F558562C126B}"/>
    <cellStyle name="Įprastas 4 2 2 2 3 2 4 5" xfId="4281" xr:uid="{AB6F1E6A-A604-4211-A058-2AD390E5FC53}"/>
    <cellStyle name="Įprastas 4 2 2 2 3 2 4 5 2" xfId="12211" xr:uid="{21289389-F820-4D81-BB0F-CFF03CB8CB98}"/>
    <cellStyle name="Įprastas 4 2 2 2 3 2 4 6" xfId="8707" xr:uid="{F7DB0466-6781-4609-BEDA-E43AB1EE408F}"/>
    <cellStyle name="Įprastas 4 2 2 2 3 2 5" xfId="1421" xr:uid="{EBD90C3C-49D2-4D84-81BB-5187F3F9BB9B}"/>
    <cellStyle name="Įprastas 4 2 2 2 3 2 5 2" xfId="5486" xr:uid="{2656E431-B68E-4230-9E0F-DB9CB6AC9769}"/>
    <cellStyle name="Įprastas 4 2 2 2 3 2 5 2 2" xfId="13416" xr:uid="{2524F4D9-83E6-4DD8-B5A7-9536D3435F7C}"/>
    <cellStyle name="Įprastas 4 2 2 2 3 2 5 3" xfId="7173" xr:uid="{22DF38FC-25F4-4E00-98FD-E73E5EFA8DF8}"/>
    <cellStyle name="Įprastas 4 2 2 2 3 2 5 3 2" xfId="15103" xr:uid="{5E0B835C-1246-4110-8FD4-BEC9504F19FB}"/>
    <cellStyle name="Įprastas 4 2 2 2 3 2 5 4" xfId="4522" xr:uid="{A268C665-662D-4838-B5BB-1CC3AB3FB0D3}"/>
    <cellStyle name="Įprastas 4 2 2 2 3 2 5 4 2" xfId="12452" xr:uid="{01536128-7BC0-46A0-B644-38DB16EC34F7}"/>
    <cellStyle name="Įprastas 4 2 2 2 3 2 5 5" xfId="9351" xr:uid="{45C30532-4277-485C-91E3-9FF159BB97FF}"/>
    <cellStyle name="Įprastas 4 2 2 2 3 2 6" xfId="1743" xr:uid="{D7AA5528-5536-4F2A-A393-ABB29DFCFF21}"/>
    <cellStyle name="Įprastas 4 2 2 2 3 2 6 2" xfId="4763" xr:uid="{B76840F9-7F4B-4435-86CE-8BC2D3F7C7E2}"/>
    <cellStyle name="Įprastas 4 2 2 2 3 2 6 2 2" xfId="12693" xr:uid="{8BA42127-B465-4323-B370-735F1FA0821C}"/>
    <cellStyle name="Įprastas 4 2 2 2 3 2 6 3" xfId="9673" xr:uid="{C0D6A6EE-9DD4-478E-A0DE-A9244A4B6AB8}"/>
    <cellStyle name="Įprastas 4 2 2 2 3 2 7" xfId="2387" xr:uid="{8C30DEBC-F913-4110-AE11-B12378E86642}"/>
    <cellStyle name="Įprastas 4 2 2 2 3 2 7 2" xfId="5727" xr:uid="{19D3C5E2-7BDE-442A-B7B2-D33231062C33}"/>
    <cellStyle name="Įprastas 4 2 2 2 3 2 7 2 2" xfId="13657" xr:uid="{389F25E3-CDFD-460E-8909-AD5A6A42ECE3}"/>
    <cellStyle name="Įprastas 4 2 2 2 3 2 7 3" xfId="10317" xr:uid="{F8D3DE58-4122-47C0-8AD1-DCCDC8724AFC}"/>
    <cellStyle name="Įprastas 4 2 2 2 3 2 8" xfId="3031" xr:uid="{C306369F-ACA1-45AC-BCBC-67517364F8DC}"/>
    <cellStyle name="Įprastas 4 2 2 2 3 2 8 2" xfId="6450" xr:uid="{5D628B27-9B40-434E-97F5-5D1A280AADC3}"/>
    <cellStyle name="Įprastas 4 2 2 2 3 2 8 2 2" xfId="14380" xr:uid="{E9B41F7B-26FB-40A6-9808-67683B203C3C}"/>
    <cellStyle name="Įprastas 4 2 2 2 3 2 8 3" xfId="10961" xr:uid="{34BBB7D3-EF85-4168-A3E4-2213E4070E22}"/>
    <cellStyle name="Įprastas 4 2 2 2 3 2 9" xfId="3675" xr:uid="{48D2E68D-4AED-46D1-BCAB-0BFE88F70B46}"/>
    <cellStyle name="Įprastas 4 2 2 2 3 2 9 2" xfId="11605" xr:uid="{BE082323-423E-46FD-8DA9-83B8A5DCE2B7}"/>
    <cellStyle name="Įprastas 4 2 2 2 3 3" xfId="198" xr:uid="{5AF2005C-2A85-4C8B-8266-23ADD9E12903}"/>
    <cellStyle name="Įprastas 4 2 2 2 3 3 10" xfId="8128" xr:uid="{1B59A684-8DE2-447A-A959-DBCDB9D71A79}"/>
    <cellStyle name="Įprastas 4 2 2 2 3 3 2" xfId="520" xr:uid="{E5D79C84-7747-44C1-A8CD-C3D628970287}"/>
    <cellStyle name="Įprastas 4 2 2 2 3 3 2 2" xfId="1164" xr:uid="{0DCB68F9-C0FA-4D72-88CD-0543E7CDC91E}"/>
    <cellStyle name="Įprastas 4 2 2 2 3 3 2 2 2" xfId="5064" xr:uid="{77E5853A-58F3-4F5A-9437-D5ED10E41643}"/>
    <cellStyle name="Įprastas 4 2 2 2 3 3 2 2 2 2" xfId="12994" xr:uid="{F1824D03-1EEA-488D-A3E0-2ED7FF2242EF}"/>
    <cellStyle name="Įprastas 4 2 2 2 3 3 2 2 3" xfId="9094" xr:uid="{C3BC4572-0582-4971-A71A-EEF72CCBAE1F}"/>
    <cellStyle name="Įprastas 4 2 2 2 3 3 2 3" xfId="2130" xr:uid="{5688DD80-94B3-404A-92CF-F7F890A6E677}"/>
    <cellStyle name="Įprastas 4 2 2 2 3 3 2 3 2" xfId="6028" xr:uid="{8CE16CA0-7340-46C3-966D-FB4064287B6A}"/>
    <cellStyle name="Įprastas 4 2 2 2 3 3 2 3 2 2" xfId="13958" xr:uid="{1A147A77-C216-42F8-A162-01F9CA5D64C9}"/>
    <cellStyle name="Įprastas 4 2 2 2 3 3 2 3 3" xfId="10060" xr:uid="{CD8AE55A-E593-4852-AD9A-E4625EB128E9}"/>
    <cellStyle name="Įprastas 4 2 2 2 3 3 2 4" xfId="2774" xr:uid="{5E9D18AF-6640-44B2-A071-FD86540DF8E4}"/>
    <cellStyle name="Įprastas 4 2 2 2 3 3 2 4 2" xfId="6751" xr:uid="{DCD9C3B4-D6F2-4317-ADCF-4CC358795009}"/>
    <cellStyle name="Įprastas 4 2 2 2 3 3 2 4 2 2" xfId="14681" xr:uid="{9BA42537-CACB-4CF5-9FAE-A36F75C65039}"/>
    <cellStyle name="Įprastas 4 2 2 2 3 3 2 4 3" xfId="10704" xr:uid="{85A2FAD0-6E7F-41AD-A15F-F373FF8297BB}"/>
    <cellStyle name="Įprastas 4 2 2 2 3 3 2 5" xfId="3418" xr:uid="{954C3888-C303-4A11-BD85-B6447F02A114}"/>
    <cellStyle name="Įprastas 4 2 2 2 3 3 2 5 2" xfId="11348" xr:uid="{6791879E-2285-4710-AA34-4802C89ECB8B}"/>
    <cellStyle name="Įprastas 4 2 2 2 3 3 2 6" xfId="4100" xr:uid="{254C8FDA-5CA0-419F-938D-094664BB81AC}"/>
    <cellStyle name="Įprastas 4 2 2 2 3 3 2 6 2" xfId="12030" xr:uid="{A76AB12E-48AF-4C51-A5CD-5B2362520221}"/>
    <cellStyle name="Įprastas 4 2 2 2 3 3 2 7" xfId="7806" xr:uid="{8D5DFBC3-FF98-48BF-BA17-ACE18B9280DF}"/>
    <cellStyle name="Įprastas 4 2 2 2 3 3 2 7 2" xfId="15736" xr:uid="{8E7C4F9B-2B62-42DF-863C-AF17B1088108}"/>
    <cellStyle name="Įprastas 4 2 2 2 3 3 2 8" xfId="8450" xr:uid="{F5B6605A-5A8C-4E41-9EFF-96581BA5CFBC}"/>
    <cellStyle name="Įprastas 4 2 2 2 3 3 3" xfId="842" xr:uid="{4CA597A0-52FF-4221-9F73-86D60328DAEF}"/>
    <cellStyle name="Įprastas 4 2 2 2 3 3 3 2" xfId="5305" xr:uid="{0085DCC8-59FC-4FC6-BB3A-84152F0CB136}"/>
    <cellStyle name="Įprastas 4 2 2 2 3 3 3 2 2" xfId="13235" xr:uid="{B0D9A44F-AC9B-4EEE-BA99-2C9D00E9949D}"/>
    <cellStyle name="Įprastas 4 2 2 2 3 3 3 3" xfId="6269" xr:uid="{76E3C6F3-5AFF-497B-A718-39E32ADADB25}"/>
    <cellStyle name="Įprastas 4 2 2 2 3 3 3 3 2" xfId="14199" xr:uid="{7868429E-DA63-44F7-A557-0D245DBD3C71}"/>
    <cellStyle name="Įprastas 4 2 2 2 3 3 3 4" xfId="6992" xr:uid="{937D5AE1-3485-444B-9413-EFE7F5751969}"/>
    <cellStyle name="Įprastas 4 2 2 2 3 3 3 4 2" xfId="14922" xr:uid="{B06E1CFB-412A-40E9-9731-D83C23D9AE1B}"/>
    <cellStyle name="Įprastas 4 2 2 2 3 3 3 5" xfId="4341" xr:uid="{B9605A43-7AEA-428D-9876-005F25473E01}"/>
    <cellStyle name="Įprastas 4 2 2 2 3 3 3 5 2" xfId="12271" xr:uid="{7AC29FD3-F303-447C-ADFB-E32D6383A97F}"/>
    <cellStyle name="Įprastas 4 2 2 2 3 3 3 6" xfId="8772" xr:uid="{86077A0F-6B1C-4B09-86DC-606D8ABF4CEF}"/>
    <cellStyle name="Įprastas 4 2 2 2 3 3 4" xfId="1486" xr:uid="{A05D11DB-A378-4DCC-AFBE-F90E82F3A8E0}"/>
    <cellStyle name="Įprastas 4 2 2 2 3 3 4 2" xfId="5546" xr:uid="{718375FB-E2A9-4337-BB45-1553358F0C4E}"/>
    <cellStyle name="Įprastas 4 2 2 2 3 3 4 2 2" xfId="13476" xr:uid="{558AFB2E-781D-4200-A8CE-F8C9AEA95321}"/>
    <cellStyle name="Įprastas 4 2 2 2 3 3 4 3" xfId="7233" xr:uid="{ABE149FE-8C6B-44EA-B9CA-6F78B9FB2BC0}"/>
    <cellStyle name="Įprastas 4 2 2 2 3 3 4 3 2" xfId="15163" xr:uid="{118C5E2F-3C08-4FC7-88B0-24D1E571B256}"/>
    <cellStyle name="Įprastas 4 2 2 2 3 3 4 4" xfId="4582" xr:uid="{CB229AF7-ED83-425B-8471-7DF20FA4C16C}"/>
    <cellStyle name="Įprastas 4 2 2 2 3 3 4 4 2" xfId="12512" xr:uid="{CEB99631-455E-45FD-9727-1A587F866667}"/>
    <cellStyle name="Įprastas 4 2 2 2 3 3 4 5" xfId="9416" xr:uid="{68398BF0-08EE-4D0F-A4E3-3F0BCE109759}"/>
    <cellStyle name="Įprastas 4 2 2 2 3 3 5" xfId="1808" xr:uid="{FFBC91E4-0563-471F-8BE0-02690106F4B6}"/>
    <cellStyle name="Įprastas 4 2 2 2 3 3 5 2" xfId="4823" xr:uid="{73FAFA28-BB12-4946-8FEF-DD26B55A40AC}"/>
    <cellStyle name="Įprastas 4 2 2 2 3 3 5 2 2" xfId="12753" xr:uid="{4479CF69-1A22-4E0B-BF54-EA7944F1D7AD}"/>
    <cellStyle name="Įprastas 4 2 2 2 3 3 5 3" xfId="9738" xr:uid="{EC427769-4B81-41B5-A234-785A4B395870}"/>
    <cellStyle name="Įprastas 4 2 2 2 3 3 6" xfId="2452" xr:uid="{ED611E26-20AE-4C39-A722-E723D7A7C133}"/>
    <cellStyle name="Įprastas 4 2 2 2 3 3 6 2" xfId="5787" xr:uid="{6548E8C6-F085-4FE8-A69A-B83DD92D6354}"/>
    <cellStyle name="Įprastas 4 2 2 2 3 3 6 2 2" xfId="13717" xr:uid="{DA733D77-E145-4B1D-BA78-AAB98D0589F2}"/>
    <cellStyle name="Įprastas 4 2 2 2 3 3 6 3" xfId="10382" xr:uid="{D2F8F5CB-ABBC-482B-9394-9211A09A6D19}"/>
    <cellStyle name="Įprastas 4 2 2 2 3 3 7" xfId="3096" xr:uid="{A1BCBFC9-BFC2-47E9-B3A3-A500ABEC5E03}"/>
    <cellStyle name="Įprastas 4 2 2 2 3 3 7 2" xfId="6510" xr:uid="{0236A737-855C-4441-B422-3DCC8D50753C}"/>
    <cellStyle name="Įprastas 4 2 2 2 3 3 7 2 2" xfId="14440" xr:uid="{410C18C8-F326-4DB7-B4B3-5CFA20B0830D}"/>
    <cellStyle name="Įprastas 4 2 2 2 3 3 7 3" xfId="11026" xr:uid="{2322A75D-9DEC-47F6-8A44-DCDDF8F949F1}"/>
    <cellStyle name="Įprastas 4 2 2 2 3 3 8" xfId="3859" xr:uid="{2271D740-FF9A-4DB7-B7EC-9A1CFC000C00}"/>
    <cellStyle name="Įprastas 4 2 2 2 3 3 8 2" xfId="11789" xr:uid="{423585ED-E087-40E7-94BE-BC6C01CA2296}"/>
    <cellStyle name="Įprastas 4 2 2 2 3 3 9" xfId="7484" xr:uid="{BFAFD086-5375-4311-AA91-E2DBE034C263}"/>
    <cellStyle name="Įprastas 4 2 2 2 3 3 9 2" xfId="15414" xr:uid="{6B14EEDE-B71A-4CFD-B27A-19AE1D100A7E}"/>
    <cellStyle name="Įprastas 4 2 2 2 3 4" xfId="327" xr:uid="{FCD9D65E-9ED1-47E8-BD33-BEF3BEB96057}"/>
    <cellStyle name="Įprastas 4 2 2 2 3 4 10" xfId="8257" xr:uid="{E5F352D2-F833-4495-BB1E-C0BF4C06E31C}"/>
    <cellStyle name="Įprastas 4 2 2 2 3 4 2" xfId="649" xr:uid="{E09E9A46-98E6-4AF6-970C-CE6376F44824}"/>
    <cellStyle name="Įprastas 4 2 2 2 3 4 2 2" xfId="1293" xr:uid="{0F6EF23E-9E92-4603-8FF5-A7DD997E3280}"/>
    <cellStyle name="Įprastas 4 2 2 2 3 4 2 2 2" xfId="9223" xr:uid="{47D36601-3AFA-4F5A-A06F-DB4567563134}"/>
    <cellStyle name="Įprastas 4 2 2 2 3 4 2 3" xfId="2259" xr:uid="{F6D88638-220C-40E4-9E8D-BC944DAC45A5}"/>
    <cellStyle name="Įprastas 4 2 2 2 3 4 2 3 2" xfId="10189" xr:uid="{CFF155F4-CED9-4959-8FA7-7808783ADB56}"/>
    <cellStyle name="Įprastas 4 2 2 2 3 4 2 4" xfId="2903" xr:uid="{DB6F7321-A2FE-421F-9672-DA4800291021}"/>
    <cellStyle name="Įprastas 4 2 2 2 3 4 2 4 2" xfId="10833" xr:uid="{F1BD73B5-9068-4154-875D-C0CF6E762ED2}"/>
    <cellStyle name="Įprastas 4 2 2 2 3 4 2 5" xfId="3547" xr:uid="{AE4F04F6-2217-4F99-A23F-C21E9F878264}"/>
    <cellStyle name="Įprastas 4 2 2 2 3 4 2 5 2" xfId="11477" xr:uid="{FC8FA5F0-EF27-42E0-80D7-7E83B64789BB}"/>
    <cellStyle name="Įprastas 4 2 2 2 3 4 2 6" xfId="4944" xr:uid="{0EC94DE9-410A-4D72-9E03-BC3FDB4678BF}"/>
    <cellStyle name="Įprastas 4 2 2 2 3 4 2 6 2" xfId="12874" xr:uid="{546F2F0C-9A17-4C17-A5ED-BECD65D8033D}"/>
    <cellStyle name="Įprastas 4 2 2 2 3 4 2 7" xfId="7935" xr:uid="{B8FA0C5F-BC45-4324-80A0-658B83347A96}"/>
    <cellStyle name="Įprastas 4 2 2 2 3 4 2 7 2" xfId="15865" xr:uid="{92E6B148-9AF9-4630-9C65-6F7264F6D038}"/>
    <cellStyle name="Įprastas 4 2 2 2 3 4 2 8" xfId="8579" xr:uid="{94E2F67C-31DE-4E03-9406-F9B216E1D2A7}"/>
    <cellStyle name="Įprastas 4 2 2 2 3 4 3" xfId="971" xr:uid="{56813E1F-14E6-4F8B-A32C-7BF18BABFD31}"/>
    <cellStyle name="Įprastas 4 2 2 2 3 4 3 2" xfId="5908" xr:uid="{2A097C2C-C49B-46CF-9BA9-8CBF914ECC65}"/>
    <cellStyle name="Įprastas 4 2 2 2 3 4 3 2 2" xfId="13838" xr:uid="{39898957-4452-4C26-8589-DBF817D9ED22}"/>
    <cellStyle name="Įprastas 4 2 2 2 3 4 3 3" xfId="8901" xr:uid="{F364F75B-DC2E-45A8-9A0E-2E6096B723EB}"/>
    <cellStyle name="Įprastas 4 2 2 2 3 4 4" xfId="1615" xr:uid="{984846FF-31F4-4277-9EFD-49B68E5D9097}"/>
    <cellStyle name="Įprastas 4 2 2 2 3 4 4 2" xfId="6631" xr:uid="{F6FD8F1B-3390-4BD6-88BB-8DCC725A0535}"/>
    <cellStyle name="Įprastas 4 2 2 2 3 4 4 2 2" xfId="14561" xr:uid="{46C05217-8EAE-4EF1-A3FF-CEEA4F9BED13}"/>
    <cellStyle name="Įprastas 4 2 2 2 3 4 4 3" xfId="9545" xr:uid="{A37F59B3-4CE2-442D-ABF8-3BA4EA975186}"/>
    <cellStyle name="Įprastas 4 2 2 2 3 4 5" xfId="1937" xr:uid="{CED53D8D-C0A9-45D4-BEC5-1E171BEFE38B}"/>
    <cellStyle name="Įprastas 4 2 2 2 3 4 5 2" xfId="9867" xr:uid="{F0137A2B-E9D6-4597-846E-42C590A8BD23}"/>
    <cellStyle name="Įprastas 4 2 2 2 3 4 6" xfId="2581" xr:uid="{594B86D2-0AB1-46E8-A630-2C9B9605DBEC}"/>
    <cellStyle name="Įprastas 4 2 2 2 3 4 6 2" xfId="10511" xr:uid="{13AE84CC-EB07-4E85-9C87-D6838C3270ED}"/>
    <cellStyle name="Įprastas 4 2 2 2 3 4 7" xfId="3225" xr:uid="{7273B518-86E0-470B-A121-DB74A7FC7B7C}"/>
    <cellStyle name="Įprastas 4 2 2 2 3 4 7 2" xfId="11155" xr:uid="{94865FAD-1385-4EE0-86A7-836F8AE7AE73}"/>
    <cellStyle name="Įprastas 4 2 2 2 3 4 8" xfId="3980" xr:uid="{63E9401A-0CA5-4260-87A7-BC2D085FBFA6}"/>
    <cellStyle name="Įprastas 4 2 2 2 3 4 8 2" xfId="11910" xr:uid="{3E7F5595-A4AA-42F2-A73C-A9FF8E2A20C8}"/>
    <cellStyle name="Įprastas 4 2 2 2 3 4 9" xfId="7613" xr:uid="{02D0FB16-CAC8-4DD1-BF11-17A0A704B4D4}"/>
    <cellStyle name="Įprastas 4 2 2 2 3 4 9 2" xfId="15543" xr:uid="{ED525498-6B65-4ADF-995A-486D04F3BCBD}"/>
    <cellStyle name="Įprastas 4 2 2 2 3 5" xfId="390" xr:uid="{BA5E6929-DB5F-415C-AB0B-35C47616649E}"/>
    <cellStyle name="Įprastas 4 2 2 2 3 5 2" xfId="1034" xr:uid="{1F6CDB33-7CEB-4650-B4B4-514946C9A782}"/>
    <cellStyle name="Įprastas 4 2 2 2 3 5 2 2" xfId="5185" xr:uid="{0014523D-1707-4A9A-A199-8627D48EED15}"/>
    <cellStyle name="Įprastas 4 2 2 2 3 5 2 2 2" xfId="13115" xr:uid="{9C864DD6-AB7D-4BC5-A725-05EB4E983BC5}"/>
    <cellStyle name="Įprastas 4 2 2 2 3 5 2 3" xfId="8964" xr:uid="{27B41022-00CF-44A2-9D0B-DB4AEF7BB6BA}"/>
    <cellStyle name="Įprastas 4 2 2 2 3 5 3" xfId="2000" xr:uid="{1B650D92-5699-431B-AA5E-5ED38A08F727}"/>
    <cellStyle name="Įprastas 4 2 2 2 3 5 3 2" xfId="6149" xr:uid="{0FEC2553-1DCC-4982-BAF7-C842E59BCD07}"/>
    <cellStyle name="Įprastas 4 2 2 2 3 5 3 2 2" xfId="14079" xr:uid="{96FE4AC0-019D-4A18-B8B7-66A3257340A5}"/>
    <cellStyle name="Įprastas 4 2 2 2 3 5 3 3" xfId="9930" xr:uid="{2AA158C8-04D2-430E-87BC-D2BC257A59EF}"/>
    <cellStyle name="Įprastas 4 2 2 2 3 5 4" xfId="2644" xr:uid="{E69C78C6-3098-468E-8CDA-80DBC9B7F610}"/>
    <cellStyle name="Įprastas 4 2 2 2 3 5 4 2" xfId="6872" xr:uid="{BE850488-E016-4719-8D5F-04F16EBD4E9E}"/>
    <cellStyle name="Įprastas 4 2 2 2 3 5 4 2 2" xfId="14802" xr:uid="{0ABDF7E2-F6BB-4FDB-BA41-C7106B5AACA4}"/>
    <cellStyle name="Įprastas 4 2 2 2 3 5 4 3" xfId="10574" xr:uid="{66E6B1EB-8099-4B4E-A684-6C81A6C7BA9E}"/>
    <cellStyle name="Įprastas 4 2 2 2 3 5 5" xfId="3288" xr:uid="{96908132-B3DD-4683-B231-21EF03C6CA8E}"/>
    <cellStyle name="Įprastas 4 2 2 2 3 5 5 2" xfId="11218" xr:uid="{802447F7-AF2F-44F7-B5EF-CDB6B5AFBB9E}"/>
    <cellStyle name="Įprastas 4 2 2 2 3 5 6" xfId="4221" xr:uid="{48E4C1BB-7C05-4733-B24B-02B86D2E87F4}"/>
    <cellStyle name="Įprastas 4 2 2 2 3 5 6 2" xfId="12151" xr:uid="{F8AD9040-1B47-463F-B94E-DA3DF333E280}"/>
    <cellStyle name="Įprastas 4 2 2 2 3 5 7" xfId="7676" xr:uid="{72E65134-3B06-4E12-A969-F31CF5A3299D}"/>
    <cellStyle name="Įprastas 4 2 2 2 3 5 7 2" xfId="15606" xr:uid="{2021A0E6-7D51-4096-B345-A3608F17EA03}"/>
    <cellStyle name="Įprastas 4 2 2 2 3 5 8" xfId="8320" xr:uid="{43C6DEDC-DDF4-4AF0-912B-EE6B1EDACEC0}"/>
    <cellStyle name="Įprastas 4 2 2 2 3 6" xfId="712" xr:uid="{31330C53-AAC7-452D-B818-33D5F445146D}"/>
    <cellStyle name="Įprastas 4 2 2 2 3 6 2" xfId="5426" xr:uid="{B034175A-4BE8-4249-8C26-0A73D572C960}"/>
    <cellStyle name="Įprastas 4 2 2 2 3 6 2 2" xfId="13356" xr:uid="{DBE1781D-94A4-40D1-B37C-2DC59878E8E4}"/>
    <cellStyle name="Įprastas 4 2 2 2 3 6 3" xfId="7113" xr:uid="{76E04BEA-6CF9-4267-9E34-A34B160419BB}"/>
    <cellStyle name="Įprastas 4 2 2 2 3 6 3 2" xfId="15043" xr:uid="{9A60E0D4-FC53-4AAE-BD93-59D4E83A82E4}"/>
    <cellStyle name="Įprastas 4 2 2 2 3 6 4" xfId="4462" xr:uid="{5B183104-CA99-42F7-B68D-D1B63F868A0C}"/>
    <cellStyle name="Įprastas 4 2 2 2 3 6 4 2" xfId="12392" xr:uid="{325763A7-6D70-4910-B3DF-CC3E51CE06AB}"/>
    <cellStyle name="Įprastas 4 2 2 2 3 6 5" xfId="8642" xr:uid="{427032D0-E10D-4185-928E-B9959BCD240F}"/>
    <cellStyle name="Įprastas 4 2 2 2 3 7" xfId="1356" xr:uid="{89109E00-F22B-4CD2-9CAD-4B7FF46DE880}"/>
    <cellStyle name="Įprastas 4 2 2 2 3 7 2" xfId="4703" xr:uid="{4D98F444-4220-4089-B57E-B7290D2785C3}"/>
    <cellStyle name="Įprastas 4 2 2 2 3 7 2 2" xfId="12633" xr:uid="{3B5E4517-B216-4443-A94D-976E30A0A578}"/>
    <cellStyle name="Įprastas 4 2 2 2 3 7 3" xfId="9286" xr:uid="{B983CE8D-5897-4DAA-8757-7FD72A80DDD0}"/>
    <cellStyle name="Įprastas 4 2 2 2 3 8" xfId="1678" xr:uid="{5F8D5B19-8DE1-4037-A1D5-5356CF9C6D57}"/>
    <cellStyle name="Įprastas 4 2 2 2 3 8 2" xfId="5667" xr:uid="{59C51B4C-EA4F-46B3-91E7-45F199617D40}"/>
    <cellStyle name="Įprastas 4 2 2 2 3 8 2 2" xfId="13597" xr:uid="{7A721DFF-EFD8-478C-88AF-58B47FCFE068}"/>
    <cellStyle name="Įprastas 4 2 2 2 3 8 3" xfId="9608" xr:uid="{580C5EF9-A29C-46BA-9F28-37E1F14E06D5}"/>
    <cellStyle name="Įprastas 4 2 2 2 3 9" xfId="2322" xr:uid="{2DB6D76D-D752-4160-B283-1EB17EE33365}"/>
    <cellStyle name="Įprastas 4 2 2 2 3 9 2" xfId="6390" xr:uid="{41272A22-5748-4882-8B80-13DB26E7B65E}"/>
    <cellStyle name="Įprastas 4 2 2 2 3 9 2 2" xfId="14320" xr:uid="{E9CACCED-993E-4F0A-9CEF-9AA48CE22D0E}"/>
    <cellStyle name="Įprastas 4 2 2 2 3 9 3" xfId="10252" xr:uid="{EFA566FD-5CDC-4FB0-8441-9104D3462F08}"/>
    <cellStyle name="Įprastas 4 2 2 2 4" xfId="93" xr:uid="{11135F71-5F30-42CB-8769-B1C99CE28E80}"/>
    <cellStyle name="Įprastas 4 2 2 2 4 10" xfId="3759" xr:uid="{DA8F3C5F-A535-4C14-A921-0C4F241D4239}"/>
    <cellStyle name="Įprastas 4 2 2 2 4 10 2" xfId="11689" xr:uid="{4DA9B065-3CE0-428A-B3EE-794A3637A87D}"/>
    <cellStyle name="Įprastas 4 2 2 2 4 11" xfId="7379" xr:uid="{EE0D4AD7-9F60-4307-A5E7-8B4A6F1FA456}"/>
    <cellStyle name="Įprastas 4 2 2 2 4 11 2" xfId="15309" xr:uid="{0FDDC6A8-0862-48C5-9C0A-B58689428CF1}"/>
    <cellStyle name="Įprastas 4 2 2 2 4 12" xfId="8023" xr:uid="{5DEF225F-CD98-4E9F-AB3D-0963B81DC549}"/>
    <cellStyle name="Įprastas 4 2 2 2 4 2" xfId="223" xr:uid="{AF854D3F-3491-4EAA-B189-56A9AD3C334C}"/>
    <cellStyle name="Įprastas 4 2 2 2 4 2 10" xfId="8153" xr:uid="{4DC01147-12B0-4355-B7F6-09571E8F9EF6}"/>
    <cellStyle name="Įprastas 4 2 2 2 4 2 2" xfId="545" xr:uid="{7BC0F4E7-D1CF-4F57-8DCB-CAE291813852}"/>
    <cellStyle name="Įprastas 4 2 2 2 4 2 2 2" xfId="1189" xr:uid="{2C586B93-BCC0-4519-B8E7-D9A80066275F}"/>
    <cellStyle name="Įprastas 4 2 2 2 4 2 2 2 2" xfId="5084" xr:uid="{B7F422B1-4C74-4976-9367-00255329A052}"/>
    <cellStyle name="Įprastas 4 2 2 2 4 2 2 2 2 2" xfId="13014" xr:uid="{18826721-D589-4877-A2A8-87B8A0D02A9E}"/>
    <cellStyle name="Įprastas 4 2 2 2 4 2 2 2 3" xfId="9119" xr:uid="{63379B37-A669-49DA-B624-7A523DCF04EC}"/>
    <cellStyle name="Įprastas 4 2 2 2 4 2 2 3" xfId="2155" xr:uid="{D4BCF1A8-7F89-49C5-A094-B1210AF1C47E}"/>
    <cellStyle name="Įprastas 4 2 2 2 4 2 2 3 2" xfId="6048" xr:uid="{31E8C62C-9FF2-4FB0-A83B-9DCA996C0E92}"/>
    <cellStyle name="Įprastas 4 2 2 2 4 2 2 3 2 2" xfId="13978" xr:uid="{8F2C11E5-9660-49B3-8B19-6FD52F4D88A3}"/>
    <cellStyle name="Įprastas 4 2 2 2 4 2 2 3 3" xfId="10085" xr:uid="{4B067BCD-FFDE-48AA-9A68-43D0A5271E96}"/>
    <cellStyle name="Įprastas 4 2 2 2 4 2 2 4" xfId="2799" xr:uid="{88133976-C4D2-49D6-A8FA-E63A91EE0085}"/>
    <cellStyle name="Įprastas 4 2 2 2 4 2 2 4 2" xfId="6771" xr:uid="{82B61D82-A12A-4BC8-A2D2-17DAB5434A12}"/>
    <cellStyle name="Įprastas 4 2 2 2 4 2 2 4 2 2" xfId="14701" xr:uid="{F488D658-A793-4BE5-BC3C-A2A886B25EDD}"/>
    <cellStyle name="Įprastas 4 2 2 2 4 2 2 4 3" xfId="10729" xr:uid="{A0CFC28E-C697-4352-9338-AFB3610D9D93}"/>
    <cellStyle name="Įprastas 4 2 2 2 4 2 2 5" xfId="3443" xr:uid="{5BFD2812-9C0A-4D8A-A48D-5A41EA481E6D}"/>
    <cellStyle name="Įprastas 4 2 2 2 4 2 2 5 2" xfId="11373" xr:uid="{3F09ABC6-ECC1-4393-A922-E2EBFB14B9BD}"/>
    <cellStyle name="Įprastas 4 2 2 2 4 2 2 6" xfId="4120" xr:uid="{1B650ADB-D4B6-446C-B2FD-A2959939B59C}"/>
    <cellStyle name="Įprastas 4 2 2 2 4 2 2 6 2" xfId="12050" xr:uid="{A98D204C-991C-49C2-BF11-1BA2719033A8}"/>
    <cellStyle name="Įprastas 4 2 2 2 4 2 2 7" xfId="7831" xr:uid="{06FCDE2D-FABB-458C-978A-21C66C1BA6F7}"/>
    <cellStyle name="Įprastas 4 2 2 2 4 2 2 7 2" xfId="15761" xr:uid="{EAA0AFB3-7D66-4A69-B2EE-FEB1BE3D1B8F}"/>
    <cellStyle name="Įprastas 4 2 2 2 4 2 2 8" xfId="8475" xr:uid="{3813A483-74F8-40DC-8FC1-F35DC37A4481}"/>
    <cellStyle name="Įprastas 4 2 2 2 4 2 3" xfId="867" xr:uid="{095A3FA5-CC1E-4926-A856-133A56981B7E}"/>
    <cellStyle name="Įprastas 4 2 2 2 4 2 3 2" xfId="5325" xr:uid="{987130A8-18D2-4095-8CCE-464348C290C8}"/>
    <cellStyle name="Įprastas 4 2 2 2 4 2 3 2 2" xfId="13255" xr:uid="{573B4DBA-EA95-4207-B2B7-EDD83CA408BD}"/>
    <cellStyle name="Įprastas 4 2 2 2 4 2 3 3" xfId="6289" xr:uid="{0F846C16-08E8-45BF-9ED6-4A2F3D9D09C5}"/>
    <cellStyle name="Įprastas 4 2 2 2 4 2 3 3 2" xfId="14219" xr:uid="{11C6BA8E-5D11-4E5D-BEC2-0013B1637CD9}"/>
    <cellStyle name="Įprastas 4 2 2 2 4 2 3 4" xfId="7012" xr:uid="{C53B7C78-C648-4379-BD0A-5FB0352835BC}"/>
    <cellStyle name="Įprastas 4 2 2 2 4 2 3 4 2" xfId="14942" xr:uid="{1C38E487-B642-48D8-809B-AC496574C3DC}"/>
    <cellStyle name="Įprastas 4 2 2 2 4 2 3 5" xfId="4361" xr:uid="{661728B1-20F5-4E67-9B68-D596EC5CA6C7}"/>
    <cellStyle name="Įprastas 4 2 2 2 4 2 3 5 2" xfId="12291" xr:uid="{FD941F37-A8E9-4DBE-BB5C-0BD8330AFB29}"/>
    <cellStyle name="Įprastas 4 2 2 2 4 2 3 6" xfId="8797" xr:uid="{B6EC4236-6591-4AA3-A510-6430EC76A24A}"/>
    <cellStyle name="Įprastas 4 2 2 2 4 2 4" xfId="1511" xr:uid="{DED55FCB-E83F-4630-9B82-479E7AEF89C2}"/>
    <cellStyle name="Įprastas 4 2 2 2 4 2 4 2" xfId="5566" xr:uid="{8AB4E557-25D2-4BAC-88BC-A23957D6539C}"/>
    <cellStyle name="Įprastas 4 2 2 2 4 2 4 2 2" xfId="13496" xr:uid="{D511DF53-EC74-40E4-96FD-FBC838912132}"/>
    <cellStyle name="Įprastas 4 2 2 2 4 2 4 3" xfId="7253" xr:uid="{35F8222E-D297-4FA7-BCE4-05FA901458DC}"/>
    <cellStyle name="Įprastas 4 2 2 2 4 2 4 3 2" xfId="15183" xr:uid="{27E10411-F2A1-4396-AC16-96BC78B3A480}"/>
    <cellStyle name="Įprastas 4 2 2 2 4 2 4 4" xfId="4602" xr:uid="{18281C9C-CCC5-496B-9D45-E791A0B7B846}"/>
    <cellStyle name="Įprastas 4 2 2 2 4 2 4 4 2" xfId="12532" xr:uid="{626B66C9-E3A9-4D64-AD81-98254797AE59}"/>
    <cellStyle name="Įprastas 4 2 2 2 4 2 4 5" xfId="9441" xr:uid="{66FA95D3-021F-4278-8D41-F3D54D798C51}"/>
    <cellStyle name="Įprastas 4 2 2 2 4 2 5" xfId="1833" xr:uid="{3667A678-8A12-4636-BB22-B2F82FF73CC1}"/>
    <cellStyle name="Įprastas 4 2 2 2 4 2 5 2" xfId="4843" xr:uid="{6A4A1B54-8D54-425A-9813-AA3C1C47015F}"/>
    <cellStyle name="Įprastas 4 2 2 2 4 2 5 2 2" xfId="12773" xr:uid="{822FFF9E-DF91-4613-BA1C-33D80D5FE934}"/>
    <cellStyle name="Įprastas 4 2 2 2 4 2 5 3" xfId="9763" xr:uid="{13DD5EBD-6324-49F0-BF2F-587CE475F460}"/>
    <cellStyle name="Įprastas 4 2 2 2 4 2 6" xfId="2477" xr:uid="{4026E968-2BD9-42BB-BF59-2A12D87EC559}"/>
    <cellStyle name="Įprastas 4 2 2 2 4 2 6 2" xfId="5807" xr:uid="{5040DC30-81C3-4A5B-A337-DD0F869D4F95}"/>
    <cellStyle name="Įprastas 4 2 2 2 4 2 6 2 2" xfId="13737" xr:uid="{518C5E0B-A862-45F6-BEB4-E0BC0592CB9A}"/>
    <cellStyle name="Įprastas 4 2 2 2 4 2 6 3" xfId="10407" xr:uid="{7FF00A3D-671C-4891-B008-606D8E0774B8}"/>
    <cellStyle name="Įprastas 4 2 2 2 4 2 7" xfId="3121" xr:uid="{4405606D-1C15-4879-B1A5-0CF89BD9E13E}"/>
    <cellStyle name="Įprastas 4 2 2 2 4 2 7 2" xfId="6530" xr:uid="{ACA451BE-BF38-4BBA-BDC9-004470E42647}"/>
    <cellStyle name="Įprastas 4 2 2 2 4 2 7 2 2" xfId="14460" xr:uid="{0A586948-0E04-4A69-BE9E-739D3D0DEACF}"/>
    <cellStyle name="Įprastas 4 2 2 2 4 2 7 3" xfId="11051" xr:uid="{8B024080-BED8-4EFE-89ED-664BCE17F329}"/>
    <cellStyle name="Įprastas 4 2 2 2 4 2 8" xfId="3879" xr:uid="{9C077A1E-CFB4-44C2-86D5-6F0BFA772FE6}"/>
    <cellStyle name="Įprastas 4 2 2 2 4 2 8 2" xfId="11809" xr:uid="{C59B8901-6A44-4932-B37E-537503A7A625}"/>
    <cellStyle name="Įprastas 4 2 2 2 4 2 9" xfId="7509" xr:uid="{502FCB85-4754-43C4-BEB0-1178A495B107}"/>
    <cellStyle name="Įprastas 4 2 2 2 4 2 9 2" xfId="15439" xr:uid="{5C2A1DE4-BB90-4459-A7A9-0195E305589B}"/>
    <cellStyle name="Įprastas 4 2 2 2 4 3" xfId="415" xr:uid="{820D26D6-DB61-46F9-9B22-34D9E50810E4}"/>
    <cellStyle name="Įprastas 4 2 2 2 4 3 2" xfId="1059" xr:uid="{36EDD01A-3287-4F13-80B4-112DBD476318}"/>
    <cellStyle name="Įprastas 4 2 2 2 4 3 2 2" xfId="4964" xr:uid="{2E6DCA87-08F4-4FD8-BE6D-05DDA970D356}"/>
    <cellStyle name="Įprastas 4 2 2 2 4 3 2 2 2" xfId="12894" xr:uid="{45F2F13F-E0BC-4D95-B8DE-6A1255BF211D}"/>
    <cellStyle name="Įprastas 4 2 2 2 4 3 2 3" xfId="8989" xr:uid="{9698F4CB-7CC2-4DAB-80EA-CEEB3A160C4E}"/>
    <cellStyle name="Įprastas 4 2 2 2 4 3 3" xfId="2025" xr:uid="{AFD41E35-3C28-4985-9BF1-72F07901E561}"/>
    <cellStyle name="Įprastas 4 2 2 2 4 3 3 2" xfId="5928" xr:uid="{A57F4799-7C39-4A8E-92BC-C67F8200C27E}"/>
    <cellStyle name="Įprastas 4 2 2 2 4 3 3 2 2" xfId="13858" xr:uid="{1ECF0C11-930B-43F5-99FE-5FD92D834C79}"/>
    <cellStyle name="Įprastas 4 2 2 2 4 3 3 3" xfId="9955" xr:uid="{380D7DDE-30E8-4824-A0C4-D47C37BFD658}"/>
    <cellStyle name="Įprastas 4 2 2 2 4 3 4" xfId="2669" xr:uid="{434A4918-625A-49F3-81A6-88448809AB6E}"/>
    <cellStyle name="Įprastas 4 2 2 2 4 3 4 2" xfId="6651" xr:uid="{A0581E79-687F-4A50-AD5C-4D11A8608AD8}"/>
    <cellStyle name="Įprastas 4 2 2 2 4 3 4 2 2" xfId="14581" xr:uid="{F375981A-F0B8-469F-B3A2-5EDE78A088CA}"/>
    <cellStyle name="Įprastas 4 2 2 2 4 3 4 3" xfId="10599" xr:uid="{134A58E0-1519-4673-91A6-BAFA70BF1586}"/>
    <cellStyle name="Įprastas 4 2 2 2 4 3 5" xfId="3313" xr:uid="{FC274297-AC31-4900-BB98-22333C4F864B}"/>
    <cellStyle name="Įprastas 4 2 2 2 4 3 5 2" xfId="11243" xr:uid="{CE0F04C3-AC3C-4E81-9F26-55F453B1FED1}"/>
    <cellStyle name="Įprastas 4 2 2 2 4 3 6" xfId="4000" xr:uid="{451D4877-3396-4DBB-9A9C-EFFB474D8D8A}"/>
    <cellStyle name="Įprastas 4 2 2 2 4 3 6 2" xfId="11930" xr:uid="{EEDE6C38-5A5C-4B87-952F-FF12FD118E66}"/>
    <cellStyle name="Įprastas 4 2 2 2 4 3 7" xfId="7701" xr:uid="{F2A75951-7121-4912-882E-D5292718AC41}"/>
    <cellStyle name="Įprastas 4 2 2 2 4 3 7 2" xfId="15631" xr:uid="{57866FE2-2B2D-4AAF-BA47-E3E914812A83}"/>
    <cellStyle name="Įprastas 4 2 2 2 4 3 8" xfId="8345" xr:uid="{EBF781C5-BD22-4C30-B9C7-55167285A09D}"/>
    <cellStyle name="Įprastas 4 2 2 2 4 4" xfId="737" xr:uid="{FF0F86EC-3B92-4A48-BB16-6F51AFD36AB8}"/>
    <cellStyle name="Įprastas 4 2 2 2 4 4 2" xfId="5205" xr:uid="{8F7F6DC1-827E-4929-B0F5-259C55562AFB}"/>
    <cellStyle name="Įprastas 4 2 2 2 4 4 2 2" xfId="13135" xr:uid="{CC7F7F2D-7C29-4096-AB24-6657A49BE76F}"/>
    <cellStyle name="Įprastas 4 2 2 2 4 4 3" xfId="6169" xr:uid="{6EE1A7DB-B289-4FCE-BD5A-FC11688F83EB}"/>
    <cellStyle name="Įprastas 4 2 2 2 4 4 3 2" xfId="14099" xr:uid="{711769A0-1B2C-4E9C-A065-47668EE5AEC5}"/>
    <cellStyle name="Įprastas 4 2 2 2 4 4 4" xfId="6892" xr:uid="{16D41961-D6C4-4502-BC3D-B6A5933995D4}"/>
    <cellStyle name="Įprastas 4 2 2 2 4 4 4 2" xfId="14822" xr:uid="{3E6F0D2A-D913-436B-A64C-80929703792E}"/>
    <cellStyle name="Įprastas 4 2 2 2 4 4 5" xfId="4241" xr:uid="{B352774F-38FD-44BE-BE12-B747A2469FF4}"/>
    <cellStyle name="Įprastas 4 2 2 2 4 4 5 2" xfId="12171" xr:uid="{5FBEAE8C-B400-4ABD-B81A-70B57BA721F8}"/>
    <cellStyle name="Įprastas 4 2 2 2 4 4 6" xfId="8667" xr:uid="{861043F5-1700-49F7-80D9-85CDF25F6700}"/>
    <cellStyle name="Įprastas 4 2 2 2 4 5" xfId="1381" xr:uid="{2FE2F156-EC33-4061-98BB-82CFB78C988E}"/>
    <cellStyle name="Įprastas 4 2 2 2 4 5 2" xfId="5446" xr:uid="{2D77EE3D-288D-4DE4-90BC-CA00FF6FCA40}"/>
    <cellStyle name="Įprastas 4 2 2 2 4 5 2 2" xfId="13376" xr:uid="{5E294EEE-DE77-46AC-B230-53E900B95F66}"/>
    <cellStyle name="Įprastas 4 2 2 2 4 5 3" xfId="7133" xr:uid="{1487CB51-F727-4FBE-B2B2-F432C0BF4698}"/>
    <cellStyle name="Įprastas 4 2 2 2 4 5 3 2" xfId="15063" xr:uid="{D3942A8F-0D3A-447E-B3E3-C21C698B1A34}"/>
    <cellStyle name="Įprastas 4 2 2 2 4 5 4" xfId="4482" xr:uid="{FEB4C860-B58F-4317-8802-B506D07DA0A7}"/>
    <cellStyle name="Įprastas 4 2 2 2 4 5 4 2" xfId="12412" xr:uid="{2B8B3276-5B31-40EC-8714-968E40E05A5B}"/>
    <cellStyle name="Įprastas 4 2 2 2 4 5 5" xfId="9311" xr:uid="{3B914A07-BE9C-4BF0-97BC-83B364D5DC8A}"/>
    <cellStyle name="Įprastas 4 2 2 2 4 6" xfId="1703" xr:uid="{0A4B8EEF-8772-42BE-8615-99920ECD268B}"/>
    <cellStyle name="Įprastas 4 2 2 2 4 6 2" xfId="4723" xr:uid="{0DA70DCF-CAAD-4937-8C78-B378FC087375}"/>
    <cellStyle name="Įprastas 4 2 2 2 4 6 2 2" xfId="12653" xr:uid="{C230F043-5A3A-4EFC-98BC-A0A38E33EC2C}"/>
    <cellStyle name="Įprastas 4 2 2 2 4 6 3" xfId="9633" xr:uid="{92A55A2E-4F62-4BA8-BD3B-56B35B192264}"/>
    <cellStyle name="Įprastas 4 2 2 2 4 7" xfId="2347" xr:uid="{9C227091-E3C5-43A6-9443-C9E92A188CA2}"/>
    <cellStyle name="Įprastas 4 2 2 2 4 7 2" xfId="5687" xr:uid="{308345EE-D105-4979-9A4C-657282ECEB9C}"/>
    <cellStyle name="Įprastas 4 2 2 2 4 7 2 2" xfId="13617" xr:uid="{BD2B49A4-D212-4CAB-910E-8C6762271E46}"/>
    <cellStyle name="Įprastas 4 2 2 2 4 7 3" xfId="10277" xr:uid="{E810584B-8AE0-4147-A8BE-9E17F942399B}"/>
    <cellStyle name="Įprastas 4 2 2 2 4 8" xfId="2991" xr:uid="{63CA7DE5-4E4A-4141-8F46-06DDC4B10C67}"/>
    <cellStyle name="Įprastas 4 2 2 2 4 8 2" xfId="6410" xr:uid="{46928D28-204B-4117-B1CB-9ED159F51FF4}"/>
    <cellStyle name="Įprastas 4 2 2 2 4 8 2 2" xfId="14340" xr:uid="{0D9A1CBF-E11F-4C33-B57B-EDC1F686299E}"/>
    <cellStyle name="Įprastas 4 2 2 2 4 8 3" xfId="10921" xr:uid="{E0770FA5-33E7-4F67-B0CC-FA853117C7F8}"/>
    <cellStyle name="Įprastas 4 2 2 2 4 9" xfId="3635" xr:uid="{80F7E6B5-6FB9-40F6-9DFB-056F91079AE5}"/>
    <cellStyle name="Įprastas 4 2 2 2 4 9 2" xfId="11565" xr:uid="{785B9E72-7AE6-4086-A4D0-6F3A64B3D692}"/>
    <cellStyle name="Įprastas 4 2 2 2 5" xfId="158" xr:uid="{DD4734D3-540F-45C7-979B-8211D3F584D6}"/>
    <cellStyle name="Įprastas 4 2 2 2 5 10" xfId="8088" xr:uid="{2FFC57B8-2D0C-42E3-B1C4-75B83CDEA844}"/>
    <cellStyle name="Įprastas 4 2 2 2 5 2" xfId="480" xr:uid="{8CA91C1B-058A-4FA7-AEDD-A2E0BCFCBF5F}"/>
    <cellStyle name="Įprastas 4 2 2 2 5 2 2" xfId="1124" xr:uid="{F3CED6A2-5638-43DF-B837-8347E34B11CA}"/>
    <cellStyle name="Įprastas 4 2 2 2 5 2 2 2" xfId="5024" xr:uid="{B8F3A6FC-47DC-4D50-AEB7-422EFC62E749}"/>
    <cellStyle name="Įprastas 4 2 2 2 5 2 2 2 2" xfId="12954" xr:uid="{4D4A9E45-8EDB-412E-B110-BFECDC61FEE4}"/>
    <cellStyle name="Įprastas 4 2 2 2 5 2 2 3" xfId="9054" xr:uid="{BFAF3A5E-AA1F-4964-8646-F4C63847684A}"/>
    <cellStyle name="Įprastas 4 2 2 2 5 2 3" xfId="2090" xr:uid="{2086482C-3623-45DB-AA70-F92FA440404C}"/>
    <cellStyle name="Įprastas 4 2 2 2 5 2 3 2" xfId="5988" xr:uid="{380A48F9-98D3-46AB-A974-476D29693946}"/>
    <cellStyle name="Įprastas 4 2 2 2 5 2 3 2 2" xfId="13918" xr:uid="{F69F424F-A652-485C-84FD-D5CAF9874197}"/>
    <cellStyle name="Įprastas 4 2 2 2 5 2 3 3" xfId="10020" xr:uid="{61284570-F69B-4EF4-81E5-043DEF9546E9}"/>
    <cellStyle name="Įprastas 4 2 2 2 5 2 4" xfId="2734" xr:uid="{57D0EB3E-1B2A-4340-BAC5-DA0A81738308}"/>
    <cellStyle name="Įprastas 4 2 2 2 5 2 4 2" xfId="6711" xr:uid="{9040BD2E-0213-4E73-8837-05CC9CA5D2B7}"/>
    <cellStyle name="Įprastas 4 2 2 2 5 2 4 2 2" xfId="14641" xr:uid="{9E697C1C-8D99-40BE-AC3C-9B3D8EFDDFF4}"/>
    <cellStyle name="Įprastas 4 2 2 2 5 2 4 3" xfId="10664" xr:uid="{B2B8B0B4-2820-434A-B599-E6B5AE084CD7}"/>
    <cellStyle name="Įprastas 4 2 2 2 5 2 5" xfId="3378" xr:uid="{B3180664-7513-4830-AAFD-493219A6B0B7}"/>
    <cellStyle name="Įprastas 4 2 2 2 5 2 5 2" xfId="11308" xr:uid="{EE05C18A-854C-422F-8A11-AEAB198070CE}"/>
    <cellStyle name="Įprastas 4 2 2 2 5 2 6" xfId="4060" xr:uid="{BABC4CD5-C886-4086-A84A-93F861788F03}"/>
    <cellStyle name="Įprastas 4 2 2 2 5 2 6 2" xfId="11990" xr:uid="{C5705632-0689-4539-853C-39426E1E71E5}"/>
    <cellStyle name="Įprastas 4 2 2 2 5 2 7" xfId="7766" xr:uid="{684A5F9A-0DF8-4B42-8349-DCEB6F8C389F}"/>
    <cellStyle name="Įprastas 4 2 2 2 5 2 7 2" xfId="15696" xr:uid="{D502A0D1-1DE7-4B48-846D-46C4615BBF3F}"/>
    <cellStyle name="Įprastas 4 2 2 2 5 2 8" xfId="8410" xr:uid="{E910EB7F-6179-4552-B264-F27D1856AB4C}"/>
    <cellStyle name="Įprastas 4 2 2 2 5 3" xfId="802" xr:uid="{6DECCDB7-BBF7-4167-B592-98D339112C1A}"/>
    <cellStyle name="Įprastas 4 2 2 2 5 3 2" xfId="5265" xr:uid="{2DB6AF75-3A73-4A02-B583-407C9680546A}"/>
    <cellStyle name="Įprastas 4 2 2 2 5 3 2 2" xfId="13195" xr:uid="{AD336996-164F-4874-986F-68CB9C8EEA27}"/>
    <cellStyle name="Įprastas 4 2 2 2 5 3 3" xfId="6229" xr:uid="{42C48115-AE17-4C7C-8C45-DD6ACA9A4877}"/>
    <cellStyle name="Įprastas 4 2 2 2 5 3 3 2" xfId="14159" xr:uid="{5EB9E09A-0250-41CD-9DBC-286953BAB992}"/>
    <cellStyle name="Įprastas 4 2 2 2 5 3 4" xfId="6952" xr:uid="{4A6FAF1B-BCD1-4999-8CEE-46E6E28CCFA5}"/>
    <cellStyle name="Įprastas 4 2 2 2 5 3 4 2" xfId="14882" xr:uid="{7E16E07B-88BC-42EC-A494-EFCE7E84931E}"/>
    <cellStyle name="Įprastas 4 2 2 2 5 3 5" xfId="4301" xr:uid="{2E52B1CC-7A46-4118-AE63-133B0AC3C20E}"/>
    <cellStyle name="Įprastas 4 2 2 2 5 3 5 2" xfId="12231" xr:uid="{09759AFE-3912-4310-85F0-FCC9D66BE151}"/>
    <cellStyle name="Įprastas 4 2 2 2 5 3 6" xfId="8732" xr:uid="{F317898E-C2AD-4652-A7AB-619F6773DC18}"/>
    <cellStyle name="Įprastas 4 2 2 2 5 4" xfId="1446" xr:uid="{9A30466A-07FF-41B7-9EBE-1D7D39E7FBF9}"/>
    <cellStyle name="Įprastas 4 2 2 2 5 4 2" xfId="5506" xr:uid="{72D90A52-7038-4E31-B413-61A9639969B8}"/>
    <cellStyle name="Įprastas 4 2 2 2 5 4 2 2" xfId="13436" xr:uid="{45EC9379-8440-45EC-8E84-309CA95DE632}"/>
    <cellStyle name="Įprastas 4 2 2 2 5 4 3" xfId="7193" xr:uid="{2BA7604A-4C3C-4EEB-ACE1-41E2389A1D6E}"/>
    <cellStyle name="Įprastas 4 2 2 2 5 4 3 2" xfId="15123" xr:uid="{73AC8C31-8C23-4212-A321-FCD239E46836}"/>
    <cellStyle name="Įprastas 4 2 2 2 5 4 4" xfId="4542" xr:uid="{326561CC-5AF2-4750-8864-445BECEC227D}"/>
    <cellStyle name="Įprastas 4 2 2 2 5 4 4 2" xfId="12472" xr:uid="{0BA92917-94D5-40BB-9F6A-9CCFD9D976BC}"/>
    <cellStyle name="Įprastas 4 2 2 2 5 4 5" xfId="9376" xr:uid="{29FA8DBA-713B-458B-8124-DDF40A38BD0A}"/>
    <cellStyle name="Įprastas 4 2 2 2 5 5" xfId="1768" xr:uid="{8765A381-EC2D-4828-B01B-8BE9638B487F}"/>
    <cellStyle name="Įprastas 4 2 2 2 5 5 2" xfId="4783" xr:uid="{F75920E0-611C-484E-93EA-055C847A2CD7}"/>
    <cellStyle name="Įprastas 4 2 2 2 5 5 2 2" xfId="12713" xr:uid="{A5D8A424-9136-4A1A-BB80-2C1CB16D90C1}"/>
    <cellStyle name="Įprastas 4 2 2 2 5 5 3" xfId="9698" xr:uid="{0BB3CEA7-2872-44AB-9E0C-2938E9C88641}"/>
    <cellStyle name="Įprastas 4 2 2 2 5 6" xfId="2412" xr:uid="{F3B7F144-FBE9-4809-B2F8-4AEFD47563E7}"/>
    <cellStyle name="Įprastas 4 2 2 2 5 6 2" xfId="5747" xr:uid="{4D7332FE-9BD2-46E3-AE87-520A21B9E8E4}"/>
    <cellStyle name="Įprastas 4 2 2 2 5 6 2 2" xfId="13677" xr:uid="{B012922D-A9C6-4582-9027-9ECB06C180D7}"/>
    <cellStyle name="Įprastas 4 2 2 2 5 6 3" xfId="10342" xr:uid="{31D37A5D-4D54-4134-B13B-16935AC1B304}"/>
    <cellStyle name="Įprastas 4 2 2 2 5 7" xfId="3056" xr:uid="{85656582-7749-411D-8483-CB768F50C9F3}"/>
    <cellStyle name="Įprastas 4 2 2 2 5 7 2" xfId="6470" xr:uid="{1FEC745B-7620-4EB0-BA18-6DBEC3BEF995}"/>
    <cellStyle name="Įprastas 4 2 2 2 5 7 2 2" xfId="14400" xr:uid="{72EB6B6E-09BF-4742-81F7-F23A2DA5DC83}"/>
    <cellStyle name="Įprastas 4 2 2 2 5 7 3" xfId="10986" xr:uid="{FB328DA1-1443-4CF8-8AAB-A2B7993F79E7}"/>
    <cellStyle name="Įprastas 4 2 2 2 5 8" xfId="3819" xr:uid="{D5F8B46A-87FB-49AC-A583-C94662050036}"/>
    <cellStyle name="Įprastas 4 2 2 2 5 8 2" xfId="11749" xr:uid="{1AC2AB1C-40C4-4089-8397-A1CC5EECC896}"/>
    <cellStyle name="Įprastas 4 2 2 2 5 9" xfId="7444" xr:uid="{985C3D55-D667-43B4-A217-A768115D09DC}"/>
    <cellStyle name="Įprastas 4 2 2 2 5 9 2" xfId="15374" xr:uid="{843BF76F-3A68-4858-9AC6-D5BC4A26B000}"/>
    <cellStyle name="Įprastas 4 2 2 2 6" xfId="287" xr:uid="{F087F07F-C351-4DEC-B14C-8E12201B4E40}"/>
    <cellStyle name="Įprastas 4 2 2 2 6 10" xfId="8217" xr:uid="{D59CD699-535A-424C-9D43-1FEE79054AAA}"/>
    <cellStyle name="Įprastas 4 2 2 2 6 2" xfId="609" xr:uid="{55EE51A6-C57E-4540-9E78-D57B775D6FAE}"/>
    <cellStyle name="Įprastas 4 2 2 2 6 2 2" xfId="1253" xr:uid="{67B3767D-7094-47FD-8DF6-DE4FA9662336}"/>
    <cellStyle name="Įprastas 4 2 2 2 6 2 2 2" xfId="9183" xr:uid="{9DF1A43C-BFDD-4516-BC5D-CED1CAB36594}"/>
    <cellStyle name="Įprastas 4 2 2 2 6 2 3" xfId="2219" xr:uid="{21402368-9C67-438B-A2E8-58135F69E975}"/>
    <cellStyle name="Įprastas 4 2 2 2 6 2 3 2" xfId="10149" xr:uid="{DB38CDC7-F756-49E5-B76E-594D7A492908}"/>
    <cellStyle name="Įprastas 4 2 2 2 6 2 4" xfId="2863" xr:uid="{39338BE5-F28A-4CE4-8A8C-EF83330FAF82}"/>
    <cellStyle name="Įprastas 4 2 2 2 6 2 4 2" xfId="10793" xr:uid="{25EFBD12-7406-4671-829B-658F9AC8D897}"/>
    <cellStyle name="Įprastas 4 2 2 2 6 2 5" xfId="3507" xr:uid="{4D801ECA-DE2D-40CA-95D7-CF33A0504AC8}"/>
    <cellStyle name="Įprastas 4 2 2 2 6 2 5 2" xfId="11437" xr:uid="{2439FF0C-828C-4483-BF86-1A396516FB55}"/>
    <cellStyle name="Įprastas 4 2 2 2 6 2 6" xfId="4904" xr:uid="{66E1E66B-4CCE-42F8-87DE-19A7F32F1896}"/>
    <cellStyle name="Įprastas 4 2 2 2 6 2 6 2" xfId="12834" xr:uid="{C2B4031E-3C95-4728-A6DE-6E266A6BF2C4}"/>
    <cellStyle name="Įprastas 4 2 2 2 6 2 7" xfId="7895" xr:uid="{A142CB09-9B40-46C2-BA55-7ABEFCE9BD11}"/>
    <cellStyle name="Įprastas 4 2 2 2 6 2 7 2" xfId="15825" xr:uid="{D34C108E-4CA1-4467-B6B1-5034E2BD53B3}"/>
    <cellStyle name="Įprastas 4 2 2 2 6 2 8" xfId="8539" xr:uid="{0A9D95C9-AE47-4E5B-BEC8-CF5B6AF56361}"/>
    <cellStyle name="Įprastas 4 2 2 2 6 3" xfId="931" xr:uid="{2A7B293B-D1BC-464F-9370-72E416AFF33B}"/>
    <cellStyle name="Įprastas 4 2 2 2 6 3 2" xfId="5868" xr:uid="{A57D029D-3368-4379-A405-7D595FFD7305}"/>
    <cellStyle name="Įprastas 4 2 2 2 6 3 2 2" xfId="13798" xr:uid="{CEABA07D-100C-4833-9B7F-32F90E1CFC78}"/>
    <cellStyle name="Įprastas 4 2 2 2 6 3 3" xfId="8861" xr:uid="{1DCDE4B6-C230-4294-9094-DA7F56BA6568}"/>
    <cellStyle name="Įprastas 4 2 2 2 6 4" xfId="1575" xr:uid="{51C8CDC3-527E-4431-9B33-F6EFCE2431DF}"/>
    <cellStyle name="Įprastas 4 2 2 2 6 4 2" xfId="6591" xr:uid="{D2BCB882-AE97-456B-8DE2-2EA0D51E9F4B}"/>
    <cellStyle name="Įprastas 4 2 2 2 6 4 2 2" xfId="14521" xr:uid="{5FC36D8A-0B2F-4C99-B594-5817666775D8}"/>
    <cellStyle name="Įprastas 4 2 2 2 6 4 3" xfId="9505" xr:uid="{DA8CE70A-3B8B-4171-AF3F-89CC97F5387A}"/>
    <cellStyle name="Įprastas 4 2 2 2 6 5" xfId="1897" xr:uid="{3A70EDE2-9AE0-4FF4-9189-585A394AC103}"/>
    <cellStyle name="Įprastas 4 2 2 2 6 5 2" xfId="9827" xr:uid="{EF2115F0-BD88-4879-83BA-A2C6DED98E23}"/>
    <cellStyle name="Įprastas 4 2 2 2 6 6" xfId="2541" xr:uid="{9E45FAAE-4E44-4DB0-A9BC-A34AEDA3D726}"/>
    <cellStyle name="Įprastas 4 2 2 2 6 6 2" xfId="10471" xr:uid="{62D0846E-85ED-442E-9551-2DD3DF134A17}"/>
    <cellStyle name="Įprastas 4 2 2 2 6 7" xfId="3185" xr:uid="{F722A0E1-2C12-4AC2-A3CD-34B496D68E0D}"/>
    <cellStyle name="Įprastas 4 2 2 2 6 7 2" xfId="11115" xr:uid="{CC4244FA-6D53-49C2-9A7C-EACCF5F3263B}"/>
    <cellStyle name="Įprastas 4 2 2 2 6 8" xfId="3940" xr:uid="{267AFF37-AA77-41CF-9497-7E5545ADEF21}"/>
    <cellStyle name="Įprastas 4 2 2 2 6 8 2" xfId="11870" xr:uid="{7261D147-E816-4742-AB82-D901CB5DFDA7}"/>
    <cellStyle name="Įprastas 4 2 2 2 6 9" xfId="7573" xr:uid="{6BF693FC-C2B3-412D-A735-93CA0A472951}"/>
    <cellStyle name="Įprastas 4 2 2 2 6 9 2" xfId="15503" xr:uid="{F667F7B5-9418-48C6-91E9-3022058ED398}"/>
    <cellStyle name="Įprastas 4 2 2 2 7" xfId="350" xr:uid="{C1A4ED6D-EAF7-4D82-9F66-1BF2FE9AEDE4}"/>
    <cellStyle name="Įprastas 4 2 2 2 7 2" xfId="994" xr:uid="{97528B3D-3F10-4C85-BA10-D81E99610AC1}"/>
    <cellStyle name="Įprastas 4 2 2 2 7 2 2" xfId="5145" xr:uid="{DFB49CBD-0DCD-4207-A89E-CAEA175ECB1A}"/>
    <cellStyle name="Įprastas 4 2 2 2 7 2 2 2" xfId="13075" xr:uid="{675F1A77-2EB4-46AD-A358-59FE0E6F5EAC}"/>
    <cellStyle name="Įprastas 4 2 2 2 7 2 3" xfId="8924" xr:uid="{D4ED8FCC-5868-441C-859F-410FC61375BB}"/>
    <cellStyle name="Įprastas 4 2 2 2 7 3" xfId="1960" xr:uid="{6B4B460D-910F-4B78-91B2-9E424E708424}"/>
    <cellStyle name="Įprastas 4 2 2 2 7 3 2" xfId="6109" xr:uid="{37F7D208-8679-4683-8C06-15D36191CA23}"/>
    <cellStyle name="Įprastas 4 2 2 2 7 3 2 2" xfId="14039" xr:uid="{C8EAB487-4CD9-43F3-A70C-DD111A8C08B8}"/>
    <cellStyle name="Įprastas 4 2 2 2 7 3 3" xfId="9890" xr:uid="{12853D6C-C1CD-4791-B3A9-BB251DBE4602}"/>
    <cellStyle name="Įprastas 4 2 2 2 7 4" xfId="2604" xr:uid="{35CDB447-0096-4AA6-AB9A-A057F523A659}"/>
    <cellStyle name="Įprastas 4 2 2 2 7 4 2" xfId="6832" xr:uid="{B447A169-4A5B-41BF-9B9C-7B497498AB0E}"/>
    <cellStyle name="Įprastas 4 2 2 2 7 4 2 2" xfId="14762" xr:uid="{71C29DA9-9301-4922-933D-8D11C1050C05}"/>
    <cellStyle name="Įprastas 4 2 2 2 7 4 3" xfId="10534" xr:uid="{18E64723-BC22-4A7B-9ED2-B92F00485707}"/>
    <cellStyle name="Įprastas 4 2 2 2 7 5" xfId="3248" xr:uid="{9A5B4DCF-FC6E-4284-9F6A-1CC9B7E0DEF3}"/>
    <cellStyle name="Įprastas 4 2 2 2 7 5 2" xfId="11178" xr:uid="{6A622C37-2CA0-40DA-B345-2C522249CF52}"/>
    <cellStyle name="Įprastas 4 2 2 2 7 6" xfId="4181" xr:uid="{DA87D818-1E38-4C6C-969C-154A26F2ADFF}"/>
    <cellStyle name="Įprastas 4 2 2 2 7 6 2" xfId="12111" xr:uid="{66B5D75C-70AF-472B-BEF2-51319B344765}"/>
    <cellStyle name="Įprastas 4 2 2 2 7 7" xfId="7636" xr:uid="{49FEC71B-EC6C-43A7-836C-52B920ECD229}"/>
    <cellStyle name="Įprastas 4 2 2 2 7 7 2" xfId="15566" xr:uid="{394EA025-F451-4933-AA43-A69B025872DF}"/>
    <cellStyle name="Įprastas 4 2 2 2 7 8" xfId="8280" xr:uid="{C1177B29-56CC-460F-9C18-080DECF1BF0B}"/>
    <cellStyle name="Įprastas 4 2 2 2 8" xfId="672" xr:uid="{D4E05DC5-A7B4-42DB-BAC0-872D047D6662}"/>
    <cellStyle name="Įprastas 4 2 2 2 8 2" xfId="5386" xr:uid="{BBDA84F7-FBFC-4ED2-AA06-4AA17466FBE4}"/>
    <cellStyle name="Įprastas 4 2 2 2 8 2 2" xfId="13316" xr:uid="{6C406A35-44FD-4186-9704-A9314EC007C2}"/>
    <cellStyle name="Įprastas 4 2 2 2 8 3" xfId="7073" xr:uid="{607FB68C-3DE9-493C-9DC2-CFEEFE8E00A3}"/>
    <cellStyle name="Įprastas 4 2 2 2 8 3 2" xfId="15003" xr:uid="{46F470C8-A335-44F8-A5A4-7BEBD8B9A06F}"/>
    <cellStyle name="Įprastas 4 2 2 2 8 4" xfId="4422" xr:uid="{DFA660E8-212D-4C76-8F18-B2260E7F7594}"/>
    <cellStyle name="Įprastas 4 2 2 2 8 4 2" xfId="12352" xr:uid="{7636B62B-E367-4801-AD75-9356F1758CDF}"/>
    <cellStyle name="Įprastas 4 2 2 2 8 5" xfId="8602" xr:uid="{02A68C39-8849-4636-9669-64093B95C29C}"/>
    <cellStyle name="Įprastas 4 2 2 2 9" xfId="1316" xr:uid="{71EB3FBD-56CE-408E-B25F-E6CF8B422B26}"/>
    <cellStyle name="Įprastas 4 2 2 2 9 2" xfId="4663" xr:uid="{D50F915E-8454-43ED-A575-8DBF047BEFA1}"/>
    <cellStyle name="Įprastas 4 2 2 2 9 2 2" xfId="12593" xr:uid="{EA9D479C-8DDD-4DCA-8486-CEBD2B30BDC6}"/>
    <cellStyle name="Įprastas 4 2 2 2 9 3" xfId="9246" xr:uid="{B6DDBA9D-0EE8-4012-BD55-92CED779A80B}"/>
    <cellStyle name="Įprastas 4 2 2 3" xfId="37" xr:uid="{9DEF0493-8739-40A1-9FD2-BA703DB0423A}"/>
    <cellStyle name="Įprastas 4 2 2 3 10" xfId="2936" xr:uid="{3D98F00E-4BA4-454D-A6C3-37C3980C4FD8}"/>
    <cellStyle name="Įprastas 4 2 2 3 10 2" xfId="10866" xr:uid="{3DA0A081-25C7-4C5C-A9F5-AADDF13BA800}"/>
    <cellStyle name="Įprastas 4 2 2 3 11" xfId="3580" xr:uid="{FA26CFB1-328A-4D3C-8C0B-E3AB36243B62}"/>
    <cellStyle name="Įprastas 4 2 2 3 11 2" xfId="11510" xr:uid="{B16EBEB0-5556-4546-B055-4A53F3824F17}"/>
    <cellStyle name="Įprastas 4 2 2 3 12" xfId="3709" xr:uid="{5F851E69-ED7B-4610-BF63-548F96AF377D}"/>
    <cellStyle name="Įprastas 4 2 2 3 12 2" xfId="11639" xr:uid="{808BE2E6-ECF0-4720-BB08-06E81613A779}"/>
    <cellStyle name="Įprastas 4 2 2 3 13" xfId="7324" xr:uid="{91D5CF7C-840B-4D74-96C7-DA7907FF2C99}"/>
    <cellStyle name="Įprastas 4 2 2 3 13 2" xfId="15254" xr:uid="{C51ADA16-AC8A-4537-AA40-19C97C4EC129}"/>
    <cellStyle name="Įprastas 4 2 2 3 14" xfId="7968" xr:uid="{07A873A8-D835-47B9-A907-A07F0A192DBC}"/>
    <cellStyle name="Įprastas 4 2 2 3 2" xfId="103" xr:uid="{3C4E26B1-E4BB-4F52-9208-5B2E7F58AD2E}"/>
    <cellStyle name="Įprastas 4 2 2 3 2 10" xfId="3769" xr:uid="{C7E4020B-2650-4627-B773-B5602AF551B7}"/>
    <cellStyle name="Įprastas 4 2 2 3 2 10 2" xfId="11699" xr:uid="{9340ACD7-E765-4C78-9032-CFF71D62C541}"/>
    <cellStyle name="Įprastas 4 2 2 3 2 11" xfId="7389" xr:uid="{6B52DA02-9235-465C-8B56-86B7901744EF}"/>
    <cellStyle name="Įprastas 4 2 2 3 2 11 2" xfId="15319" xr:uid="{3F592FED-F85E-416F-A115-7E87D9D7EBAD}"/>
    <cellStyle name="Įprastas 4 2 2 3 2 12" xfId="8033" xr:uid="{8FB58F72-7651-4033-B428-DD86119ABC0C}"/>
    <cellStyle name="Įprastas 4 2 2 3 2 2" xfId="233" xr:uid="{113AB721-10E6-4EB0-A5E1-796FC7665BDC}"/>
    <cellStyle name="Įprastas 4 2 2 3 2 2 10" xfId="8163" xr:uid="{C5E28005-160D-4D87-B6A7-1ADE6BE82DB0}"/>
    <cellStyle name="Įprastas 4 2 2 3 2 2 2" xfId="555" xr:uid="{3E0F78F2-E28D-408C-8441-00CAC6F6B3EB}"/>
    <cellStyle name="Įprastas 4 2 2 3 2 2 2 2" xfId="1199" xr:uid="{65A65A42-34FD-4C1D-A02A-240DE03D2875}"/>
    <cellStyle name="Įprastas 4 2 2 3 2 2 2 2 2" xfId="5094" xr:uid="{7DD51548-5E96-4BAD-8932-00EF8A8EF361}"/>
    <cellStyle name="Įprastas 4 2 2 3 2 2 2 2 2 2" xfId="13024" xr:uid="{3AE0C6F4-BA9D-4B96-97FD-462B65F5BDD7}"/>
    <cellStyle name="Įprastas 4 2 2 3 2 2 2 2 3" xfId="9129" xr:uid="{226A1704-B440-4B5A-962D-BF3727F35B90}"/>
    <cellStyle name="Įprastas 4 2 2 3 2 2 2 3" xfId="2165" xr:uid="{2B992555-5DF8-43D7-9DBA-1336441DA6E6}"/>
    <cellStyle name="Įprastas 4 2 2 3 2 2 2 3 2" xfId="6058" xr:uid="{D5E572C3-2841-4358-9F01-1F2DD02BAAE7}"/>
    <cellStyle name="Įprastas 4 2 2 3 2 2 2 3 2 2" xfId="13988" xr:uid="{670C35AC-6E2E-41D5-BF0C-B2C9F7E8A3C9}"/>
    <cellStyle name="Įprastas 4 2 2 3 2 2 2 3 3" xfId="10095" xr:uid="{73BD420A-FF17-4A60-91C4-618C63C6E9D4}"/>
    <cellStyle name="Įprastas 4 2 2 3 2 2 2 4" xfId="2809" xr:uid="{4B4ABECB-B64B-418B-A412-A0143531E9A7}"/>
    <cellStyle name="Įprastas 4 2 2 3 2 2 2 4 2" xfId="6781" xr:uid="{0CB462D1-DC9E-4273-94F5-A5FEB384F7D3}"/>
    <cellStyle name="Įprastas 4 2 2 3 2 2 2 4 2 2" xfId="14711" xr:uid="{A3E26FD0-CEA1-48CB-BDB4-DC9101486358}"/>
    <cellStyle name="Įprastas 4 2 2 3 2 2 2 4 3" xfId="10739" xr:uid="{F66E1CE0-724D-4797-B08A-DE98EC0D4328}"/>
    <cellStyle name="Įprastas 4 2 2 3 2 2 2 5" xfId="3453" xr:uid="{F2BC5FAB-36B0-4ADF-A206-6114DD521FAE}"/>
    <cellStyle name="Įprastas 4 2 2 3 2 2 2 5 2" xfId="11383" xr:uid="{A3A7CA54-B1C4-4B82-BCAE-7C14FA361DB9}"/>
    <cellStyle name="Įprastas 4 2 2 3 2 2 2 6" xfId="4130" xr:uid="{E049E869-C148-44C4-98E2-6D650B0C370B}"/>
    <cellStyle name="Įprastas 4 2 2 3 2 2 2 6 2" xfId="12060" xr:uid="{3DBCEC4F-39BE-437B-9056-9A4FDCCD66B7}"/>
    <cellStyle name="Įprastas 4 2 2 3 2 2 2 7" xfId="7841" xr:uid="{76F67122-D2F1-461C-AF16-DD9927AC84FD}"/>
    <cellStyle name="Įprastas 4 2 2 3 2 2 2 7 2" xfId="15771" xr:uid="{C341DE0F-3BCF-447B-AC9D-C78449C693A1}"/>
    <cellStyle name="Įprastas 4 2 2 3 2 2 2 8" xfId="8485" xr:uid="{B48822CF-2C2F-45ED-912B-F9FA62481156}"/>
    <cellStyle name="Įprastas 4 2 2 3 2 2 3" xfId="877" xr:uid="{5FB3F45A-F9A4-47BC-886C-D1EA453148FC}"/>
    <cellStyle name="Įprastas 4 2 2 3 2 2 3 2" xfId="5335" xr:uid="{26621199-D0C3-4A54-870D-1A3DD97EA6EA}"/>
    <cellStyle name="Įprastas 4 2 2 3 2 2 3 2 2" xfId="13265" xr:uid="{4508CC67-796C-4DDC-9C45-19F91922534A}"/>
    <cellStyle name="Įprastas 4 2 2 3 2 2 3 3" xfId="6299" xr:uid="{28EAF568-252D-48BA-BF02-F9113183F49D}"/>
    <cellStyle name="Įprastas 4 2 2 3 2 2 3 3 2" xfId="14229" xr:uid="{7B0E82C0-C861-4D8B-BFE7-18363998139A}"/>
    <cellStyle name="Įprastas 4 2 2 3 2 2 3 4" xfId="7022" xr:uid="{F33CC92F-CE50-43CA-94F7-6E18D3DF2447}"/>
    <cellStyle name="Įprastas 4 2 2 3 2 2 3 4 2" xfId="14952" xr:uid="{D256CF35-10F0-499B-8864-5BB41A1B6AC0}"/>
    <cellStyle name="Įprastas 4 2 2 3 2 2 3 5" xfId="4371" xr:uid="{37AC1700-EAA8-4A9D-A6C2-E9455613E8E1}"/>
    <cellStyle name="Įprastas 4 2 2 3 2 2 3 5 2" xfId="12301" xr:uid="{FAC39B75-8F40-4B19-9126-D8127DC2635A}"/>
    <cellStyle name="Įprastas 4 2 2 3 2 2 3 6" xfId="8807" xr:uid="{DE50E80E-A02E-443A-99F3-8B951E6A3857}"/>
    <cellStyle name="Įprastas 4 2 2 3 2 2 4" xfId="1521" xr:uid="{9E4DD7AB-4F79-4492-9C9E-6D5834E57983}"/>
    <cellStyle name="Įprastas 4 2 2 3 2 2 4 2" xfId="5576" xr:uid="{D473E755-C567-43B8-99C3-8F5274D7963F}"/>
    <cellStyle name="Įprastas 4 2 2 3 2 2 4 2 2" xfId="13506" xr:uid="{198D6584-196F-4CB6-8FEF-A2DB87984C1D}"/>
    <cellStyle name="Įprastas 4 2 2 3 2 2 4 3" xfId="7263" xr:uid="{DCF3DA16-1AEC-4B8F-93E8-A4B61B1E480C}"/>
    <cellStyle name="Įprastas 4 2 2 3 2 2 4 3 2" xfId="15193" xr:uid="{0E51B82D-0E2D-43BB-8175-EF1125F3F30F}"/>
    <cellStyle name="Įprastas 4 2 2 3 2 2 4 4" xfId="4612" xr:uid="{5C4C9219-69FC-426A-A71A-DEB637891F2A}"/>
    <cellStyle name="Įprastas 4 2 2 3 2 2 4 4 2" xfId="12542" xr:uid="{92405469-E002-47C8-89CE-F0737F2F8399}"/>
    <cellStyle name="Įprastas 4 2 2 3 2 2 4 5" xfId="9451" xr:uid="{8071A431-3DBD-4F82-B0AE-4816C7A0CBBC}"/>
    <cellStyle name="Įprastas 4 2 2 3 2 2 5" xfId="1843" xr:uid="{1D43D21E-6C37-4DEF-8187-221721A57FBE}"/>
    <cellStyle name="Įprastas 4 2 2 3 2 2 5 2" xfId="4853" xr:uid="{D2896D02-E3D6-4281-8D3C-1E611F70609F}"/>
    <cellStyle name="Įprastas 4 2 2 3 2 2 5 2 2" xfId="12783" xr:uid="{D66D548C-3F2B-4DEE-A80B-60178DE8B71E}"/>
    <cellStyle name="Įprastas 4 2 2 3 2 2 5 3" xfId="9773" xr:uid="{47575894-55CC-45AE-93B3-B5D8829655D7}"/>
    <cellStyle name="Įprastas 4 2 2 3 2 2 6" xfId="2487" xr:uid="{ED804808-1AD2-48C1-B9AD-4838774BDF63}"/>
    <cellStyle name="Įprastas 4 2 2 3 2 2 6 2" xfId="5817" xr:uid="{33AC5EE0-B11C-4D4B-87B1-97CA8C056FC7}"/>
    <cellStyle name="Įprastas 4 2 2 3 2 2 6 2 2" xfId="13747" xr:uid="{BB46BD1F-E866-45AB-A00D-189CBCFC43A1}"/>
    <cellStyle name="Įprastas 4 2 2 3 2 2 6 3" xfId="10417" xr:uid="{C6491547-B1F3-44D6-B38F-CE26D505A7E7}"/>
    <cellStyle name="Įprastas 4 2 2 3 2 2 7" xfId="3131" xr:uid="{0C3B8D85-D111-425D-8F01-4D598532D311}"/>
    <cellStyle name="Įprastas 4 2 2 3 2 2 7 2" xfId="6540" xr:uid="{2D299C62-3F1E-4EF0-934C-B15C683C4AAC}"/>
    <cellStyle name="Įprastas 4 2 2 3 2 2 7 2 2" xfId="14470" xr:uid="{10E4FA87-12CB-476A-9E04-1C5F897C5EC7}"/>
    <cellStyle name="Įprastas 4 2 2 3 2 2 7 3" xfId="11061" xr:uid="{81C88032-86D0-4DC8-A564-B96BB154B4A8}"/>
    <cellStyle name="Įprastas 4 2 2 3 2 2 8" xfId="3889" xr:uid="{4166EBFA-4DC5-4D6E-B3A2-A2F7B2851041}"/>
    <cellStyle name="Įprastas 4 2 2 3 2 2 8 2" xfId="11819" xr:uid="{E7A00EA4-FE94-40FA-AA0A-F58A64F81E7F}"/>
    <cellStyle name="Įprastas 4 2 2 3 2 2 9" xfId="7519" xr:uid="{5DD34242-6D95-45CF-884A-C6B08A52C640}"/>
    <cellStyle name="Įprastas 4 2 2 3 2 2 9 2" xfId="15449" xr:uid="{2CA6CCAF-469B-4AA7-9D26-642B95029E9A}"/>
    <cellStyle name="Įprastas 4 2 2 3 2 3" xfId="425" xr:uid="{B8241C73-162F-48EA-919B-75A02A79F5DC}"/>
    <cellStyle name="Įprastas 4 2 2 3 2 3 2" xfId="1069" xr:uid="{5EFA54A4-EFC2-4E31-B5F7-51A34CA80066}"/>
    <cellStyle name="Įprastas 4 2 2 3 2 3 2 2" xfId="4974" xr:uid="{A6FC5584-A807-45AB-B278-8C5340C5BA5E}"/>
    <cellStyle name="Įprastas 4 2 2 3 2 3 2 2 2" xfId="12904" xr:uid="{C9640366-40FB-40C1-8CB1-E99A9923362A}"/>
    <cellStyle name="Įprastas 4 2 2 3 2 3 2 3" xfId="8999" xr:uid="{24AEED6D-1DD0-4FED-91FB-B49ED071B1B1}"/>
    <cellStyle name="Įprastas 4 2 2 3 2 3 3" xfId="2035" xr:uid="{7D9CBC84-D5ED-47D3-92E2-C67494CE4A83}"/>
    <cellStyle name="Įprastas 4 2 2 3 2 3 3 2" xfId="5938" xr:uid="{0910ED7C-6DDB-405F-AE11-AC145573A852}"/>
    <cellStyle name="Įprastas 4 2 2 3 2 3 3 2 2" xfId="13868" xr:uid="{A71CAAE2-B674-471E-A45A-BC06396CA241}"/>
    <cellStyle name="Įprastas 4 2 2 3 2 3 3 3" xfId="9965" xr:uid="{CFA80C34-156A-45F0-8FEA-063FBB030FF5}"/>
    <cellStyle name="Įprastas 4 2 2 3 2 3 4" xfId="2679" xr:uid="{B2DDFD3F-6EC0-4937-831D-E8BECAA1BAE4}"/>
    <cellStyle name="Įprastas 4 2 2 3 2 3 4 2" xfId="6661" xr:uid="{D7796206-D2FB-4AA6-A2E5-000F4EA54B8B}"/>
    <cellStyle name="Įprastas 4 2 2 3 2 3 4 2 2" xfId="14591" xr:uid="{7F3DE4D3-E3AD-428B-B015-24FB373A0C70}"/>
    <cellStyle name="Įprastas 4 2 2 3 2 3 4 3" xfId="10609" xr:uid="{5DEC1511-8677-41D2-A887-66D4F979C3A7}"/>
    <cellStyle name="Įprastas 4 2 2 3 2 3 5" xfId="3323" xr:uid="{DBD25530-D6DF-403E-A02D-A45D99F6308B}"/>
    <cellStyle name="Įprastas 4 2 2 3 2 3 5 2" xfId="11253" xr:uid="{47638B22-A7E7-41EC-8729-D19792058FCA}"/>
    <cellStyle name="Įprastas 4 2 2 3 2 3 6" xfId="4010" xr:uid="{BA21CC43-3015-421F-8EE0-AB69FA486F0C}"/>
    <cellStyle name="Įprastas 4 2 2 3 2 3 6 2" xfId="11940" xr:uid="{F6B3E6BB-14AC-4540-B6FD-A3B7ACAC6BF9}"/>
    <cellStyle name="Įprastas 4 2 2 3 2 3 7" xfId="7711" xr:uid="{EDC68914-0EC6-4C09-8863-2EE373C9D520}"/>
    <cellStyle name="Įprastas 4 2 2 3 2 3 7 2" xfId="15641" xr:uid="{267378C9-4C30-4E60-9933-2012EF77385B}"/>
    <cellStyle name="Įprastas 4 2 2 3 2 3 8" xfId="8355" xr:uid="{D3FD2922-DDB9-4E9A-A149-5939EA7E236D}"/>
    <cellStyle name="Įprastas 4 2 2 3 2 4" xfId="747" xr:uid="{777F2B31-2ECE-415B-87A0-2B51EEDF89D0}"/>
    <cellStyle name="Įprastas 4 2 2 3 2 4 2" xfId="5215" xr:uid="{B548A8BE-5139-4B01-B854-2FB5625465C4}"/>
    <cellStyle name="Įprastas 4 2 2 3 2 4 2 2" xfId="13145" xr:uid="{4D4E2B8F-27A1-455F-96DD-66F71FB4F03E}"/>
    <cellStyle name="Įprastas 4 2 2 3 2 4 3" xfId="6179" xr:uid="{026EBBB1-9803-4144-AD71-F51F3AE86295}"/>
    <cellStyle name="Įprastas 4 2 2 3 2 4 3 2" xfId="14109" xr:uid="{251862BC-4153-4CAA-AB2E-A82132B4ECAD}"/>
    <cellStyle name="Įprastas 4 2 2 3 2 4 4" xfId="6902" xr:uid="{3F4FB437-6F37-4D3F-BBBC-0061B74701C2}"/>
    <cellStyle name="Įprastas 4 2 2 3 2 4 4 2" xfId="14832" xr:uid="{EB4812D3-2154-4E9B-85E5-EDD93FF457C6}"/>
    <cellStyle name="Įprastas 4 2 2 3 2 4 5" xfId="4251" xr:uid="{80CFB199-BBD4-475D-B5D5-D0565DFEA5C7}"/>
    <cellStyle name="Įprastas 4 2 2 3 2 4 5 2" xfId="12181" xr:uid="{9EC11E43-2573-404A-A46F-A8DC1BA1FFAD}"/>
    <cellStyle name="Įprastas 4 2 2 3 2 4 6" xfId="8677" xr:uid="{5F8C9142-6F18-4AED-BC3D-ECA26453B39E}"/>
    <cellStyle name="Įprastas 4 2 2 3 2 5" xfId="1391" xr:uid="{AD3C7019-5CCA-49A6-952B-2FB2D937ADB7}"/>
    <cellStyle name="Įprastas 4 2 2 3 2 5 2" xfId="5456" xr:uid="{D99E8B23-C6E7-44EF-BE9B-689362B2C698}"/>
    <cellStyle name="Įprastas 4 2 2 3 2 5 2 2" xfId="13386" xr:uid="{4F7F782E-2F85-422C-8CE4-20820A6ACCF6}"/>
    <cellStyle name="Įprastas 4 2 2 3 2 5 3" xfId="7143" xr:uid="{548F58D2-573C-4D64-8AC4-448ECCFD1A11}"/>
    <cellStyle name="Įprastas 4 2 2 3 2 5 3 2" xfId="15073" xr:uid="{9C1CEF9A-3D65-4A6A-84DA-0B11C6A7BC6B}"/>
    <cellStyle name="Įprastas 4 2 2 3 2 5 4" xfId="4492" xr:uid="{8F9C0283-45D7-48CB-9520-AD565B2285D8}"/>
    <cellStyle name="Įprastas 4 2 2 3 2 5 4 2" xfId="12422" xr:uid="{AB6F9721-D8CF-4632-A601-1EBE5318B07F}"/>
    <cellStyle name="Įprastas 4 2 2 3 2 5 5" xfId="9321" xr:uid="{062DA0EA-CC7C-4A77-A76E-874B59E3F28B}"/>
    <cellStyle name="Įprastas 4 2 2 3 2 6" xfId="1713" xr:uid="{10707951-989D-4990-A845-228D29AFAF23}"/>
    <cellStyle name="Įprastas 4 2 2 3 2 6 2" xfId="4733" xr:uid="{3A83775F-E56E-448C-8FDF-9E34FD4D918A}"/>
    <cellStyle name="Įprastas 4 2 2 3 2 6 2 2" xfId="12663" xr:uid="{C6A9D960-E713-48E4-A214-21693091D2CB}"/>
    <cellStyle name="Įprastas 4 2 2 3 2 6 3" xfId="9643" xr:uid="{92CED36F-6B24-4133-9F95-927C18441E80}"/>
    <cellStyle name="Įprastas 4 2 2 3 2 7" xfId="2357" xr:uid="{ADB57B0D-70B2-4CB4-B5DA-E9C0532E8AF5}"/>
    <cellStyle name="Įprastas 4 2 2 3 2 7 2" xfId="5697" xr:uid="{59030E15-3A7B-44A1-88E6-29C83FCCAF65}"/>
    <cellStyle name="Įprastas 4 2 2 3 2 7 2 2" xfId="13627" xr:uid="{31394A3B-B788-40E5-A2C4-41A950EB2370}"/>
    <cellStyle name="Įprastas 4 2 2 3 2 7 3" xfId="10287" xr:uid="{83940B38-362C-40BD-97E0-DA0E78E43915}"/>
    <cellStyle name="Įprastas 4 2 2 3 2 8" xfId="3001" xr:uid="{BAAF3613-30E8-4C6F-8D65-A9BA71042439}"/>
    <cellStyle name="Įprastas 4 2 2 3 2 8 2" xfId="6420" xr:uid="{7C9CB22A-3147-4ADA-A59D-CFE8C97C95F0}"/>
    <cellStyle name="Įprastas 4 2 2 3 2 8 2 2" xfId="14350" xr:uid="{9F66DAF2-AE17-4F9F-BE97-CD47AF7EFF85}"/>
    <cellStyle name="Įprastas 4 2 2 3 2 8 3" xfId="10931" xr:uid="{AA0E3E75-488A-45FB-B5E8-C4380CE69BD9}"/>
    <cellStyle name="Įprastas 4 2 2 3 2 9" xfId="3645" xr:uid="{AAC7DF40-E354-46A7-8907-D277829460DC}"/>
    <cellStyle name="Įprastas 4 2 2 3 2 9 2" xfId="11575" xr:uid="{A5214C4C-A500-4085-A7C2-CB0BFEF1F1CC}"/>
    <cellStyle name="Įprastas 4 2 2 3 3" xfId="168" xr:uid="{FFE1E38E-54DD-4DAC-A004-88D2026F9058}"/>
    <cellStyle name="Įprastas 4 2 2 3 3 10" xfId="8098" xr:uid="{9EBBAFE1-698C-4DEE-A05A-C980D0B4ADB9}"/>
    <cellStyle name="Įprastas 4 2 2 3 3 2" xfId="490" xr:uid="{6D9BAED6-F6D6-4828-8D45-1ED205A4C2F7}"/>
    <cellStyle name="Įprastas 4 2 2 3 3 2 2" xfId="1134" xr:uid="{224E2401-17A8-4791-B118-244604790BBF}"/>
    <cellStyle name="Įprastas 4 2 2 3 3 2 2 2" xfId="5034" xr:uid="{33EE9221-8A9A-49D6-9F11-CF38F365890A}"/>
    <cellStyle name="Įprastas 4 2 2 3 3 2 2 2 2" xfId="12964" xr:uid="{C5AFC785-2781-4D11-AAF5-C1C847EAAFC0}"/>
    <cellStyle name="Įprastas 4 2 2 3 3 2 2 3" xfId="9064" xr:uid="{7635589C-E6FC-4850-B8CF-5844C533F098}"/>
    <cellStyle name="Įprastas 4 2 2 3 3 2 3" xfId="2100" xr:uid="{5AB3E6E0-F821-4441-AB9D-1A82E6E68B7F}"/>
    <cellStyle name="Įprastas 4 2 2 3 3 2 3 2" xfId="5998" xr:uid="{FE25FAD9-FA31-4E36-B191-E11F60209D4B}"/>
    <cellStyle name="Įprastas 4 2 2 3 3 2 3 2 2" xfId="13928" xr:uid="{C5C994BB-28B3-4845-81F7-401C39386D7F}"/>
    <cellStyle name="Įprastas 4 2 2 3 3 2 3 3" xfId="10030" xr:uid="{240FEDF6-A7D3-4C73-93A9-7447753BBB09}"/>
    <cellStyle name="Įprastas 4 2 2 3 3 2 4" xfId="2744" xr:uid="{BC19A4CE-CED9-4FB7-96FE-8113010E1A41}"/>
    <cellStyle name="Įprastas 4 2 2 3 3 2 4 2" xfId="6721" xr:uid="{1E05FA08-42A6-4338-A404-F1A593194667}"/>
    <cellStyle name="Įprastas 4 2 2 3 3 2 4 2 2" xfId="14651" xr:uid="{DB0C919C-2A4C-45E1-90DD-31E0B6A216E9}"/>
    <cellStyle name="Įprastas 4 2 2 3 3 2 4 3" xfId="10674" xr:uid="{A08F2AE9-EDC2-4458-B80F-0411C73AD671}"/>
    <cellStyle name="Įprastas 4 2 2 3 3 2 5" xfId="3388" xr:uid="{6BEC13FC-C217-448C-90F6-06153AD53332}"/>
    <cellStyle name="Įprastas 4 2 2 3 3 2 5 2" xfId="11318" xr:uid="{04646470-A804-4C06-BE8D-CF3184D680ED}"/>
    <cellStyle name="Įprastas 4 2 2 3 3 2 6" xfId="4070" xr:uid="{EA70C666-A2C0-4A90-9405-481A780BA730}"/>
    <cellStyle name="Įprastas 4 2 2 3 3 2 6 2" xfId="12000" xr:uid="{CE55D2A9-C324-4945-BED6-E0836110B39A}"/>
    <cellStyle name="Įprastas 4 2 2 3 3 2 7" xfId="7776" xr:uid="{D2E220C7-FA00-425F-A055-3DD5DB2EDC9B}"/>
    <cellStyle name="Įprastas 4 2 2 3 3 2 7 2" xfId="15706" xr:uid="{5D5BDF9D-1AC4-4D82-952F-25026F060C98}"/>
    <cellStyle name="Įprastas 4 2 2 3 3 2 8" xfId="8420" xr:uid="{D0127B5A-247F-402D-87D6-D72343BEE938}"/>
    <cellStyle name="Įprastas 4 2 2 3 3 3" xfId="812" xr:uid="{EB4738AF-0E45-4581-84E2-AF4E8CA48FFF}"/>
    <cellStyle name="Įprastas 4 2 2 3 3 3 2" xfId="5275" xr:uid="{CDC5173C-DA78-4330-BADE-B65345CC5DE4}"/>
    <cellStyle name="Įprastas 4 2 2 3 3 3 2 2" xfId="13205" xr:uid="{F9C6216A-E2D8-4957-8202-6C4D4E6FDC29}"/>
    <cellStyle name="Įprastas 4 2 2 3 3 3 3" xfId="6239" xr:uid="{8C60CCB5-D041-4BBC-96D7-E772F27D18E7}"/>
    <cellStyle name="Įprastas 4 2 2 3 3 3 3 2" xfId="14169" xr:uid="{6DCD94C1-F9D2-4948-AF4B-F7B22DA4E3D1}"/>
    <cellStyle name="Įprastas 4 2 2 3 3 3 4" xfId="6962" xr:uid="{EBE24509-A6A1-4FC5-B0B5-2F26C038ACFF}"/>
    <cellStyle name="Įprastas 4 2 2 3 3 3 4 2" xfId="14892" xr:uid="{12D4D3AF-68E4-42D1-8723-288A8E0F8008}"/>
    <cellStyle name="Įprastas 4 2 2 3 3 3 5" xfId="4311" xr:uid="{3F71C7F7-3432-4C51-B761-D095D9400C2A}"/>
    <cellStyle name="Įprastas 4 2 2 3 3 3 5 2" xfId="12241" xr:uid="{F9C6B7BB-5CDE-4978-B301-7DA0D6B64B3B}"/>
    <cellStyle name="Įprastas 4 2 2 3 3 3 6" xfId="8742" xr:uid="{EF434414-DF93-40F3-A2EA-A46EC9EB6832}"/>
    <cellStyle name="Įprastas 4 2 2 3 3 4" xfId="1456" xr:uid="{29637D13-D262-42A1-AC91-A6AFD205E76D}"/>
    <cellStyle name="Įprastas 4 2 2 3 3 4 2" xfId="5516" xr:uid="{6B0B3BEB-F195-4C4E-9EB7-0BBFE0DBD0C2}"/>
    <cellStyle name="Įprastas 4 2 2 3 3 4 2 2" xfId="13446" xr:uid="{788AC90D-E5D4-4B7A-BDD1-9F89D66F3FEC}"/>
    <cellStyle name="Įprastas 4 2 2 3 3 4 3" xfId="7203" xr:uid="{780C52BA-E0B4-4F7C-AB0E-73690C36CFD8}"/>
    <cellStyle name="Įprastas 4 2 2 3 3 4 3 2" xfId="15133" xr:uid="{FC010400-6950-4505-8A12-BCBFB6FC414D}"/>
    <cellStyle name="Įprastas 4 2 2 3 3 4 4" xfId="4552" xr:uid="{0EC40A81-F4A3-408E-B744-40791F843B92}"/>
    <cellStyle name="Įprastas 4 2 2 3 3 4 4 2" xfId="12482" xr:uid="{F349DEC6-3A11-4BD8-B866-688AF2A66BCE}"/>
    <cellStyle name="Įprastas 4 2 2 3 3 4 5" xfId="9386" xr:uid="{B2EE74F4-971C-485B-B571-0EC2261CFD00}"/>
    <cellStyle name="Įprastas 4 2 2 3 3 5" xfId="1778" xr:uid="{5AF437A0-7DB2-4775-B420-23E09ABFCAFC}"/>
    <cellStyle name="Įprastas 4 2 2 3 3 5 2" xfId="4793" xr:uid="{0E31ACB4-D2F5-4CB2-A1CF-8F77E859763A}"/>
    <cellStyle name="Įprastas 4 2 2 3 3 5 2 2" xfId="12723" xr:uid="{09EDE109-46BB-4755-BDED-6F9B87DAB777}"/>
    <cellStyle name="Įprastas 4 2 2 3 3 5 3" xfId="9708" xr:uid="{F382E4BD-4625-4703-A186-BB87AFDB87E2}"/>
    <cellStyle name="Įprastas 4 2 2 3 3 6" xfId="2422" xr:uid="{206E1907-9460-4CE1-932C-262484A21979}"/>
    <cellStyle name="Įprastas 4 2 2 3 3 6 2" xfId="5757" xr:uid="{E3022AE4-3222-49DD-99DF-0AD559860612}"/>
    <cellStyle name="Įprastas 4 2 2 3 3 6 2 2" xfId="13687" xr:uid="{8F0149FA-9645-4B37-9E84-111B5285CF90}"/>
    <cellStyle name="Įprastas 4 2 2 3 3 6 3" xfId="10352" xr:uid="{63A3F448-37A0-4890-B3FC-F7A232F91938}"/>
    <cellStyle name="Įprastas 4 2 2 3 3 7" xfId="3066" xr:uid="{7A6C4885-DB43-4F0F-B948-A68DC9A1F7D5}"/>
    <cellStyle name="Įprastas 4 2 2 3 3 7 2" xfId="6480" xr:uid="{9B57DBEA-8539-4F78-BB28-6ACFAF23DD49}"/>
    <cellStyle name="Įprastas 4 2 2 3 3 7 2 2" xfId="14410" xr:uid="{B449638A-83C2-4F05-894E-19F006D73115}"/>
    <cellStyle name="Įprastas 4 2 2 3 3 7 3" xfId="10996" xr:uid="{6F7D7226-A502-4063-8FCE-876DAEF5F277}"/>
    <cellStyle name="Įprastas 4 2 2 3 3 8" xfId="3829" xr:uid="{62B7920C-3751-4ADE-8A28-9CFF44A2E73F}"/>
    <cellStyle name="Įprastas 4 2 2 3 3 8 2" xfId="11759" xr:uid="{B3B90B59-7EEE-4952-B43A-E41201A391CF}"/>
    <cellStyle name="Įprastas 4 2 2 3 3 9" xfId="7454" xr:uid="{E469AAF2-0500-4881-BEB6-D6F6F3AE1C59}"/>
    <cellStyle name="Įprastas 4 2 2 3 3 9 2" xfId="15384" xr:uid="{5919E349-CE8E-4704-A788-F3C63B216A48}"/>
    <cellStyle name="Įprastas 4 2 2 3 4" xfId="297" xr:uid="{BAEFE940-84F9-4049-9540-092AD4518959}"/>
    <cellStyle name="Įprastas 4 2 2 3 4 10" xfId="8227" xr:uid="{6CBF272C-CA16-4FB7-8FD5-88D85764B61B}"/>
    <cellStyle name="Įprastas 4 2 2 3 4 2" xfId="619" xr:uid="{5DECB104-0B2C-4D93-91C2-78A7181CD176}"/>
    <cellStyle name="Įprastas 4 2 2 3 4 2 2" xfId="1263" xr:uid="{FAC6CC82-0F9E-443B-A385-1D2F705681C6}"/>
    <cellStyle name="Įprastas 4 2 2 3 4 2 2 2" xfId="9193" xr:uid="{F048326C-A4F4-4DE2-9BCB-59C9DFFB2DAE}"/>
    <cellStyle name="Įprastas 4 2 2 3 4 2 3" xfId="2229" xr:uid="{5E32C5BF-E208-4BAC-940A-BA5665EF3D5B}"/>
    <cellStyle name="Įprastas 4 2 2 3 4 2 3 2" xfId="10159" xr:uid="{FDDEBD1E-EA59-441C-87AE-A9A5C4B3F1E0}"/>
    <cellStyle name="Įprastas 4 2 2 3 4 2 4" xfId="2873" xr:uid="{380A2ACD-99CD-428C-B240-16E009C01486}"/>
    <cellStyle name="Įprastas 4 2 2 3 4 2 4 2" xfId="10803" xr:uid="{F9995A49-6A32-41D2-BC41-3FCBEA9DD055}"/>
    <cellStyle name="Įprastas 4 2 2 3 4 2 5" xfId="3517" xr:uid="{4D1B2A33-CDB4-43CA-9CF4-47204CA07B3B}"/>
    <cellStyle name="Įprastas 4 2 2 3 4 2 5 2" xfId="11447" xr:uid="{CB02A2FC-2915-4860-967F-FDBBA787431D}"/>
    <cellStyle name="Įprastas 4 2 2 3 4 2 6" xfId="4914" xr:uid="{BFF52741-E305-470A-AC6F-CF3DE57087BF}"/>
    <cellStyle name="Įprastas 4 2 2 3 4 2 6 2" xfId="12844" xr:uid="{EDD4D705-A96A-4ED6-9761-DE62A6602993}"/>
    <cellStyle name="Įprastas 4 2 2 3 4 2 7" xfId="7905" xr:uid="{ADC6620C-8E54-458C-A174-5D69F7D711B3}"/>
    <cellStyle name="Įprastas 4 2 2 3 4 2 7 2" xfId="15835" xr:uid="{4534E0CA-FB67-46C0-B73F-9D7C1D0BEFD4}"/>
    <cellStyle name="Įprastas 4 2 2 3 4 2 8" xfId="8549" xr:uid="{5E417AA1-EAC0-48F6-9B95-7B44A5ED25EF}"/>
    <cellStyle name="Įprastas 4 2 2 3 4 3" xfId="941" xr:uid="{E5DFC168-DB01-40CB-91CC-D313D5CDE4C0}"/>
    <cellStyle name="Įprastas 4 2 2 3 4 3 2" xfId="5878" xr:uid="{86CD4E7D-69B3-48F7-9AFF-783F1270332F}"/>
    <cellStyle name="Įprastas 4 2 2 3 4 3 2 2" xfId="13808" xr:uid="{7C72D7D4-F5DD-4843-B840-4E95AFF75284}"/>
    <cellStyle name="Įprastas 4 2 2 3 4 3 3" xfId="8871" xr:uid="{F48A741D-C1AB-45CF-A591-5DA613AAC2DF}"/>
    <cellStyle name="Įprastas 4 2 2 3 4 4" xfId="1585" xr:uid="{803A9EBA-32E1-4ACE-9833-2E016F7F7285}"/>
    <cellStyle name="Įprastas 4 2 2 3 4 4 2" xfId="6601" xr:uid="{EDD55C73-F1A3-432C-ABD5-188F647C6E11}"/>
    <cellStyle name="Įprastas 4 2 2 3 4 4 2 2" xfId="14531" xr:uid="{AEC97A95-0E0E-4C82-AE1E-3662C2BA96E2}"/>
    <cellStyle name="Įprastas 4 2 2 3 4 4 3" xfId="9515" xr:uid="{1916DB5C-CBAE-4007-A181-7EE465A00DCA}"/>
    <cellStyle name="Įprastas 4 2 2 3 4 5" xfId="1907" xr:uid="{A5B69697-F980-4969-A8AD-68D2DD2C817A}"/>
    <cellStyle name="Įprastas 4 2 2 3 4 5 2" xfId="9837" xr:uid="{620F0523-B845-45E7-9218-46BE31C8AFEB}"/>
    <cellStyle name="Įprastas 4 2 2 3 4 6" xfId="2551" xr:uid="{46D7104D-EC7D-4059-8969-082E108B5EBC}"/>
    <cellStyle name="Įprastas 4 2 2 3 4 6 2" xfId="10481" xr:uid="{1DE48877-CAE7-4E46-8D8E-9AFC2F846167}"/>
    <cellStyle name="Įprastas 4 2 2 3 4 7" xfId="3195" xr:uid="{4D9DD18A-C8A4-493A-A1E2-32D4DE17D982}"/>
    <cellStyle name="Įprastas 4 2 2 3 4 7 2" xfId="11125" xr:uid="{DD3C5064-F599-4E45-AAEF-D2901B0C804A}"/>
    <cellStyle name="Įprastas 4 2 2 3 4 8" xfId="3950" xr:uid="{1340D68C-994C-422E-9F70-E99F380E57AF}"/>
    <cellStyle name="Įprastas 4 2 2 3 4 8 2" xfId="11880" xr:uid="{AAAE22E6-5244-4B16-A8B4-BA5F8BBA8758}"/>
    <cellStyle name="Įprastas 4 2 2 3 4 9" xfId="7583" xr:uid="{D34CBABB-55A0-409D-812A-B6A552C13AC2}"/>
    <cellStyle name="Įprastas 4 2 2 3 4 9 2" xfId="15513" xr:uid="{F92E896E-18C8-4483-9942-5CF4235C0374}"/>
    <cellStyle name="Įprastas 4 2 2 3 5" xfId="360" xr:uid="{F3C9E39E-035A-43CE-A847-F50F16A1B191}"/>
    <cellStyle name="Įprastas 4 2 2 3 5 2" xfId="1004" xr:uid="{93954791-9A53-4692-9A6A-EB770385D973}"/>
    <cellStyle name="Įprastas 4 2 2 3 5 2 2" xfId="5155" xr:uid="{1E1EDFCB-311B-4A9A-9F8C-8689839F2967}"/>
    <cellStyle name="Įprastas 4 2 2 3 5 2 2 2" xfId="13085" xr:uid="{13BFB0D7-883B-4D72-8501-43FA56BA0CF4}"/>
    <cellStyle name="Įprastas 4 2 2 3 5 2 3" xfId="8934" xr:uid="{90116491-20D6-4E28-8D7F-89C68B6DBDED}"/>
    <cellStyle name="Įprastas 4 2 2 3 5 3" xfId="1970" xr:uid="{3CBA704E-E1C0-4DB2-8939-51A9F7D0B9CF}"/>
    <cellStyle name="Įprastas 4 2 2 3 5 3 2" xfId="6119" xr:uid="{B89F5F0B-7508-4843-96EE-611B33B809A1}"/>
    <cellStyle name="Įprastas 4 2 2 3 5 3 2 2" xfId="14049" xr:uid="{DFB8522A-3F09-493C-A495-4AFB90C31FA6}"/>
    <cellStyle name="Įprastas 4 2 2 3 5 3 3" xfId="9900" xr:uid="{548686D2-383F-468C-B297-81F22ACB8144}"/>
    <cellStyle name="Įprastas 4 2 2 3 5 4" xfId="2614" xr:uid="{B1CC0DEF-3255-4832-A5D1-34DA79252245}"/>
    <cellStyle name="Įprastas 4 2 2 3 5 4 2" xfId="6842" xr:uid="{074A60B7-584D-474A-8EBD-B68E67948E1F}"/>
    <cellStyle name="Įprastas 4 2 2 3 5 4 2 2" xfId="14772" xr:uid="{97195A66-3E5F-46C9-AFA2-B28A4B5FE3B5}"/>
    <cellStyle name="Įprastas 4 2 2 3 5 4 3" xfId="10544" xr:uid="{F5D1DFA5-9166-463A-AC9F-3784BF71E71A}"/>
    <cellStyle name="Įprastas 4 2 2 3 5 5" xfId="3258" xr:uid="{3660329C-B46C-4ACC-8A35-F566F751E4FF}"/>
    <cellStyle name="Įprastas 4 2 2 3 5 5 2" xfId="11188" xr:uid="{EF766464-A924-4796-812D-65CD886EBABE}"/>
    <cellStyle name="Įprastas 4 2 2 3 5 6" xfId="4191" xr:uid="{2F74EC67-108E-4B1C-80A1-7B5539F4354F}"/>
    <cellStyle name="Įprastas 4 2 2 3 5 6 2" xfId="12121" xr:uid="{60CEBDBE-4DB3-47A6-A561-063E63CA8E74}"/>
    <cellStyle name="Įprastas 4 2 2 3 5 7" xfId="7646" xr:uid="{A5D9D9D5-B5A3-4095-A15A-F2FA430D90D9}"/>
    <cellStyle name="Įprastas 4 2 2 3 5 7 2" xfId="15576" xr:uid="{25A353FE-1FE2-4208-836A-1291FD41FE1C}"/>
    <cellStyle name="Įprastas 4 2 2 3 5 8" xfId="8290" xr:uid="{10D73C23-1510-455C-BBD5-EEDF6A0587AC}"/>
    <cellStyle name="Įprastas 4 2 2 3 6" xfId="682" xr:uid="{A7839869-4C42-436A-84B1-BF7BB0A3D5AA}"/>
    <cellStyle name="Įprastas 4 2 2 3 6 2" xfId="5396" xr:uid="{F911888D-6DF1-49E0-8BFF-595622E41775}"/>
    <cellStyle name="Įprastas 4 2 2 3 6 2 2" xfId="13326" xr:uid="{CFACBF53-55BA-47D2-8386-299C76DCB8F1}"/>
    <cellStyle name="Įprastas 4 2 2 3 6 3" xfId="7083" xr:uid="{3A7AD735-3468-41AE-B2FF-FDBB0B05B030}"/>
    <cellStyle name="Įprastas 4 2 2 3 6 3 2" xfId="15013" xr:uid="{2DA522A4-6B7C-45A4-9B74-A2DC0ACDB2C8}"/>
    <cellStyle name="Įprastas 4 2 2 3 6 4" xfId="4432" xr:uid="{9EFAA166-DFA3-4F02-BA23-EC8D9FFCB260}"/>
    <cellStyle name="Įprastas 4 2 2 3 6 4 2" xfId="12362" xr:uid="{468209A0-F878-49A0-A93A-472D66EF24F4}"/>
    <cellStyle name="Įprastas 4 2 2 3 6 5" xfId="8612" xr:uid="{C29DC4EF-C539-413A-BC4E-0D97865DB815}"/>
    <cellStyle name="Įprastas 4 2 2 3 7" xfId="1326" xr:uid="{06CF7754-9D22-41DA-A999-98EA29F73640}"/>
    <cellStyle name="Įprastas 4 2 2 3 7 2" xfId="4673" xr:uid="{6AB89494-9ABC-4B9A-96EC-A58FF57B7F77}"/>
    <cellStyle name="Įprastas 4 2 2 3 7 2 2" xfId="12603" xr:uid="{514ACABC-0D0E-46A9-B31D-6DF5117E9226}"/>
    <cellStyle name="Įprastas 4 2 2 3 7 3" xfId="9256" xr:uid="{7D4B6AB6-A340-46FC-9B52-FC4938C58CE3}"/>
    <cellStyle name="Įprastas 4 2 2 3 8" xfId="1648" xr:uid="{523EF495-46E9-49EE-A30E-36AEF0C0B804}"/>
    <cellStyle name="Įprastas 4 2 2 3 8 2" xfId="5637" xr:uid="{E03A51A7-0F2F-47A2-8C39-812FDFE8DF75}"/>
    <cellStyle name="Įprastas 4 2 2 3 8 2 2" xfId="13567" xr:uid="{29C4B3AE-E369-4BF5-A57C-AF6DC5B7642D}"/>
    <cellStyle name="Įprastas 4 2 2 3 8 3" xfId="9578" xr:uid="{2984AE6E-BB73-4708-955B-B200188B175D}"/>
    <cellStyle name="Įprastas 4 2 2 3 9" xfId="2292" xr:uid="{CFA789BB-B9C6-4FCE-A58F-B6E01DB23249}"/>
    <cellStyle name="Įprastas 4 2 2 3 9 2" xfId="6360" xr:uid="{744364DD-7037-482F-ABF3-62B74C0E69E4}"/>
    <cellStyle name="Įprastas 4 2 2 3 9 2 2" xfId="14290" xr:uid="{757866D9-8EED-46CA-9BBA-94514151273F}"/>
    <cellStyle name="Įprastas 4 2 2 3 9 3" xfId="10222" xr:uid="{1E1C68CC-44DB-4147-80FF-A930FB22935B}"/>
    <cellStyle name="Įprastas 4 2 2 4" xfId="57" xr:uid="{01486C64-1475-4E50-B441-EA8974EB8BF8}"/>
    <cellStyle name="Įprastas 4 2 2 4 10" xfId="2956" xr:uid="{9FCCC9D5-252E-478B-984C-930282039522}"/>
    <cellStyle name="Įprastas 4 2 2 4 10 2" xfId="10886" xr:uid="{38C3147B-2E22-45EC-91FA-B0198B9D3E97}"/>
    <cellStyle name="Įprastas 4 2 2 4 11" xfId="3600" xr:uid="{072F317D-E859-4E45-986E-EAF1B96E5667}"/>
    <cellStyle name="Įprastas 4 2 2 4 11 2" xfId="11530" xr:uid="{F2293C55-26A8-4D03-917B-4A893BA58453}"/>
    <cellStyle name="Įprastas 4 2 2 4 12" xfId="3729" xr:uid="{36C2676B-D217-47A1-8758-E64FBB0AB078}"/>
    <cellStyle name="Įprastas 4 2 2 4 12 2" xfId="11659" xr:uid="{445C7D13-FE86-42F1-A221-34F6EC74C688}"/>
    <cellStyle name="Įprastas 4 2 2 4 13" xfId="7344" xr:uid="{96A2EA62-4F34-4FAD-A891-78A120E5BD5A}"/>
    <cellStyle name="Įprastas 4 2 2 4 13 2" xfId="15274" xr:uid="{641A8AA5-D299-4F19-9C9C-C7412FFB2B0C}"/>
    <cellStyle name="Įprastas 4 2 2 4 14" xfId="7988" xr:uid="{AC3EF2B2-6214-4272-82EF-7FBDA69E5E93}"/>
    <cellStyle name="Įprastas 4 2 2 4 2" xfId="123" xr:uid="{06236695-E26B-4397-AACF-547E7FB6707B}"/>
    <cellStyle name="Įprastas 4 2 2 4 2 10" xfId="3789" xr:uid="{4FCC4878-EA38-49BA-BB2C-BFBB328FC801}"/>
    <cellStyle name="Įprastas 4 2 2 4 2 10 2" xfId="11719" xr:uid="{F49C3AAC-8167-47AA-86F1-CBF6A9B0C4E4}"/>
    <cellStyle name="Įprastas 4 2 2 4 2 11" xfId="7409" xr:uid="{AFF28C35-12A2-4ABF-A2F8-F90F87C2CDC1}"/>
    <cellStyle name="Įprastas 4 2 2 4 2 11 2" xfId="15339" xr:uid="{4212788F-E8BC-4130-AA3F-9322F9B15E6E}"/>
    <cellStyle name="Įprastas 4 2 2 4 2 12" xfId="8053" xr:uid="{63D74A91-32FC-40E7-94FC-EF10F760E5FB}"/>
    <cellStyle name="Įprastas 4 2 2 4 2 2" xfId="253" xr:uid="{DC701E1F-323E-4AC5-8993-F430646E4053}"/>
    <cellStyle name="Įprastas 4 2 2 4 2 2 10" xfId="8183" xr:uid="{37ED4DFB-342F-4CB8-93AF-931AAEA652C6}"/>
    <cellStyle name="Įprastas 4 2 2 4 2 2 2" xfId="575" xr:uid="{C60AA848-EF6C-48E5-9AB1-C5C4656F09C1}"/>
    <cellStyle name="Įprastas 4 2 2 4 2 2 2 2" xfId="1219" xr:uid="{20B66D51-CD75-4300-816C-C2BBACCBCF04}"/>
    <cellStyle name="Įprastas 4 2 2 4 2 2 2 2 2" xfId="5114" xr:uid="{F70497C4-CFC6-4738-9153-C9BA04978D5B}"/>
    <cellStyle name="Įprastas 4 2 2 4 2 2 2 2 2 2" xfId="13044" xr:uid="{47E95BCB-1C89-446E-8183-1E5F05CC5275}"/>
    <cellStyle name="Įprastas 4 2 2 4 2 2 2 2 3" xfId="9149" xr:uid="{E5947EE8-9067-4027-B5E7-AE4CEEEFE1CD}"/>
    <cellStyle name="Įprastas 4 2 2 4 2 2 2 3" xfId="2185" xr:uid="{80A925C4-DC78-458D-ACFC-4311598C1148}"/>
    <cellStyle name="Įprastas 4 2 2 4 2 2 2 3 2" xfId="6078" xr:uid="{98CBF5E5-CD75-41E3-90C9-F66B34ABF7EF}"/>
    <cellStyle name="Įprastas 4 2 2 4 2 2 2 3 2 2" xfId="14008" xr:uid="{31DF3E90-E71B-4466-9751-DF53E8D8FE99}"/>
    <cellStyle name="Įprastas 4 2 2 4 2 2 2 3 3" xfId="10115" xr:uid="{9B45F414-B170-4A1F-AD8A-C1114682B8F2}"/>
    <cellStyle name="Įprastas 4 2 2 4 2 2 2 4" xfId="2829" xr:uid="{DF752F10-B3FA-4EE5-A0EC-CA72DDA7253B}"/>
    <cellStyle name="Įprastas 4 2 2 4 2 2 2 4 2" xfId="6801" xr:uid="{D19C31B8-9281-4AE6-9418-57611C44E098}"/>
    <cellStyle name="Įprastas 4 2 2 4 2 2 2 4 2 2" xfId="14731" xr:uid="{1EF80C0E-D8D7-4FC8-B2E8-8877F67AC2AF}"/>
    <cellStyle name="Įprastas 4 2 2 4 2 2 2 4 3" xfId="10759" xr:uid="{CF52978E-2D3B-490E-ADCA-9F2CBC869CA2}"/>
    <cellStyle name="Įprastas 4 2 2 4 2 2 2 5" xfId="3473" xr:uid="{66753AAC-D7B3-4259-961D-B2F39E8636FB}"/>
    <cellStyle name="Įprastas 4 2 2 4 2 2 2 5 2" xfId="11403" xr:uid="{022E56C4-B0D7-4126-AC6E-A4868AA83947}"/>
    <cellStyle name="Įprastas 4 2 2 4 2 2 2 6" xfId="4150" xr:uid="{26126015-1CD3-4907-ABEA-1C64CBFD7C63}"/>
    <cellStyle name="Įprastas 4 2 2 4 2 2 2 6 2" xfId="12080" xr:uid="{8B7D0713-1A7D-43B4-A2BD-3F6649F25B86}"/>
    <cellStyle name="Įprastas 4 2 2 4 2 2 2 7" xfId="7861" xr:uid="{57581169-284E-47BE-B17C-26D55075E94D}"/>
    <cellStyle name="Įprastas 4 2 2 4 2 2 2 7 2" xfId="15791" xr:uid="{FBE6E35E-D2A5-4FC5-8BA9-EDEAF05B90F5}"/>
    <cellStyle name="Įprastas 4 2 2 4 2 2 2 8" xfId="8505" xr:uid="{D8F65519-70F7-49BF-82D6-9D82F7C11720}"/>
    <cellStyle name="Įprastas 4 2 2 4 2 2 3" xfId="897" xr:uid="{DBECBFD1-02C4-41CE-92C0-FF63891D3310}"/>
    <cellStyle name="Įprastas 4 2 2 4 2 2 3 2" xfId="5355" xr:uid="{77F681AF-30D2-4CF7-93B1-E31814931746}"/>
    <cellStyle name="Įprastas 4 2 2 4 2 2 3 2 2" xfId="13285" xr:uid="{F888618D-E945-4FDC-9674-44F27F4E926C}"/>
    <cellStyle name="Įprastas 4 2 2 4 2 2 3 3" xfId="6319" xr:uid="{F36056FE-C8E6-42DB-AD4F-3C0B9CEEB846}"/>
    <cellStyle name="Įprastas 4 2 2 4 2 2 3 3 2" xfId="14249" xr:uid="{366E371B-49F5-41F6-8EA1-AC24A116DF97}"/>
    <cellStyle name="Įprastas 4 2 2 4 2 2 3 4" xfId="7042" xr:uid="{455688B9-5FFF-4ECD-B2F0-1A8D93F92D72}"/>
    <cellStyle name="Įprastas 4 2 2 4 2 2 3 4 2" xfId="14972" xr:uid="{A950DC0E-4206-4AE3-AE4E-399C1FE17B76}"/>
    <cellStyle name="Įprastas 4 2 2 4 2 2 3 5" xfId="4391" xr:uid="{7103D77B-B956-415F-BC34-705FBBAD6AB7}"/>
    <cellStyle name="Įprastas 4 2 2 4 2 2 3 5 2" xfId="12321" xr:uid="{27F0BEFE-100B-475E-BE32-A1CE74000CB6}"/>
    <cellStyle name="Įprastas 4 2 2 4 2 2 3 6" xfId="8827" xr:uid="{F36B198F-74F6-492A-87A3-1D3702A3D985}"/>
    <cellStyle name="Įprastas 4 2 2 4 2 2 4" xfId="1541" xr:uid="{34CBCD71-709F-49DD-9783-95A11ED30EEA}"/>
    <cellStyle name="Įprastas 4 2 2 4 2 2 4 2" xfId="5596" xr:uid="{1318B2E4-7FB8-4769-A80C-817D44E180FA}"/>
    <cellStyle name="Įprastas 4 2 2 4 2 2 4 2 2" xfId="13526" xr:uid="{390E2FE9-960B-461C-966A-EDA25547E4CB}"/>
    <cellStyle name="Įprastas 4 2 2 4 2 2 4 3" xfId="7283" xr:uid="{77499D0E-55BD-4DBD-97B0-E3BF91EF97A8}"/>
    <cellStyle name="Įprastas 4 2 2 4 2 2 4 3 2" xfId="15213" xr:uid="{0ADFA130-F8BF-4514-8DE1-0D92BA38BC0C}"/>
    <cellStyle name="Įprastas 4 2 2 4 2 2 4 4" xfId="4632" xr:uid="{815E68FE-B456-44CF-9F1E-C636A7C65433}"/>
    <cellStyle name="Įprastas 4 2 2 4 2 2 4 4 2" xfId="12562" xr:uid="{0F9B7189-2018-478C-9215-F02BF028C5BE}"/>
    <cellStyle name="Įprastas 4 2 2 4 2 2 4 5" xfId="9471" xr:uid="{7191E8F3-A89D-4C99-8E05-9F2D9057E31A}"/>
    <cellStyle name="Įprastas 4 2 2 4 2 2 5" xfId="1863" xr:uid="{931D5697-0B5F-4956-8DA3-38A312497C01}"/>
    <cellStyle name="Įprastas 4 2 2 4 2 2 5 2" xfId="4873" xr:uid="{1E011C99-EB0A-4FFC-9B68-5AF2172121C9}"/>
    <cellStyle name="Įprastas 4 2 2 4 2 2 5 2 2" xfId="12803" xr:uid="{048E0ECD-012E-4885-A6A7-E8C640E20A79}"/>
    <cellStyle name="Įprastas 4 2 2 4 2 2 5 3" xfId="9793" xr:uid="{0FB1432A-8C28-4F5B-B6A2-455C953B3258}"/>
    <cellStyle name="Įprastas 4 2 2 4 2 2 6" xfId="2507" xr:uid="{EBE20210-0D9B-40D4-8D93-23F56B3C3C57}"/>
    <cellStyle name="Įprastas 4 2 2 4 2 2 6 2" xfId="5837" xr:uid="{063832B0-A1EC-4718-82F0-18D5D8245867}"/>
    <cellStyle name="Įprastas 4 2 2 4 2 2 6 2 2" xfId="13767" xr:uid="{08F67BEF-D634-47DB-9BD5-76E186422DB5}"/>
    <cellStyle name="Įprastas 4 2 2 4 2 2 6 3" xfId="10437" xr:uid="{B471EA2A-9889-4765-9AFA-179378DB1D63}"/>
    <cellStyle name="Įprastas 4 2 2 4 2 2 7" xfId="3151" xr:uid="{EBCE96F3-1F98-4E90-A20F-8184FD5B1B64}"/>
    <cellStyle name="Įprastas 4 2 2 4 2 2 7 2" xfId="6560" xr:uid="{349A22BA-56F9-440B-ADC7-6BCE76871E0D}"/>
    <cellStyle name="Įprastas 4 2 2 4 2 2 7 2 2" xfId="14490" xr:uid="{96BA7AF3-D7BA-4A40-84A9-5DA4F9091C65}"/>
    <cellStyle name="Įprastas 4 2 2 4 2 2 7 3" xfId="11081" xr:uid="{8FD47321-9FC8-4924-9D3A-BC80A1F4E68C}"/>
    <cellStyle name="Įprastas 4 2 2 4 2 2 8" xfId="3909" xr:uid="{0CEA2964-170B-40C8-B908-B1095D7F6232}"/>
    <cellStyle name="Įprastas 4 2 2 4 2 2 8 2" xfId="11839" xr:uid="{ADF6F134-B4AF-4FE5-AEDC-6F8DB77E70AF}"/>
    <cellStyle name="Įprastas 4 2 2 4 2 2 9" xfId="7539" xr:uid="{66907EC9-853A-45A9-BFE9-A7A185DDB8B8}"/>
    <cellStyle name="Įprastas 4 2 2 4 2 2 9 2" xfId="15469" xr:uid="{06BF17E8-8383-441D-983F-127C797C1A15}"/>
    <cellStyle name="Įprastas 4 2 2 4 2 3" xfId="445" xr:uid="{CC990988-B2CE-40B5-879F-026E6E5EBD92}"/>
    <cellStyle name="Įprastas 4 2 2 4 2 3 2" xfId="1089" xr:uid="{8155DADC-57F3-475B-A1CF-E7ACA9427325}"/>
    <cellStyle name="Įprastas 4 2 2 4 2 3 2 2" xfId="4994" xr:uid="{ED66C1DA-EB36-48D4-BCE4-DABBF99160F3}"/>
    <cellStyle name="Įprastas 4 2 2 4 2 3 2 2 2" xfId="12924" xr:uid="{0C7FFB82-BD3F-419C-B2F4-8B889047858B}"/>
    <cellStyle name="Įprastas 4 2 2 4 2 3 2 3" xfId="9019" xr:uid="{E334C14D-6322-40C5-A80A-B1BBC7C51B8D}"/>
    <cellStyle name="Įprastas 4 2 2 4 2 3 3" xfId="2055" xr:uid="{913303EC-739F-483A-B6B2-4CB67AD21EBE}"/>
    <cellStyle name="Įprastas 4 2 2 4 2 3 3 2" xfId="5958" xr:uid="{CCF8A7A2-36D1-466D-BF7B-62004FEBEDB9}"/>
    <cellStyle name="Įprastas 4 2 2 4 2 3 3 2 2" xfId="13888" xr:uid="{E2D3FB07-C093-469A-8363-374C534822EC}"/>
    <cellStyle name="Įprastas 4 2 2 4 2 3 3 3" xfId="9985" xr:uid="{1B99C670-4D1B-4E2C-B06D-7C933CCAAC27}"/>
    <cellStyle name="Įprastas 4 2 2 4 2 3 4" xfId="2699" xr:uid="{798A2897-399D-4CA4-8C91-6AA8C3F05DB8}"/>
    <cellStyle name="Įprastas 4 2 2 4 2 3 4 2" xfId="6681" xr:uid="{102C2439-E108-4FCA-AB1A-2BB597D6320D}"/>
    <cellStyle name="Įprastas 4 2 2 4 2 3 4 2 2" xfId="14611" xr:uid="{AD23882A-0FB5-4A55-8AD0-018FD6149B25}"/>
    <cellStyle name="Įprastas 4 2 2 4 2 3 4 3" xfId="10629" xr:uid="{7BE1AA57-FCDD-4648-8D09-7FB86C8B6392}"/>
    <cellStyle name="Įprastas 4 2 2 4 2 3 5" xfId="3343" xr:uid="{8C8C134A-DA6C-4C7B-AD9E-DC33AA105046}"/>
    <cellStyle name="Įprastas 4 2 2 4 2 3 5 2" xfId="11273" xr:uid="{4C0D7482-F0B4-4631-A066-514ADD5F5BCF}"/>
    <cellStyle name="Įprastas 4 2 2 4 2 3 6" xfId="4030" xr:uid="{274A9946-C718-4B30-A1D8-04511E824684}"/>
    <cellStyle name="Įprastas 4 2 2 4 2 3 6 2" xfId="11960" xr:uid="{5F9AA346-B044-4B33-936E-F1D17373D000}"/>
    <cellStyle name="Įprastas 4 2 2 4 2 3 7" xfId="7731" xr:uid="{DCC7E4CA-3C59-44F5-9145-0DA033478497}"/>
    <cellStyle name="Įprastas 4 2 2 4 2 3 7 2" xfId="15661" xr:uid="{99601709-500E-497A-8C82-A3256ACCFAEE}"/>
    <cellStyle name="Įprastas 4 2 2 4 2 3 8" xfId="8375" xr:uid="{08496DD4-E511-4041-A681-16C124971BA4}"/>
    <cellStyle name="Įprastas 4 2 2 4 2 4" xfId="767" xr:uid="{1EF85588-4B55-4EA6-A4B9-BC7045C4CF53}"/>
    <cellStyle name="Įprastas 4 2 2 4 2 4 2" xfId="5235" xr:uid="{3535237A-F1BF-4B4D-BD01-7FAEC749B726}"/>
    <cellStyle name="Įprastas 4 2 2 4 2 4 2 2" xfId="13165" xr:uid="{8791FF50-C1E8-4D41-AF12-E76187875702}"/>
    <cellStyle name="Įprastas 4 2 2 4 2 4 3" xfId="6199" xr:uid="{3A380AC5-B35D-4F89-B75A-34FD4ECF9CB6}"/>
    <cellStyle name="Įprastas 4 2 2 4 2 4 3 2" xfId="14129" xr:uid="{C17B7A3C-10EA-4376-BDCC-2A8E7830ABE6}"/>
    <cellStyle name="Įprastas 4 2 2 4 2 4 4" xfId="6922" xr:uid="{96220BB2-9E34-42DF-88FE-3E7477B50F87}"/>
    <cellStyle name="Įprastas 4 2 2 4 2 4 4 2" xfId="14852" xr:uid="{735D5002-4BA9-40AD-8E68-3F1528C3997F}"/>
    <cellStyle name="Įprastas 4 2 2 4 2 4 5" xfId="4271" xr:uid="{D6628A89-9954-4EA7-A804-F6ECF5DB104C}"/>
    <cellStyle name="Įprastas 4 2 2 4 2 4 5 2" xfId="12201" xr:uid="{BCCE869C-7639-4E22-88A0-BA80A163D3BC}"/>
    <cellStyle name="Įprastas 4 2 2 4 2 4 6" xfId="8697" xr:uid="{8EF49A51-3310-4C92-9484-05CD7095CFC3}"/>
    <cellStyle name="Įprastas 4 2 2 4 2 5" xfId="1411" xr:uid="{5F978ADF-2998-481E-9797-E24A1914D81A}"/>
    <cellStyle name="Įprastas 4 2 2 4 2 5 2" xfId="5476" xr:uid="{4D26D0AC-C638-4CA2-9467-0335A602A15E}"/>
    <cellStyle name="Įprastas 4 2 2 4 2 5 2 2" xfId="13406" xr:uid="{C3F9D5AE-3ED9-40D4-A1D2-BD34F7CAF93E}"/>
    <cellStyle name="Įprastas 4 2 2 4 2 5 3" xfId="7163" xr:uid="{C96CD5A8-065D-491D-A446-ED1FECD20856}"/>
    <cellStyle name="Įprastas 4 2 2 4 2 5 3 2" xfId="15093" xr:uid="{227154BE-F828-45A5-BAAC-8CB74F20E04E}"/>
    <cellStyle name="Įprastas 4 2 2 4 2 5 4" xfId="4512" xr:uid="{2EC41879-DE6F-48EC-9A17-5DCF696360D1}"/>
    <cellStyle name="Įprastas 4 2 2 4 2 5 4 2" xfId="12442" xr:uid="{F5C35A74-0FB3-4DCD-A1EB-71ADFEE8B3E1}"/>
    <cellStyle name="Įprastas 4 2 2 4 2 5 5" xfId="9341" xr:uid="{C13C3F73-A76A-417E-A193-D0029457DA74}"/>
    <cellStyle name="Įprastas 4 2 2 4 2 6" xfId="1733" xr:uid="{EF3BD6CE-D637-4C85-942F-FEB17ACB0F1F}"/>
    <cellStyle name="Įprastas 4 2 2 4 2 6 2" xfId="4753" xr:uid="{DB704652-B48A-4A56-9970-63DD3E09DE3C}"/>
    <cellStyle name="Įprastas 4 2 2 4 2 6 2 2" xfId="12683" xr:uid="{02B1975A-FD0C-4CB3-A73D-D5D86E8D2ECD}"/>
    <cellStyle name="Įprastas 4 2 2 4 2 6 3" xfId="9663" xr:uid="{89F4D056-09E2-463E-A4F3-0E320091E138}"/>
    <cellStyle name="Įprastas 4 2 2 4 2 7" xfId="2377" xr:uid="{BB15823F-96D1-4BD1-A659-75DC8CF976B8}"/>
    <cellStyle name="Įprastas 4 2 2 4 2 7 2" xfId="5717" xr:uid="{88725FA9-FFF4-48BD-AB92-88F97F83A1D8}"/>
    <cellStyle name="Įprastas 4 2 2 4 2 7 2 2" xfId="13647" xr:uid="{3A699059-9E54-42A7-B875-6609C2B08B68}"/>
    <cellStyle name="Įprastas 4 2 2 4 2 7 3" xfId="10307" xr:uid="{30FA5911-8B24-4BE1-981D-8A322FE4BCF7}"/>
    <cellStyle name="Įprastas 4 2 2 4 2 8" xfId="3021" xr:uid="{40711884-DF7E-4D5E-A0AB-7CCF5DB930B1}"/>
    <cellStyle name="Įprastas 4 2 2 4 2 8 2" xfId="6440" xr:uid="{48A6E462-3CC2-4080-AAE6-1858B919518B}"/>
    <cellStyle name="Įprastas 4 2 2 4 2 8 2 2" xfId="14370" xr:uid="{9D827E07-D3C2-419A-9A36-B65D7A6944F3}"/>
    <cellStyle name="Įprastas 4 2 2 4 2 8 3" xfId="10951" xr:uid="{AABACA25-40DB-4131-9889-7C08AE2BBE16}"/>
    <cellStyle name="Įprastas 4 2 2 4 2 9" xfId="3665" xr:uid="{5FABD6DF-E456-42D1-AA02-D6647B7C355D}"/>
    <cellStyle name="Įprastas 4 2 2 4 2 9 2" xfId="11595" xr:uid="{A5EE1632-53AD-4192-B02F-1074F4A54A54}"/>
    <cellStyle name="Įprastas 4 2 2 4 3" xfId="188" xr:uid="{3A536C80-A283-4AF2-922D-9C15765A72F8}"/>
    <cellStyle name="Įprastas 4 2 2 4 3 10" xfId="8118" xr:uid="{933C9881-A86C-4896-83FB-D17D2D628846}"/>
    <cellStyle name="Įprastas 4 2 2 4 3 2" xfId="510" xr:uid="{7A31492A-038C-420A-A2D4-101CB73C6FDA}"/>
    <cellStyle name="Įprastas 4 2 2 4 3 2 2" xfId="1154" xr:uid="{19059D54-65EC-4E5E-ABB1-0D59CD426510}"/>
    <cellStyle name="Įprastas 4 2 2 4 3 2 2 2" xfId="5054" xr:uid="{1B9126AB-87CD-4C85-BA3B-7ED472BC5E70}"/>
    <cellStyle name="Įprastas 4 2 2 4 3 2 2 2 2" xfId="12984" xr:uid="{2425D7D1-D2CC-4AC9-9B97-AD93133AA410}"/>
    <cellStyle name="Įprastas 4 2 2 4 3 2 2 3" xfId="9084" xr:uid="{026DA5B4-0B97-4C77-AD4B-C1214811315E}"/>
    <cellStyle name="Įprastas 4 2 2 4 3 2 3" xfId="2120" xr:uid="{6679A305-AF74-4270-A220-24C036037FE4}"/>
    <cellStyle name="Įprastas 4 2 2 4 3 2 3 2" xfId="6018" xr:uid="{0A190C68-5857-43A3-8D60-26565E2119E3}"/>
    <cellStyle name="Įprastas 4 2 2 4 3 2 3 2 2" xfId="13948" xr:uid="{9B8FFA5D-AA16-4DAD-8347-0FF47F19F70D}"/>
    <cellStyle name="Įprastas 4 2 2 4 3 2 3 3" xfId="10050" xr:uid="{3E4F2D29-EF37-4EAC-AD4B-F332224E1D74}"/>
    <cellStyle name="Įprastas 4 2 2 4 3 2 4" xfId="2764" xr:uid="{1AE7E8FB-20E0-4DE1-AFF1-33996ECFBBE5}"/>
    <cellStyle name="Įprastas 4 2 2 4 3 2 4 2" xfId="6741" xr:uid="{ED719817-940D-442B-AEC1-9B48650BA630}"/>
    <cellStyle name="Įprastas 4 2 2 4 3 2 4 2 2" xfId="14671" xr:uid="{215111EE-DF1B-4CF9-A9F8-399F79974635}"/>
    <cellStyle name="Įprastas 4 2 2 4 3 2 4 3" xfId="10694" xr:uid="{39BDAA90-AAA2-440B-9C55-9EC7A6F589E6}"/>
    <cellStyle name="Įprastas 4 2 2 4 3 2 5" xfId="3408" xr:uid="{2D3CA59F-770A-40A7-9F8A-A2E1B4F83A69}"/>
    <cellStyle name="Įprastas 4 2 2 4 3 2 5 2" xfId="11338" xr:uid="{81A10A50-29B9-466B-B015-F143C66B134E}"/>
    <cellStyle name="Įprastas 4 2 2 4 3 2 6" xfId="4090" xr:uid="{C532FC39-AC89-4D47-B053-B7C0A4D15377}"/>
    <cellStyle name="Įprastas 4 2 2 4 3 2 6 2" xfId="12020" xr:uid="{1131F388-F966-44C8-8143-B79124687DD3}"/>
    <cellStyle name="Įprastas 4 2 2 4 3 2 7" xfId="7796" xr:uid="{CF7BCD93-3FDF-4B31-9016-3B066AB2636C}"/>
    <cellStyle name="Įprastas 4 2 2 4 3 2 7 2" xfId="15726" xr:uid="{E8E02326-8786-4DC4-9778-5F1F685442BC}"/>
    <cellStyle name="Įprastas 4 2 2 4 3 2 8" xfId="8440" xr:uid="{FAFF4D7D-136C-44F4-9C47-906D1F931315}"/>
    <cellStyle name="Įprastas 4 2 2 4 3 3" xfId="832" xr:uid="{DE3A0F13-695F-46EF-B308-9C64403E47E4}"/>
    <cellStyle name="Įprastas 4 2 2 4 3 3 2" xfId="5295" xr:uid="{B60C7AF8-2004-48B6-AFA3-B0A1473BAF2B}"/>
    <cellStyle name="Įprastas 4 2 2 4 3 3 2 2" xfId="13225" xr:uid="{25CCF5BD-7DFC-4FE6-B354-F6C7CBE633B7}"/>
    <cellStyle name="Įprastas 4 2 2 4 3 3 3" xfId="6259" xr:uid="{9305F5D2-FFA6-47E5-BAF4-7FD297B89195}"/>
    <cellStyle name="Įprastas 4 2 2 4 3 3 3 2" xfId="14189" xr:uid="{F9A1DE0F-292B-4E82-BE25-95FC57051FA3}"/>
    <cellStyle name="Įprastas 4 2 2 4 3 3 4" xfId="6982" xr:uid="{34A1723F-0B3F-4449-B8A9-483487BFE60C}"/>
    <cellStyle name="Įprastas 4 2 2 4 3 3 4 2" xfId="14912" xr:uid="{AB51D5B3-D500-4545-878C-8C3920E9E30B}"/>
    <cellStyle name="Įprastas 4 2 2 4 3 3 5" xfId="4331" xr:uid="{734F6D45-E918-4867-BFE5-918DB0ED8C1C}"/>
    <cellStyle name="Įprastas 4 2 2 4 3 3 5 2" xfId="12261" xr:uid="{66E7E08C-B8DA-4090-941E-92D2105025C5}"/>
    <cellStyle name="Įprastas 4 2 2 4 3 3 6" xfId="8762" xr:uid="{E859DF51-DC0F-443F-A3DC-5EFAFF76ABEA}"/>
    <cellStyle name="Įprastas 4 2 2 4 3 4" xfId="1476" xr:uid="{9B3E632A-BF8D-4F35-9302-399609715FB7}"/>
    <cellStyle name="Įprastas 4 2 2 4 3 4 2" xfId="5536" xr:uid="{B8131A97-0E42-4009-B42C-27908EE6CBA7}"/>
    <cellStyle name="Įprastas 4 2 2 4 3 4 2 2" xfId="13466" xr:uid="{D4BED552-28AC-4882-8C14-E320D6D78CBD}"/>
    <cellStyle name="Įprastas 4 2 2 4 3 4 3" xfId="7223" xr:uid="{8F8B20AB-9FA7-4604-9536-BF4238EFBD13}"/>
    <cellStyle name="Įprastas 4 2 2 4 3 4 3 2" xfId="15153" xr:uid="{A384FF65-F906-42B4-A370-8A23CF1C3C65}"/>
    <cellStyle name="Įprastas 4 2 2 4 3 4 4" xfId="4572" xr:uid="{076A3C37-38A4-4A27-B625-337B6A1CDA97}"/>
    <cellStyle name="Įprastas 4 2 2 4 3 4 4 2" xfId="12502" xr:uid="{C9D73DAD-3424-4009-A7DD-2C58B673219D}"/>
    <cellStyle name="Įprastas 4 2 2 4 3 4 5" xfId="9406" xr:uid="{9B68E041-CC3E-47EE-AAD9-1C8DC1034E68}"/>
    <cellStyle name="Įprastas 4 2 2 4 3 5" xfId="1798" xr:uid="{79E0116B-D6D2-4DFC-B6FF-8821AF387986}"/>
    <cellStyle name="Įprastas 4 2 2 4 3 5 2" xfId="4813" xr:uid="{5DAE49C6-4C36-48F8-93F1-7CBA121FDE03}"/>
    <cellStyle name="Įprastas 4 2 2 4 3 5 2 2" xfId="12743" xr:uid="{2BC4B893-A5BD-498F-BAC0-4650898FD89A}"/>
    <cellStyle name="Įprastas 4 2 2 4 3 5 3" xfId="9728" xr:uid="{8A91461E-34A2-49F3-9FC4-6BAF7781D384}"/>
    <cellStyle name="Įprastas 4 2 2 4 3 6" xfId="2442" xr:uid="{A6FB9A25-89FA-4578-B382-5E0727E181F2}"/>
    <cellStyle name="Įprastas 4 2 2 4 3 6 2" xfId="5777" xr:uid="{D2E5CDB5-64B6-4A80-9045-D2CB4DD05E7E}"/>
    <cellStyle name="Įprastas 4 2 2 4 3 6 2 2" xfId="13707" xr:uid="{079F657A-9768-4C1A-9253-EB1C04C5FC06}"/>
    <cellStyle name="Įprastas 4 2 2 4 3 6 3" xfId="10372" xr:uid="{1D11F359-E832-4A52-B1BC-889815B93AA4}"/>
    <cellStyle name="Įprastas 4 2 2 4 3 7" xfId="3086" xr:uid="{D9A6F9EC-95B9-463C-8076-C15DE537753E}"/>
    <cellStyle name="Įprastas 4 2 2 4 3 7 2" xfId="6500" xr:uid="{04A03F00-3AE5-4ECB-BF10-72D80B806FC8}"/>
    <cellStyle name="Įprastas 4 2 2 4 3 7 2 2" xfId="14430" xr:uid="{8A9F621D-F05A-44E0-B24D-F1DE1F1A5CBE}"/>
    <cellStyle name="Įprastas 4 2 2 4 3 7 3" xfId="11016" xr:uid="{48BD4BD7-F49C-47E8-B1EE-7E351225791C}"/>
    <cellStyle name="Įprastas 4 2 2 4 3 8" xfId="3849" xr:uid="{C25222FA-5F3B-4362-BA32-63433D1D8E63}"/>
    <cellStyle name="Įprastas 4 2 2 4 3 8 2" xfId="11779" xr:uid="{ABDD8655-C362-4E30-8FA6-6D6A080D518E}"/>
    <cellStyle name="Įprastas 4 2 2 4 3 9" xfId="7474" xr:uid="{EE21FAA2-CD03-4B40-B77E-C58F25992DBF}"/>
    <cellStyle name="Įprastas 4 2 2 4 3 9 2" xfId="15404" xr:uid="{2E505AD0-FABC-4013-B73C-BD8CD941087B}"/>
    <cellStyle name="Įprastas 4 2 2 4 4" xfId="317" xr:uid="{24D71137-33B0-4DF4-9828-09BAB6F8AA48}"/>
    <cellStyle name="Įprastas 4 2 2 4 4 10" xfId="8247" xr:uid="{60759884-9748-445C-AC65-1E5E88880538}"/>
    <cellStyle name="Įprastas 4 2 2 4 4 2" xfId="639" xr:uid="{2EB39364-D595-4DDA-A5C1-BA72E8C32820}"/>
    <cellStyle name="Įprastas 4 2 2 4 4 2 2" xfId="1283" xr:uid="{45676911-EDEC-46A1-87FA-C8D525A94021}"/>
    <cellStyle name="Įprastas 4 2 2 4 4 2 2 2" xfId="9213" xr:uid="{2CD7EA68-1554-4955-A634-6D7ECCC46CAA}"/>
    <cellStyle name="Įprastas 4 2 2 4 4 2 3" xfId="2249" xr:uid="{254657B5-5BAB-470D-A8CD-46AC0D86074A}"/>
    <cellStyle name="Įprastas 4 2 2 4 4 2 3 2" xfId="10179" xr:uid="{57FB29DB-7BF5-453E-B525-2045A10FE168}"/>
    <cellStyle name="Įprastas 4 2 2 4 4 2 4" xfId="2893" xr:uid="{BC73E5F3-37CC-400B-9EF4-B9ABF77468AB}"/>
    <cellStyle name="Įprastas 4 2 2 4 4 2 4 2" xfId="10823" xr:uid="{2957D92E-5762-4F95-8F7A-8593BDA96D21}"/>
    <cellStyle name="Įprastas 4 2 2 4 4 2 5" xfId="3537" xr:uid="{7B478948-7CE2-4910-9AF8-B574E80B285D}"/>
    <cellStyle name="Įprastas 4 2 2 4 4 2 5 2" xfId="11467" xr:uid="{3E95EC6F-07A6-4EAA-BE54-FE98567F593D}"/>
    <cellStyle name="Įprastas 4 2 2 4 4 2 6" xfId="4934" xr:uid="{A936C27E-5E61-4D3A-A1C9-32FA9144EE67}"/>
    <cellStyle name="Įprastas 4 2 2 4 4 2 6 2" xfId="12864" xr:uid="{447766B3-AF2E-46D0-9E90-8ECCCC7BBCD4}"/>
    <cellStyle name="Įprastas 4 2 2 4 4 2 7" xfId="7925" xr:uid="{E7B75D02-498C-4B78-8698-82746EAF17EB}"/>
    <cellStyle name="Įprastas 4 2 2 4 4 2 7 2" xfId="15855" xr:uid="{DEF538BB-46EB-400E-912B-E46C4AB0A795}"/>
    <cellStyle name="Įprastas 4 2 2 4 4 2 8" xfId="8569" xr:uid="{737CB23D-1086-4E43-B8B7-6317FA641227}"/>
    <cellStyle name="Įprastas 4 2 2 4 4 3" xfId="961" xr:uid="{3C82685C-8BE6-4CFC-96AC-002EEF19D205}"/>
    <cellStyle name="Įprastas 4 2 2 4 4 3 2" xfId="5898" xr:uid="{C7537A88-170E-448D-B7C4-2392216BC6C3}"/>
    <cellStyle name="Įprastas 4 2 2 4 4 3 2 2" xfId="13828" xr:uid="{FACF913B-87E0-4C11-B1E3-13E26D43FD11}"/>
    <cellStyle name="Įprastas 4 2 2 4 4 3 3" xfId="8891" xr:uid="{6492D3B3-1FD4-4A95-BDC4-A1B816028DDE}"/>
    <cellStyle name="Įprastas 4 2 2 4 4 4" xfId="1605" xr:uid="{327FF798-4AF7-468A-B8FD-929963F359A0}"/>
    <cellStyle name="Įprastas 4 2 2 4 4 4 2" xfId="6621" xr:uid="{080115BC-D7AA-4C70-A3C5-808298DC025C}"/>
    <cellStyle name="Įprastas 4 2 2 4 4 4 2 2" xfId="14551" xr:uid="{E280C238-36D5-4C70-A07B-35A2760C7B50}"/>
    <cellStyle name="Įprastas 4 2 2 4 4 4 3" xfId="9535" xr:uid="{504C1A6E-B742-4F34-A5C9-4342FCAE37D5}"/>
    <cellStyle name="Įprastas 4 2 2 4 4 5" xfId="1927" xr:uid="{73EC9287-7A2C-493E-B301-7C7DF73DFFF4}"/>
    <cellStyle name="Įprastas 4 2 2 4 4 5 2" xfId="9857" xr:uid="{234AC32D-C0B1-4470-B273-55D2A28A21C1}"/>
    <cellStyle name="Įprastas 4 2 2 4 4 6" xfId="2571" xr:uid="{3899D763-8E98-415F-A1C8-B22CEC4B2E15}"/>
    <cellStyle name="Įprastas 4 2 2 4 4 6 2" xfId="10501" xr:uid="{32BB09E5-B82F-41D6-BDDC-68ABC5F05ED8}"/>
    <cellStyle name="Įprastas 4 2 2 4 4 7" xfId="3215" xr:uid="{E7F3FCC4-06DE-4701-AC33-93AEF787E15C}"/>
    <cellStyle name="Įprastas 4 2 2 4 4 7 2" xfId="11145" xr:uid="{C6A22C08-7951-4DCE-BE59-914F6C3BCC4A}"/>
    <cellStyle name="Įprastas 4 2 2 4 4 8" xfId="3970" xr:uid="{E398096D-E470-48F8-A09D-F03D3D49E7BA}"/>
    <cellStyle name="Įprastas 4 2 2 4 4 8 2" xfId="11900" xr:uid="{8A451D2C-69EA-4373-882C-2978C7392593}"/>
    <cellStyle name="Įprastas 4 2 2 4 4 9" xfId="7603" xr:uid="{1C780401-2052-4987-B850-0F63988B6D44}"/>
    <cellStyle name="Įprastas 4 2 2 4 4 9 2" xfId="15533" xr:uid="{8143F398-6545-4ADE-A334-C191ED8A5EBB}"/>
    <cellStyle name="Įprastas 4 2 2 4 5" xfId="380" xr:uid="{C3BBA80F-A8E7-4F26-8C8D-82D37083E4F4}"/>
    <cellStyle name="Įprastas 4 2 2 4 5 2" xfId="1024" xr:uid="{8CCBD5FB-1928-4A9A-A374-3D176A6B5E9C}"/>
    <cellStyle name="Įprastas 4 2 2 4 5 2 2" xfId="5175" xr:uid="{BFA2C730-E588-4333-84E9-641D8FBA5996}"/>
    <cellStyle name="Įprastas 4 2 2 4 5 2 2 2" xfId="13105" xr:uid="{B5E57EE0-36F9-4101-8281-8D385EA3B050}"/>
    <cellStyle name="Įprastas 4 2 2 4 5 2 3" xfId="8954" xr:uid="{95AD2542-FFBB-4434-838D-32A1145E1544}"/>
    <cellStyle name="Įprastas 4 2 2 4 5 3" xfId="1990" xr:uid="{7BE087F1-F2EC-4EC4-A79D-C67D0D863708}"/>
    <cellStyle name="Įprastas 4 2 2 4 5 3 2" xfId="6139" xr:uid="{14730F2E-925C-47FA-B953-46A259A920DE}"/>
    <cellStyle name="Įprastas 4 2 2 4 5 3 2 2" xfId="14069" xr:uid="{B882B450-1570-4B47-A30C-7827C6112858}"/>
    <cellStyle name="Įprastas 4 2 2 4 5 3 3" xfId="9920" xr:uid="{EBA8D72F-A1EA-49CB-B0D6-562471364808}"/>
    <cellStyle name="Įprastas 4 2 2 4 5 4" xfId="2634" xr:uid="{F570CCFC-AD64-441D-A1D6-1B3EFC17CCFC}"/>
    <cellStyle name="Įprastas 4 2 2 4 5 4 2" xfId="6862" xr:uid="{7E7DC8F5-3D23-4D59-AE0F-CD66BC2B1BF3}"/>
    <cellStyle name="Įprastas 4 2 2 4 5 4 2 2" xfId="14792" xr:uid="{77128AD9-EE4D-4781-9F48-C307D25E7B8D}"/>
    <cellStyle name="Įprastas 4 2 2 4 5 4 3" xfId="10564" xr:uid="{45999FC4-4D57-40E0-B49F-81DF7DAB12D7}"/>
    <cellStyle name="Įprastas 4 2 2 4 5 5" xfId="3278" xr:uid="{61115466-EE24-41D2-90BA-0B1FE59455CF}"/>
    <cellStyle name="Įprastas 4 2 2 4 5 5 2" xfId="11208" xr:uid="{C5019904-6AA8-43F1-9026-49D5021B7457}"/>
    <cellStyle name="Įprastas 4 2 2 4 5 6" xfId="4211" xr:uid="{572C5F74-866F-45A3-AA56-531E6A44527F}"/>
    <cellStyle name="Įprastas 4 2 2 4 5 6 2" xfId="12141" xr:uid="{D00E2FEB-9674-469A-B91E-A3BF8AFA803D}"/>
    <cellStyle name="Įprastas 4 2 2 4 5 7" xfId="7666" xr:uid="{D21CE312-3E98-4D8A-86E5-EE2E2BB0A655}"/>
    <cellStyle name="Įprastas 4 2 2 4 5 7 2" xfId="15596" xr:uid="{66BC431B-A0AA-42A6-9371-11B4717709D7}"/>
    <cellStyle name="Įprastas 4 2 2 4 5 8" xfId="8310" xr:uid="{009290A1-1AFC-4D1E-ADFF-E0B1A1ABB3FB}"/>
    <cellStyle name="Įprastas 4 2 2 4 6" xfId="702" xr:uid="{B581DC8E-C060-4E0A-BFC4-A4AED1996EEE}"/>
    <cellStyle name="Įprastas 4 2 2 4 6 2" xfId="5416" xr:uid="{28CF384B-C6CC-4E42-B81D-86071DC3EE63}"/>
    <cellStyle name="Įprastas 4 2 2 4 6 2 2" xfId="13346" xr:uid="{2AD1974A-33CF-4A95-86EB-63284080CC54}"/>
    <cellStyle name="Įprastas 4 2 2 4 6 3" xfId="7103" xr:uid="{F7854730-C8F9-4ADB-A8F1-6705EC2613E5}"/>
    <cellStyle name="Įprastas 4 2 2 4 6 3 2" xfId="15033" xr:uid="{CF6594C1-3F50-4440-BE06-84C607135C59}"/>
    <cellStyle name="Įprastas 4 2 2 4 6 4" xfId="4452" xr:uid="{1E41C74C-E7EB-4DE8-B130-7B97F521B485}"/>
    <cellStyle name="Įprastas 4 2 2 4 6 4 2" xfId="12382" xr:uid="{7192B34B-6D45-4F10-8FEC-6370A8459430}"/>
    <cellStyle name="Įprastas 4 2 2 4 6 5" xfId="8632" xr:uid="{78FB02D5-A972-42C4-8197-9399176C6FCA}"/>
    <cellStyle name="Įprastas 4 2 2 4 7" xfId="1346" xr:uid="{3B2E55ED-DB2A-408D-98B0-13DB4FD6ABD3}"/>
    <cellStyle name="Įprastas 4 2 2 4 7 2" xfId="4693" xr:uid="{0AD16B7A-5B18-48FA-BBED-7FAEF6D245D6}"/>
    <cellStyle name="Įprastas 4 2 2 4 7 2 2" xfId="12623" xr:uid="{5BE232A0-01AD-4BF2-AC01-46E865F8E48B}"/>
    <cellStyle name="Įprastas 4 2 2 4 7 3" xfId="9276" xr:uid="{091CA44B-1593-4C72-9827-3E9A8C16DC91}"/>
    <cellStyle name="Įprastas 4 2 2 4 8" xfId="1668" xr:uid="{EDE63830-8BD6-4BBC-8C03-2ACAAAFD9D74}"/>
    <cellStyle name="Įprastas 4 2 2 4 8 2" xfId="5657" xr:uid="{390F7E8F-E00B-45A1-9C92-6BFB8FFB4DA2}"/>
    <cellStyle name="Įprastas 4 2 2 4 8 2 2" xfId="13587" xr:uid="{C7E96991-C23F-46E9-9145-6EF3622FB56E}"/>
    <cellStyle name="Įprastas 4 2 2 4 8 3" xfId="9598" xr:uid="{876BE94D-17D8-438A-91BB-7A29D1DA6E80}"/>
    <cellStyle name="Įprastas 4 2 2 4 9" xfId="2312" xr:uid="{91388FB3-4F8B-4C7F-AC12-924F9C096849}"/>
    <cellStyle name="Įprastas 4 2 2 4 9 2" xfId="6380" xr:uid="{14ACB7B9-D224-4760-8447-52C6EEE571F9}"/>
    <cellStyle name="Įprastas 4 2 2 4 9 2 2" xfId="14310" xr:uid="{12E03B20-9A37-442C-B6CF-571D5291F588}"/>
    <cellStyle name="Įprastas 4 2 2 4 9 3" xfId="10242" xr:uid="{CEC49990-F475-4EDF-9F4B-0AE6F8E06AE6}"/>
    <cellStyle name="Įprastas 4 2 2 5" xfId="83" xr:uid="{5A13E9E9-8C05-4B0F-9C07-DA78EE9C1D09}"/>
    <cellStyle name="Įprastas 4 2 2 5 10" xfId="3749" xr:uid="{81B25463-7742-4023-B841-2AAB28E0DD32}"/>
    <cellStyle name="Įprastas 4 2 2 5 10 2" xfId="11679" xr:uid="{1BEECC97-8CFC-4FAB-BEAE-E6378EC43F4F}"/>
    <cellStyle name="Įprastas 4 2 2 5 11" xfId="7369" xr:uid="{341AC5EE-7EE7-4445-8251-5FD04CE83810}"/>
    <cellStyle name="Įprastas 4 2 2 5 11 2" xfId="15299" xr:uid="{2885B441-417A-472A-B5A9-4F9C37B0B905}"/>
    <cellStyle name="Įprastas 4 2 2 5 12" xfId="8013" xr:uid="{376555EA-9257-4941-A4E0-9B37C1702320}"/>
    <cellStyle name="Įprastas 4 2 2 5 2" xfId="213" xr:uid="{61DC7270-2D82-4B0E-846C-AD3CBF09918D}"/>
    <cellStyle name="Įprastas 4 2 2 5 2 10" xfId="8143" xr:uid="{6154951F-1769-495A-B78E-EA51561A9D32}"/>
    <cellStyle name="Įprastas 4 2 2 5 2 2" xfId="535" xr:uid="{77AC46EF-A9F4-4094-AE16-31F0D953DFC0}"/>
    <cellStyle name="Įprastas 4 2 2 5 2 2 2" xfId="1179" xr:uid="{FED83462-8128-4502-89F3-892746D2EBB6}"/>
    <cellStyle name="Įprastas 4 2 2 5 2 2 2 2" xfId="5074" xr:uid="{37628C9E-684D-40FB-B860-8A53B0AD89DF}"/>
    <cellStyle name="Įprastas 4 2 2 5 2 2 2 2 2" xfId="13004" xr:uid="{17BA2620-A0E5-432D-8D9E-7A8C1B071166}"/>
    <cellStyle name="Įprastas 4 2 2 5 2 2 2 3" xfId="9109" xr:uid="{41E01BE1-184B-4233-B5A3-5A5A2073061D}"/>
    <cellStyle name="Įprastas 4 2 2 5 2 2 3" xfId="2145" xr:uid="{6B679E60-1529-4181-BBEF-17A4EE8236FE}"/>
    <cellStyle name="Įprastas 4 2 2 5 2 2 3 2" xfId="6038" xr:uid="{CE953A3C-1857-411F-A577-1F903A0FF1EE}"/>
    <cellStyle name="Įprastas 4 2 2 5 2 2 3 2 2" xfId="13968" xr:uid="{CF2E5006-A86A-4DE8-B2EA-E20CEE742344}"/>
    <cellStyle name="Įprastas 4 2 2 5 2 2 3 3" xfId="10075" xr:uid="{A4267489-D2A9-4779-9FC4-1AC824E21545}"/>
    <cellStyle name="Įprastas 4 2 2 5 2 2 4" xfId="2789" xr:uid="{912745C6-E812-4A4C-92C4-3253AD76DD9F}"/>
    <cellStyle name="Įprastas 4 2 2 5 2 2 4 2" xfId="6761" xr:uid="{5933FF51-36C2-4604-BAA1-66C9050C9EF2}"/>
    <cellStyle name="Įprastas 4 2 2 5 2 2 4 2 2" xfId="14691" xr:uid="{5ACF4729-B08D-481B-B6D0-F45CE31EBCC5}"/>
    <cellStyle name="Įprastas 4 2 2 5 2 2 4 3" xfId="10719" xr:uid="{B0D138EF-FE23-43F9-84C3-F18A83560309}"/>
    <cellStyle name="Įprastas 4 2 2 5 2 2 5" xfId="3433" xr:uid="{0D0436DD-A826-4AE8-B3C8-15447623F679}"/>
    <cellStyle name="Įprastas 4 2 2 5 2 2 5 2" xfId="11363" xr:uid="{49E1FFCC-52A1-4CBB-A9B3-32F3C3EFD605}"/>
    <cellStyle name="Įprastas 4 2 2 5 2 2 6" xfId="4110" xr:uid="{CDABDD7B-AA3C-47B3-BC2E-2455259B9B25}"/>
    <cellStyle name="Įprastas 4 2 2 5 2 2 6 2" xfId="12040" xr:uid="{819612DB-F952-4FB4-ACD7-6E42621DC37A}"/>
    <cellStyle name="Įprastas 4 2 2 5 2 2 7" xfId="7821" xr:uid="{EE14A4DC-478A-4BF7-8776-2388FB321C9E}"/>
    <cellStyle name="Įprastas 4 2 2 5 2 2 7 2" xfId="15751" xr:uid="{6E649121-2CD6-4A74-BBDF-8540B3BE2F59}"/>
    <cellStyle name="Įprastas 4 2 2 5 2 2 8" xfId="8465" xr:uid="{A0BCDA45-CB72-485C-B32A-8D1DE80A9221}"/>
    <cellStyle name="Įprastas 4 2 2 5 2 3" xfId="857" xr:uid="{2C1A100E-BDB9-4E65-B3E0-7DA341CAF0A1}"/>
    <cellStyle name="Įprastas 4 2 2 5 2 3 2" xfId="5315" xr:uid="{C48F6A08-C64C-4AC0-B5C9-DEEEB25B7905}"/>
    <cellStyle name="Įprastas 4 2 2 5 2 3 2 2" xfId="13245" xr:uid="{91A05963-91A3-49C0-A3A7-79D6B5AFCA2F}"/>
    <cellStyle name="Įprastas 4 2 2 5 2 3 3" xfId="6279" xr:uid="{C339A145-10DC-45D8-904B-7C024BBCA075}"/>
    <cellStyle name="Įprastas 4 2 2 5 2 3 3 2" xfId="14209" xr:uid="{41FADA80-F31C-4544-9177-576E35C58B80}"/>
    <cellStyle name="Įprastas 4 2 2 5 2 3 4" xfId="7002" xr:uid="{1FA806CB-F560-4417-9D84-950D7DA814F4}"/>
    <cellStyle name="Įprastas 4 2 2 5 2 3 4 2" xfId="14932" xr:uid="{ABBEF145-15FF-4E79-8DFF-057824A8089E}"/>
    <cellStyle name="Įprastas 4 2 2 5 2 3 5" xfId="4351" xr:uid="{6A7DD216-EF5A-47C6-A8C9-C3E9D5A97FE6}"/>
    <cellStyle name="Įprastas 4 2 2 5 2 3 5 2" xfId="12281" xr:uid="{66981336-16FE-436C-AAAF-8481C24C334B}"/>
    <cellStyle name="Įprastas 4 2 2 5 2 3 6" xfId="8787" xr:uid="{1C21C640-9623-4320-B9AB-D3A6C4DF367B}"/>
    <cellStyle name="Įprastas 4 2 2 5 2 4" xfId="1501" xr:uid="{62962EF3-21C7-47CC-B7B0-8C1868DF61D9}"/>
    <cellStyle name="Įprastas 4 2 2 5 2 4 2" xfId="5556" xr:uid="{9F13C6D7-1BF3-4140-A078-395713F5612C}"/>
    <cellStyle name="Įprastas 4 2 2 5 2 4 2 2" xfId="13486" xr:uid="{4430797D-5D12-4B1F-A215-00120727B4DE}"/>
    <cellStyle name="Įprastas 4 2 2 5 2 4 3" xfId="7243" xr:uid="{AC81D2C2-2812-458D-ABBB-4BE355411D19}"/>
    <cellStyle name="Įprastas 4 2 2 5 2 4 3 2" xfId="15173" xr:uid="{427D52B7-8E9F-4B82-8FFA-CF32680BD951}"/>
    <cellStyle name="Įprastas 4 2 2 5 2 4 4" xfId="4592" xr:uid="{F9F8B1FD-7DDB-4F70-B70A-EA4112A514A0}"/>
    <cellStyle name="Įprastas 4 2 2 5 2 4 4 2" xfId="12522" xr:uid="{DC12885B-D308-49D1-BBF9-8151349E9649}"/>
    <cellStyle name="Įprastas 4 2 2 5 2 4 5" xfId="9431" xr:uid="{5031A741-826B-4FD1-B62A-3256D8D2946D}"/>
    <cellStyle name="Įprastas 4 2 2 5 2 5" xfId="1823" xr:uid="{06F29AE1-C3D7-4CC3-B55A-50883BD09F7E}"/>
    <cellStyle name="Įprastas 4 2 2 5 2 5 2" xfId="4833" xr:uid="{A66D20AA-E3F7-429B-9B54-9A615202EB46}"/>
    <cellStyle name="Įprastas 4 2 2 5 2 5 2 2" xfId="12763" xr:uid="{D87D4676-4375-4E43-B7FF-9687BE4B9A5C}"/>
    <cellStyle name="Įprastas 4 2 2 5 2 5 3" xfId="9753" xr:uid="{978066FF-EBFC-4F28-AE18-01EF895966D2}"/>
    <cellStyle name="Įprastas 4 2 2 5 2 6" xfId="2467" xr:uid="{F3586CF7-CD6F-4711-B00C-170620802197}"/>
    <cellStyle name="Įprastas 4 2 2 5 2 6 2" xfId="5797" xr:uid="{0B4524D8-3DFF-47CC-A943-409CAF97A2E3}"/>
    <cellStyle name="Įprastas 4 2 2 5 2 6 2 2" xfId="13727" xr:uid="{598EC529-6E90-4E58-912E-DB130EE2C2C0}"/>
    <cellStyle name="Įprastas 4 2 2 5 2 6 3" xfId="10397" xr:uid="{2312B4F8-F18E-426E-8713-953AE9939D6D}"/>
    <cellStyle name="Įprastas 4 2 2 5 2 7" xfId="3111" xr:uid="{1C2411E9-43C3-464D-A7B0-50DAD58F7065}"/>
    <cellStyle name="Įprastas 4 2 2 5 2 7 2" xfId="6520" xr:uid="{F18EF54C-1ADC-4718-AEFC-38051A4AF91B}"/>
    <cellStyle name="Įprastas 4 2 2 5 2 7 2 2" xfId="14450" xr:uid="{D88A5EAA-3750-4D44-A7D9-300F2273A2F6}"/>
    <cellStyle name="Įprastas 4 2 2 5 2 7 3" xfId="11041" xr:uid="{0A6EA7CE-A159-4C69-B07C-F86C031B652B}"/>
    <cellStyle name="Įprastas 4 2 2 5 2 8" xfId="3869" xr:uid="{81CF24A2-54E5-4B7D-B7C3-05E90AE6B9B0}"/>
    <cellStyle name="Įprastas 4 2 2 5 2 8 2" xfId="11799" xr:uid="{B1D5A2A5-C555-47A0-B169-051444CB45F5}"/>
    <cellStyle name="Įprastas 4 2 2 5 2 9" xfId="7499" xr:uid="{90531CA3-E7FF-4A00-9A23-EDEEE1354E79}"/>
    <cellStyle name="Įprastas 4 2 2 5 2 9 2" xfId="15429" xr:uid="{1AF71C56-CB6B-4A64-B940-A3CC6C136D30}"/>
    <cellStyle name="Įprastas 4 2 2 5 3" xfId="405" xr:uid="{8E8F6892-AF28-4497-A818-B0EF18C38541}"/>
    <cellStyle name="Įprastas 4 2 2 5 3 2" xfId="1049" xr:uid="{5274E559-3102-490A-8215-31363B4ED4B4}"/>
    <cellStyle name="Įprastas 4 2 2 5 3 2 2" xfId="4954" xr:uid="{E28B369E-10F3-4ED7-B6B8-361FF1689B0E}"/>
    <cellStyle name="Įprastas 4 2 2 5 3 2 2 2" xfId="12884" xr:uid="{442C4834-4635-4CFA-9E3A-2353D287077B}"/>
    <cellStyle name="Įprastas 4 2 2 5 3 2 3" xfId="8979" xr:uid="{10AE268D-E33D-4609-956A-1323A5B634CA}"/>
    <cellStyle name="Įprastas 4 2 2 5 3 3" xfId="2015" xr:uid="{50A48B70-47A2-4080-B04C-1DA9EF60C993}"/>
    <cellStyle name="Įprastas 4 2 2 5 3 3 2" xfId="5918" xr:uid="{E35F1323-F066-4926-9284-B2AA4B70F4D5}"/>
    <cellStyle name="Įprastas 4 2 2 5 3 3 2 2" xfId="13848" xr:uid="{AD6842D6-A326-4ED8-ADEC-9241BB07917E}"/>
    <cellStyle name="Įprastas 4 2 2 5 3 3 3" xfId="9945" xr:uid="{FC6DC65D-3D56-4EE5-9A39-7F7FB146ABA6}"/>
    <cellStyle name="Įprastas 4 2 2 5 3 4" xfId="2659" xr:uid="{3015F681-536F-4D3C-8DFB-43FB115E5F2B}"/>
    <cellStyle name="Įprastas 4 2 2 5 3 4 2" xfId="6641" xr:uid="{041AF8FF-0351-4931-BEFC-BE6DD5C7A201}"/>
    <cellStyle name="Įprastas 4 2 2 5 3 4 2 2" xfId="14571" xr:uid="{98CB0E6E-9570-4C8E-8088-1840349CA11F}"/>
    <cellStyle name="Įprastas 4 2 2 5 3 4 3" xfId="10589" xr:uid="{9CBC8D00-CABA-4017-BEC0-2845B45BE9C4}"/>
    <cellStyle name="Įprastas 4 2 2 5 3 5" xfId="3303" xr:uid="{26B289F9-1682-469A-BA65-CEF0380D177A}"/>
    <cellStyle name="Įprastas 4 2 2 5 3 5 2" xfId="11233" xr:uid="{2440EBF1-4953-484A-9742-8E68626DD9D2}"/>
    <cellStyle name="Įprastas 4 2 2 5 3 6" xfId="3990" xr:uid="{9B0D1FE5-E4D5-4FE4-A140-A8A992D0F7A9}"/>
    <cellStyle name="Įprastas 4 2 2 5 3 6 2" xfId="11920" xr:uid="{7EB5B942-EBD6-4C62-8ECC-EA45216F440A}"/>
    <cellStyle name="Įprastas 4 2 2 5 3 7" xfId="7691" xr:uid="{A197E81C-206A-4BBE-B735-A76B66B5D012}"/>
    <cellStyle name="Įprastas 4 2 2 5 3 7 2" xfId="15621" xr:uid="{EEAD2DCB-FE76-48B4-950B-DCFE08B40C4C}"/>
    <cellStyle name="Įprastas 4 2 2 5 3 8" xfId="8335" xr:uid="{F2233C30-0FD0-4128-8E09-0939D533B3D0}"/>
    <cellStyle name="Įprastas 4 2 2 5 4" xfId="727" xr:uid="{2B8A1306-F99E-44BF-8157-F4D7152F43A7}"/>
    <cellStyle name="Įprastas 4 2 2 5 4 2" xfId="5195" xr:uid="{A9B82FAA-E78C-4B9A-857B-F10738EA2D0F}"/>
    <cellStyle name="Įprastas 4 2 2 5 4 2 2" xfId="13125" xr:uid="{1EFCDA9F-D865-4951-8C0F-00A9107E855B}"/>
    <cellStyle name="Įprastas 4 2 2 5 4 3" xfId="6159" xr:uid="{4F103C20-179E-464B-A7CE-3E7BEA13D516}"/>
    <cellStyle name="Įprastas 4 2 2 5 4 3 2" xfId="14089" xr:uid="{18D0A704-6F1E-423E-84C4-9E46A351980B}"/>
    <cellStyle name="Įprastas 4 2 2 5 4 4" xfId="6882" xr:uid="{1F015B9E-51EF-4CFA-B3D3-F8090A89C503}"/>
    <cellStyle name="Įprastas 4 2 2 5 4 4 2" xfId="14812" xr:uid="{A96D33EF-3DC4-4BC6-A2B3-C92AC62E811B}"/>
    <cellStyle name="Įprastas 4 2 2 5 4 5" xfId="4231" xr:uid="{979C17A1-40EB-41F8-A6E0-1C535500B2BD}"/>
    <cellStyle name="Įprastas 4 2 2 5 4 5 2" xfId="12161" xr:uid="{8128330B-FA9A-4967-BAD3-02BB8035F0AD}"/>
    <cellStyle name="Įprastas 4 2 2 5 4 6" xfId="8657" xr:uid="{C5EB4D24-F760-435E-818A-217F54144AF5}"/>
    <cellStyle name="Įprastas 4 2 2 5 5" xfId="1371" xr:uid="{B036708D-D4C3-4A1C-A01A-67F107248D7C}"/>
    <cellStyle name="Įprastas 4 2 2 5 5 2" xfId="5436" xr:uid="{F09912AD-F6DD-4654-AE13-0A13992A5E4F}"/>
    <cellStyle name="Įprastas 4 2 2 5 5 2 2" xfId="13366" xr:uid="{805647F8-076E-4B5B-9B38-B59DAAF95837}"/>
    <cellStyle name="Įprastas 4 2 2 5 5 3" xfId="7123" xr:uid="{88EDC009-B3A2-4C33-9478-788C3E766D63}"/>
    <cellStyle name="Įprastas 4 2 2 5 5 3 2" xfId="15053" xr:uid="{B153128F-9D3B-484E-A2C3-D9A99EA4E62B}"/>
    <cellStyle name="Įprastas 4 2 2 5 5 4" xfId="4472" xr:uid="{927387E1-7E9A-4CC6-B208-A92A5C74E1F2}"/>
    <cellStyle name="Įprastas 4 2 2 5 5 4 2" xfId="12402" xr:uid="{2BCAE51D-31B1-4AB9-B1A6-444109F76442}"/>
    <cellStyle name="Įprastas 4 2 2 5 5 5" xfId="9301" xr:uid="{061115AE-323E-4A66-9560-AB642923CB17}"/>
    <cellStyle name="Įprastas 4 2 2 5 6" xfId="1693" xr:uid="{010F3612-344A-4098-85A5-00844E210800}"/>
    <cellStyle name="Įprastas 4 2 2 5 6 2" xfId="4713" xr:uid="{3AD0BEA8-D607-4CA8-9B8E-E294B1C0E3EE}"/>
    <cellStyle name="Įprastas 4 2 2 5 6 2 2" xfId="12643" xr:uid="{9CC4D115-1AEB-4E46-BFBB-C0901631B39E}"/>
    <cellStyle name="Įprastas 4 2 2 5 6 3" xfId="9623" xr:uid="{B4839464-2C42-45CC-B30E-EB80E44A4157}"/>
    <cellStyle name="Įprastas 4 2 2 5 7" xfId="2337" xr:uid="{6E747985-4FC0-4F71-A786-2F4AAB8FD97D}"/>
    <cellStyle name="Įprastas 4 2 2 5 7 2" xfId="5677" xr:uid="{57CB0AA5-2B72-449E-A123-E6A1B30BD550}"/>
    <cellStyle name="Įprastas 4 2 2 5 7 2 2" xfId="13607" xr:uid="{403DF147-D3B8-46BA-B9E6-ACF54ECC7F10}"/>
    <cellStyle name="Įprastas 4 2 2 5 7 3" xfId="10267" xr:uid="{889C3803-EB67-453D-8CF2-1F718B80EF53}"/>
    <cellStyle name="Įprastas 4 2 2 5 8" xfId="2981" xr:uid="{BB313252-BB01-4ECC-A7AB-4FC6DD67F2B0}"/>
    <cellStyle name="Įprastas 4 2 2 5 8 2" xfId="6400" xr:uid="{0BB5C21C-7235-4E40-816E-03C3BAA523E4}"/>
    <cellStyle name="Įprastas 4 2 2 5 8 2 2" xfId="14330" xr:uid="{97EC8179-1D4A-47DD-A393-91F54C0E7541}"/>
    <cellStyle name="Įprastas 4 2 2 5 8 3" xfId="10911" xr:uid="{7484FDB0-0D08-47DA-BA24-E837EC9FC374}"/>
    <cellStyle name="Įprastas 4 2 2 5 9" xfId="3625" xr:uid="{C7EAFCC9-8CF3-4306-85FE-215038EC3656}"/>
    <cellStyle name="Įprastas 4 2 2 5 9 2" xfId="11555" xr:uid="{9C450F89-2A3B-459B-92B1-3C98E4E53E3D}"/>
    <cellStyle name="Įprastas 4 2 2 6" xfId="148" xr:uid="{D2BD4F74-4E2E-45E9-BE77-6A812E794165}"/>
    <cellStyle name="Įprastas 4 2 2 6 10" xfId="8078" xr:uid="{05E0B1B1-BA54-44AF-AC0D-4D1CD475400E}"/>
    <cellStyle name="Įprastas 4 2 2 6 2" xfId="470" xr:uid="{1BB6133F-E812-4E17-80C4-D6157DE2F8CA}"/>
    <cellStyle name="Įprastas 4 2 2 6 2 2" xfId="1114" xr:uid="{3C6D99F0-AFDA-48CE-8941-3D57068A9ED1}"/>
    <cellStyle name="Įprastas 4 2 2 6 2 2 2" xfId="5014" xr:uid="{E57BBE27-7CD0-4CDF-A41A-4336FBD2ADBB}"/>
    <cellStyle name="Įprastas 4 2 2 6 2 2 2 2" xfId="12944" xr:uid="{D9CF8877-EBEF-4FEA-9CB6-80692DCE2633}"/>
    <cellStyle name="Įprastas 4 2 2 6 2 2 3" xfId="9044" xr:uid="{3376304D-FEAD-46F4-BACA-D5EE9E7F6FE0}"/>
    <cellStyle name="Įprastas 4 2 2 6 2 3" xfId="2080" xr:uid="{2D4EC5DA-DAF0-4BB5-944C-0A98D9779098}"/>
    <cellStyle name="Įprastas 4 2 2 6 2 3 2" xfId="5978" xr:uid="{6047C2D2-73D7-46EC-B4A3-69B5DDB15A90}"/>
    <cellStyle name="Įprastas 4 2 2 6 2 3 2 2" xfId="13908" xr:uid="{AE23B4EB-EEC9-472A-B7DD-A17727F225DF}"/>
    <cellStyle name="Įprastas 4 2 2 6 2 3 3" xfId="10010" xr:uid="{1AE288CF-26BE-4233-B1AF-4DD6DC7AD6CE}"/>
    <cellStyle name="Įprastas 4 2 2 6 2 4" xfId="2724" xr:uid="{19D1670E-94B1-4C0A-8EF6-A2B857958A95}"/>
    <cellStyle name="Įprastas 4 2 2 6 2 4 2" xfId="6701" xr:uid="{22DA02CD-DFC9-47EB-8625-5729687E6A86}"/>
    <cellStyle name="Įprastas 4 2 2 6 2 4 2 2" xfId="14631" xr:uid="{B9427DE1-BD47-44E0-9AE1-A3FDBC6B12B2}"/>
    <cellStyle name="Įprastas 4 2 2 6 2 4 3" xfId="10654" xr:uid="{683AAC1B-BF7D-4B81-9ABE-1B72B05C7270}"/>
    <cellStyle name="Įprastas 4 2 2 6 2 5" xfId="3368" xr:uid="{F83C3161-865E-4F6B-8FE5-D3806102FBE1}"/>
    <cellStyle name="Įprastas 4 2 2 6 2 5 2" xfId="11298" xr:uid="{1A04E0D9-ED8C-4472-97F8-F8ACF760587E}"/>
    <cellStyle name="Įprastas 4 2 2 6 2 6" xfId="4050" xr:uid="{EDDE2181-65C3-4465-8A1A-965D1510D248}"/>
    <cellStyle name="Įprastas 4 2 2 6 2 6 2" xfId="11980" xr:uid="{9665BC7C-440A-413B-8EB8-CC7081F13980}"/>
    <cellStyle name="Įprastas 4 2 2 6 2 7" xfId="7756" xr:uid="{B6515297-B93A-4889-91A0-40160D5A46E4}"/>
    <cellStyle name="Įprastas 4 2 2 6 2 7 2" xfId="15686" xr:uid="{53843EB5-56AB-45C6-B981-128CEC1A2428}"/>
    <cellStyle name="Įprastas 4 2 2 6 2 8" xfId="8400" xr:uid="{DA88D908-5018-40EA-A221-AEA5E3149740}"/>
    <cellStyle name="Įprastas 4 2 2 6 3" xfId="792" xr:uid="{E8B3B203-2CD1-490B-8F05-6DA0144F51DF}"/>
    <cellStyle name="Įprastas 4 2 2 6 3 2" xfId="5255" xr:uid="{ABEBD50E-6DDA-4FCE-9C61-45B697DE2E21}"/>
    <cellStyle name="Įprastas 4 2 2 6 3 2 2" xfId="13185" xr:uid="{414EA069-4355-4C15-8D38-EC299220F542}"/>
    <cellStyle name="Įprastas 4 2 2 6 3 3" xfId="6219" xr:uid="{5877131A-41B2-4D82-B103-797EC00D7714}"/>
    <cellStyle name="Įprastas 4 2 2 6 3 3 2" xfId="14149" xr:uid="{DE6A3EB5-32AB-4172-AF2A-9BFB5D7858C4}"/>
    <cellStyle name="Įprastas 4 2 2 6 3 4" xfId="6942" xr:uid="{7D427B30-1D90-40E4-B3AE-DD1B6910EDC6}"/>
    <cellStyle name="Įprastas 4 2 2 6 3 4 2" xfId="14872" xr:uid="{F9FDAE39-AEEE-40BA-A1E2-0BB61606770C}"/>
    <cellStyle name="Įprastas 4 2 2 6 3 5" xfId="4291" xr:uid="{5DD60B73-B1D4-400B-B010-F385D921F0EB}"/>
    <cellStyle name="Įprastas 4 2 2 6 3 5 2" xfId="12221" xr:uid="{EFA0D82B-F1F9-4E19-93FB-1B0D02160A9C}"/>
    <cellStyle name="Įprastas 4 2 2 6 3 6" xfId="8722" xr:uid="{C9E84602-A2BA-4DC1-BCCE-746557A126A7}"/>
    <cellStyle name="Įprastas 4 2 2 6 4" xfId="1436" xr:uid="{703A4F0F-5CF3-4831-9F00-FEF57747F9E6}"/>
    <cellStyle name="Įprastas 4 2 2 6 4 2" xfId="5496" xr:uid="{66A3F5E5-8E55-42B8-9C0A-FF0052D58ED8}"/>
    <cellStyle name="Įprastas 4 2 2 6 4 2 2" xfId="13426" xr:uid="{A98585B0-3063-402C-9791-B33B671F07D6}"/>
    <cellStyle name="Įprastas 4 2 2 6 4 3" xfId="7183" xr:uid="{179EF500-AE9D-4434-9F6B-0698C8EBC730}"/>
    <cellStyle name="Įprastas 4 2 2 6 4 3 2" xfId="15113" xr:uid="{DB0DEC54-5339-47A0-80CB-B641C66A797D}"/>
    <cellStyle name="Įprastas 4 2 2 6 4 4" xfId="4532" xr:uid="{1FD8101E-6D62-4223-A611-D16F78A8AD6E}"/>
    <cellStyle name="Įprastas 4 2 2 6 4 4 2" xfId="12462" xr:uid="{3591E22D-B912-4674-A807-8736C7084CE0}"/>
    <cellStyle name="Įprastas 4 2 2 6 4 5" xfId="9366" xr:uid="{BBA7DFAF-0F74-469E-A339-865B6E1B755C}"/>
    <cellStyle name="Įprastas 4 2 2 6 5" xfId="1758" xr:uid="{EE8820CB-C053-44F9-A684-9DC0AF477962}"/>
    <cellStyle name="Įprastas 4 2 2 6 5 2" xfId="4773" xr:uid="{36F662AC-C00F-449A-9203-92D961319D6F}"/>
    <cellStyle name="Įprastas 4 2 2 6 5 2 2" xfId="12703" xr:uid="{D064EAA1-C9BD-464A-A1E5-0A7A50944F44}"/>
    <cellStyle name="Įprastas 4 2 2 6 5 3" xfId="9688" xr:uid="{A1B01FD6-63C6-4A2B-BC9B-23F759C8AE6C}"/>
    <cellStyle name="Įprastas 4 2 2 6 6" xfId="2402" xr:uid="{4613AFF6-1049-4D4C-9997-51135EF1045F}"/>
    <cellStyle name="Įprastas 4 2 2 6 6 2" xfId="5737" xr:uid="{A36AD6A8-E9E2-4A71-8E1E-DDD231100737}"/>
    <cellStyle name="Įprastas 4 2 2 6 6 2 2" xfId="13667" xr:uid="{1C423212-4680-4051-8C41-A79EDBFFD86D}"/>
    <cellStyle name="Įprastas 4 2 2 6 6 3" xfId="10332" xr:uid="{13334DD4-C2FF-47D1-98F1-95019D5584E6}"/>
    <cellStyle name="Įprastas 4 2 2 6 7" xfId="3046" xr:uid="{6E48DD89-0A63-469A-A1A2-5F078E900E50}"/>
    <cellStyle name="Įprastas 4 2 2 6 7 2" xfId="6460" xr:uid="{D8D42561-16E2-4715-B3F6-B598048E6519}"/>
    <cellStyle name="Įprastas 4 2 2 6 7 2 2" xfId="14390" xr:uid="{DFA62C12-F095-41A0-B26C-20778581045A}"/>
    <cellStyle name="Įprastas 4 2 2 6 7 3" xfId="10976" xr:uid="{444D7929-41CB-4F06-ACE7-EE2DE5B744C3}"/>
    <cellStyle name="Įprastas 4 2 2 6 8" xfId="3809" xr:uid="{0072C334-59CD-4DBA-8FB4-79A4A25370BF}"/>
    <cellStyle name="Įprastas 4 2 2 6 8 2" xfId="11739" xr:uid="{AD574FFC-09C6-46BC-823B-A0349C952C8E}"/>
    <cellStyle name="Įprastas 4 2 2 6 9" xfId="7434" xr:uid="{E6A24116-186B-479E-9A0C-A7C0380908D3}"/>
    <cellStyle name="Įprastas 4 2 2 6 9 2" xfId="15364" xr:uid="{6B1D4A53-95B7-4D4D-9F8F-59DF853D7201}"/>
    <cellStyle name="Įprastas 4 2 2 7" xfId="277" xr:uid="{DA135B5F-7C46-4F48-9CA9-E80903700A78}"/>
    <cellStyle name="Įprastas 4 2 2 7 10" xfId="8207" xr:uid="{3DAD8C01-2284-47E2-91B7-55E346730AB5}"/>
    <cellStyle name="Įprastas 4 2 2 7 2" xfId="599" xr:uid="{1707ACB2-1D01-4311-B7E8-725CD7E05667}"/>
    <cellStyle name="Įprastas 4 2 2 7 2 2" xfId="1243" xr:uid="{2AE0EC32-B324-46B7-BBAF-A5802B2AEC4D}"/>
    <cellStyle name="Įprastas 4 2 2 7 2 2 2" xfId="9173" xr:uid="{66CE38B2-9E45-498B-B392-81E751CCAD24}"/>
    <cellStyle name="Įprastas 4 2 2 7 2 3" xfId="2209" xr:uid="{E9A53850-6EF7-489A-BC17-F63463E9CDE9}"/>
    <cellStyle name="Įprastas 4 2 2 7 2 3 2" xfId="10139" xr:uid="{356D9669-9616-4E3A-A937-BAAE6808BEBB}"/>
    <cellStyle name="Įprastas 4 2 2 7 2 4" xfId="2853" xr:uid="{D9960B3E-F148-4B9D-A8AA-231B3CB2D88B}"/>
    <cellStyle name="Įprastas 4 2 2 7 2 4 2" xfId="10783" xr:uid="{DC9C774C-5AEA-4A6D-A77F-268F1410B212}"/>
    <cellStyle name="Įprastas 4 2 2 7 2 5" xfId="3497" xr:uid="{DF15A071-5536-41E6-B1DA-4A406249011A}"/>
    <cellStyle name="Įprastas 4 2 2 7 2 5 2" xfId="11427" xr:uid="{A9EF504A-4735-42A5-8568-3778B635400C}"/>
    <cellStyle name="Įprastas 4 2 2 7 2 6" xfId="4894" xr:uid="{26CBE61A-5D1B-4140-B355-F4D52D172D6F}"/>
    <cellStyle name="Įprastas 4 2 2 7 2 6 2" xfId="12824" xr:uid="{ACE11852-77E9-4C5E-B3DE-025F63734782}"/>
    <cellStyle name="Įprastas 4 2 2 7 2 7" xfId="7885" xr:uid="{A51DF1CE-5222-4F9B-87F3-BA3FE73DDB7B}"/>
    <cellStyle name="Įprastas 4 2 2 7 2 7 2" xfId="15815" xr:uid="{CBF33AD6-A516-4081-A04D-F4755B8AB92C}"/>
    <cellStyle name="Įprastas 4 2 2 7 2 8" xfId="8529" xr:uid="{472B95E9-4731-4A3E-AF81-DE347B12F72D}"/>
    <cellStyle name="Įprastas 4 2 2 7 3" xfId="921" xr:uid="{BECD61FE-8F86-4DBE-A58C-1CF362D3DC4C}"/>
    <cellStyle name="Įprastas 4 2 2 7 3 2" xfId="5858" xr:uid="{1153C0E1-016A-45A6-BCB2-33002407ABFA}"/>
    <cellStyle name="Įprastas 4 2 2 7 3 2 2" xfId="13788" xr:uid="{3861670F-D840-4566-B887-914118E8849F}"/>
    <cellStyle name="Įprastas 4 2 2 7 3 3" xfId="8851" xr:uid="{1A83D9DE-1E62-492A-88F7-E4C73C0DBCE0}"/>
    <cellStyle name="Įprastas 4 2 2 7 4" xfId="1565" xr:uid="{AEE97E42-5849-4874-BDF4-019D7887DA4D}"/>
    <cellStyle name="Įprastas 4 2 2 7 4 2" xfId="6581" xr:uid="{53EE17B9-3DBF-41F5-B412-149BA412DF58}"/>
    <cellStyle name="Įprastas 4 2 2 7 4 2 2" xfId="14511" xr:uid="{9713011A-CE6E-4828-9BE0-FFF032AED946}"/>
    <cellStyle name="Įprastas 4 2 2 7 4 3" xfId="9495" xr:uid="{9B275386-95E6-4E05-9869-3947A0D425AB}"/>
    <cellStyle name="Įprastas 4 2 2 7 5" xfId="1887" xr:uid="{F2F406DE-4289-48C5-AA05-D202ABA4B929}"/>
    <cellStyle name="Įprastas 4 2 2 7 5 2" xfId="9817" xr:uid="{5427317B-151A-47DC-B860-E82DA43CF7D5}"/>
    <cellStyle name="Įprastas 4 2 2 7 6" xfId="2531" xr:uid="{9AB19FA8-D6E7-4C11-8A2E-476B56E027A4}"/>
    <cellStyle name="Įprastas 4 2 2 7 6 2" xfId="10461" xr:uid="{0EE0D791-9CE0-4311-B2B6-49EB7FCF4CD9}"/>
    <cellStyle name="Įprastas 4 2 2 7 7" xfId="3175" xr:uid="{E05B7B6B-E22A-4BE4-B78C-2A05889FFFC4}"/>
    <cellStyle name="Įprastas 4 2 2 7 7 2" xfId="11105" xr:uid="{19AB9984-3712-4AC6-9972-CD83D0772BDB}"/>
    <cellStyle name="Įprastas 4 2 2 7 8" xfId="3930" xr:uid="{65C67AC6-94C5-4908-9A54-B441F73FF7C6}"/>
    <cellStyle name="Įprastas 4 2 2 7 8 2" xfId="11860" xr:uid="{D8AC7CE3-4E31-4437-BDB2-E2BB6E25E783}"/>
    <cellStyle name="Įprastas 4 2 2 7 9" xfId="7563" xr:uid="{3A8D4F62-852A-43F5-98A1-03B82E550841}"/>
    <cellStyle name="Įprastas 4 2 2 7 9 2" xfId="15493" xr:uid="{C18B7F2D-496D-4997-B6E8-A310FA89B91F}"/>
    <cellStyle name="Įprastas 4 2 2 8" xfId="340" xr:uid="{4B7C54B1-7A5C-4954-BDA2-BC60A2733B7C}"/>
    <cellStyle name="Įprastas 4 2 2 8 2" xfId="984" xr:uid="{515DED7D-70B7-49D7-8764-38006667B782}"/>
    <cellStyle name="Įprastas 4 2 2 8 2 2" xfId="5135" xr:uid="{6A6ED82C-BE76-42F4-82EF-470F48C7995D}"/>
    <cellStyle name="Įprastas 4 2 2 8 2 2 2" xfId="13065" xr:uid="{24BAFFE9-4BC3-46DD-8AB4-D11406EB9B06}"/>
    <cellStyle name="Įprastas 4 2 2 8 2 3" xfId="8914" xr:uid="{31C790CC-4692-4F42-98D7-B3C951917EC0}"/>
    <cellStyle name="Įprastas 4 2 2 8 3" xfId="1950" xr:uid="{D69133CA-B2DC-4189-A4D0-6EFEAC65ECB5}"/>
    <cellStyle name="Įprastas 4 2 2 8 3 2" xfId="6099" xr:uid="{2862A1B9-0589-49CA-AD1E-3809A8868378}"/>
    <cellStyle name="Įprastas 4 2 2 8 3 2 2" xfId="14029" xr:uid="{B018B1D8-C7C9-47C7-93E1-116006D003B2}"/>
    <cellStyle name="Įprastas 4 2 2 8 3 3" xfId="9880" xr:uid="{8E539581-7795-4C15-931E-5ACD441CC86D}"/>
    <cellStyle name="Įprastas 4 2 2 8 4" xfId="2594" xr:uid="{A494E2E7-8806-4AF6-93FC-C73C1AF5F9B5}"/>
    <cellStyle name="Įprastas 4 2 2 8 4 2" xfId="6822" xr:uid="{7EB1CAA3-EC12-4305-89E4-E90099CE6B40}"/>
    <cellStyle name="Įprastas 4 2 2 8 4 2 2" xfId="14752" xr:uid="{FAAFFF07-F353-4D62-9DDF-1AD2E57BA647}"/>
    <cellStyle name="Įprastas 4 2 2 8 4 3" xfId="10524" xr:uid="{05DCC80D-36F5-4759-A3E4-3DE6ED4222A0}"/>
    <cellStyle name="Įprastas 4 2 2 8 5" xfId="3238" xr:uid="{EC75A66D-EBC7-41C0-8C97-B5080EFA40B0}"/>
    <cellStyle name="Įprastas 4 2 2 8 5 2" xfId="11168" xr:uid="{DF25CA68-6328-4D46-8E32-40CB2B578A56}"/>
    <cellStyle name="Įprastas 4 2 2 8 6" xfId="4171" xr:uid="{461E9E29-7E78-4DF6-821D-0C8AA52BD8BD}"/>
    <cellStyle name="Įprastas 4 2 2 8 6 2" xfId="12101" xr:uid="{8D0B2D11-D051-43AD-BC1F-6C2268A72182}"/>
    <cellStyle name="Įprastas 4 2 2 8 7" xfId="7626" xr:uid="{A34BC4A8-A9EA-4F49-89E3-B52EADC5CE5C}"/>
    <cellStyle name="Įprastas 4 2 2 8 7 2" xfId="15556" xr:uid="{1BE88F7B-D620-402E-A509-C1849446DCA4}"/>
    <cellStyle name="Įprastas 4 2 2 8 8" xfId="8270" xr:uid="{B30AA82D-3B25-416C-A8F8-906C7485AAB9}"/>
    <cellStyle name="Įprastas 4 2 2 9" xfId="662" xr:uid="{7E546224-8639-4F05-81DD-C44EF45CEC5B}"/>
    <cellStyle name="Įprastas 4 2 2 9 2" xfId="5376" xr:uid="{F8BAD44C-3E30-4729-87B3-FBA133750649}"/>
    <cellStyle name="Įprastas 4 2 2 9 2 2" xfId="13306" xr:uid="{1AA990B8-4A2B-4C41-9AC7-25A38D88B3C0}"/>
    <cellStyle name="Įprastas 4 2 2 9 3" xfId="7063" xr:uid="{4DFDB2CF-7018-495E-A36E-D928F618854C}"/>
    <cellStyle name="Įprastas 4 2 2 9 3 2" xfId="14993" xr:uid="{40251640-CE99-4418-BF0E-F70070896B17}"/>
    <cellStyle name="Įprastas 4 2 2 9 4" xfId="4412" xr:uid="{F72540D3-4933-47BB-8F89-7BB8A780766F}"/>
    <cellStyle name="Įprastas 4 2 2 9 4 2" xfId="12342" xr:uid="{B8624D04-EFF6-415A-B761-6E3D8D3B3C01}"/>
    <cellStyle name="Įprastas 4 2 2 9 5" xfId="8592" xr:uid="{C3F9B3E0-D523-4499-9BB8-2C64EF686D86}"/>
    <cellStyle name="Įprastas 4 2 3" xfId="20" xr:uid="{8BE3ECAA-2C9E-41BD-B64F-8785386C7446}"/>
    <cellStyle name="Įprastas 4 2 3 10" xfId="1309" xr:uid="{9B7F8D12-753C-4CEF-B0E3-1A0DABBB063F}"/>
    <cellStyle name="Įprastas 4 2 3 10 2" xfId="4656" xr:uid="{97F1E3E9-2217-44CA-8794-0C2CEAC44178}"/>
    <cellStyle name="Įprastas 4 2 3 10 2 2" xfId="12586" xr:uid="{612970C5-ABC9-4435-9748-256998FB784E}"/>
    <cellStyle name="Įprastas 4 2 3 10 3" xfId="9239" xr:uid="{D27BD844-A808-4D27-8E5D-B9F91E697BD9}"/>
    <cellStyle name="Įprastas 4 2 3 11" xfId="1631" xr:uid="{3A6BB917-3279-4279-BDFC-160E772BDAD6}"/>
    <cellStyle name="Įprastas 4 2 3 11 2" xfId="5620" xr:uid="{866A4916-A1F1-4063-9C04-90FE578F52D9}"/>
    <cellStyle name="Įprastas 4 2 3 11 2 2" xfId="13550" xr:uid="{F62A1BF4-DD29-40A1-8588-E5E1AF064D70}"/>
    <cellStyle name="Įprastas 4 2 3 11 3" xfId="9561" xr:uid="{F95CEB8F-3CF5-4995-9485-5D4CF1707AFF}"/>
    <cellStyle name="Įprastas 4 2 3 12" xfId="2275" xr:uid="{E5E76CD4-4E94-441C-A2D4-84449EBD16DC}"/>
    <cellStyle name="Įprastas 4 2 3 12 2" xfId="6343" xr:uid="{8F67D5CC-68A1-4758-A657-E2C720F1A251}"/>
    <cellStyle name="Įprastas 4 2 3 12 2 2" xfId="14273" xr:uid="{2ACB3206-0344-497A-9106-6A261B87D993}"/>
    <cellStyle name="Įprastas 4 2 3 12 3" xfId="10205" xr:uid="{FADC76AB-DB00-4CDD-82E7-7E722A4B0583}"/>
    <cellStyle name="Įprastas 4 2 3 13" xfId="2919" xr:uid="{EF307F51-B2E0-4B40-A138-5CE12E7FF8BF}"/>
    <cellStyle name="Įprastas 4 2 3 13 2" xfId="10849" xr:uid="{2AA8E4B2-921F-41F7-9E8D-C20BC0BBCACF}"/>
    <cellStyle name="Įprastas 4 2 3 14" xfId="3563" xr:uid="{292CA692-17FD-4709-A557-AEBF972674CF}"/>
    <cellStyle name="Įprastas 4 2 3 14 2" xfId="11493" xr:uid="{98F37EDC-8DF8-4E11-BB22-A5921EBF932D}"/>
    <cellStyle name="Įprastas 4 2 3 15" xfId="3692" xr:uid="{1680478D-6EFE-47C9-AA6A-0DFC4BE6DCF2}"/>
    <cellStyle name="Įprastas 4 2 3 15 2" xfId="11622" xr:uid="{30FF9C25-56E6-43C5-8015-011E66F5295E}"/>
    <cellStyle name="Įprastas 4 2 3 16" xfId="7307" xr:uid="{68BCF11F-6341-4D99-B726-42E128114639}"/>
    <cellStyle name="Įprastas 4 2 3 16 2" xfId="15237" xr:uid="{CB10D739-8AD6-4F3A-ACF5-14B626D7117B}"/>
    <cellStyle name="Įprastas 4 2 3 17" xfId="7951" xr:uid="{4BAC6561-4E08-441F-8777-92AE7FC032AE}"/>
    <cellStyle name="Įprastas 4 2 3 2" xfId="30" xr:uid="{372FCAEB-CDCD-42F6-A367-67C125514956}"/>
    <cellStyle name="Įprastas 4 2 3 2 10" xfId="1641" xr:uid="{67D02F59-976D-416B-B231-8994F39657EB}"/>
    <cellStyle name="Įprastas 4 2 3 2 10 2" xfId="5630" xr:uid="{78DEC5A3-86DB-462C-AA2F-5A31E48F1074}"/>
    <cellStyle name="Įprastas 4 2 3 2 10 2 2" xfId="13560" xr:uid="{DF3D3031-05A9-4B44-B240-EA801D0DFBE7}"/>
    <cellStyle name="Įprastas 4 2 3 2 10 3" xfId="9571" xr:uid="{ABBD2D63-F730-46D2-AF76-D19A8B339A9F}"/>
    <cellStyle name="Įprastas 4 2 3 2 11" xfId="2285" xr:uid="{4FBF9909-F292-45CB-8D2A-933EDB036CF0}"/>
    <cellStyle name="Įprastas 4 2 3 2 11 2" xfId="6353" xr:uid="{8C1D1C74-DA46-40E2-A8BC-9366538F57D6}"/>
    <cellStyle name="Įprastas 4 2 3 2 11 2 2" xfId="14283" xr:uid="{ADAFDF75-E7E1-479F-9C9A-CF1F2D33E0D1}"/>
    <cellStyle name="Įprastas 4 2 3 2 11 3" xfId="10215" xr:uid="{01199C31-F29F-4C94-8689-883356B60466}"/>
    <cellStyle name="Įprastas 4 2 3 2 12" xfId="2929" xr:uid="{1608350A-6F3C-491F-869D-52F22361ADF0}"/>
    <cellStyle name="Įprastas 4 2 3 2 12 2" xfId="10859" xr:uid="{08B5ACAA-7789-47C6-854E-449CA3DA4D13}"/>
    <cellStyle name="Įprastas 4 2 3 2 13" xfId="3573" xr:uid="{4C2D3275-AE5E-4EE8-AA60-C8558D6BB7EF}"/>
    <cellStyle name="Įprastas 4 2 3 2 13 2" xfId="11503" xr:uid="{D93E139F-3D5D-4770-B7AD-E107C077F4C1}"/>
    <cellStyle name="Įprastas 4 2 3 2 14" xfId="3702" xr:uid="{BEE38955-2950-40B6-9493-C29D83832F3B}"/>
    <cellStyle name="Įprastas 4 2 3 2 14 2" xfId="11632" xr:uid="{4C6CFC12-DEFD-4B74-BC68-910596954B88}"/>
    <cellStyle name="Įprastas 4 2 3 2 15" xfId="7317" xr:uid="{53CDCFDF-90B9-4793-9FEE-14EBBDBA6B68}"/>
    <cellStyle name="Įprastas 4 2 3 2 15 2" xfId="15247" xr:uid="{BA6C17F5-6019-4122-8EAC-1FCC2F63BBFF}"/>
    <cellStyle name="Įprastas 4 2 3 2 16" xfId="7961" xr:uid="{7138125E-21BA-40B3-9952-E04230D2A287}"/>
    <cellStyle name="Įprastas 4 2 3 2 2" xfId="50" xr:uid="{E262A84D-C97F-414F-8746-F40A89D76D32}"/>
    <cellStyle name="Įprastas 4 2 3 2 2 10" xfId="2949" xr:uid="{5C005CD8-7E50-42EA-B839-D3C6E0BC4077}"/>
    <cellStyle name="Įprastas 4 2 3 2 2 10 2" xfId="10879" xr:uid="{C9C0124B-D2D3-4379-AA12-924E12610581}"/>
    <cellStyle name="Įprastas 4 2 3 2 2 11" xfId="3593" xr:uid="{57F26B9B-6A33-4A79-9460-08BD392E4D38}"/>
    <cellStyle name="Įprastas 4 2 3 2 2 11 2" xfId="11523" xr:uid="{B2327926-1B68-47AA-9022-ACEFDBE4F889}"/>
    <cellStyle name="Įprastas 4 2 3 2 2 12" xfId="3722" xr:uid="{A8613659-C0ED-4CE8-B6F7-0445E3BD51F7}"/>
    <cellStyle name="Įprastas 4 2 3 2 2 12 2" xfId="11652" xr:uid="{2ADFCF3E-9647-4022-9812-71C590906595}"/>
    <cellStyle name="Įprastas 4 2 3 2 2 13" xfId="7337" xr:uid="{DD0B6539-0921-484A-8A10-426C2E42389F}"/>
    <cellStyle name="Įprastas 4 2 3 2 2 13 2" xfId="15267" xr:uid="{8843BA1B-C78C-408D-943D-FB18483F9360}"/>
    <cellStyle name="Įprastas 4 2 3 2 2 14" xfId="7981" xr:uid="{5A2232EF-69BD-4B7F-8CE6-37286B83F337}"/>
    <cellStyle name="Įprastas 4 2 3 2 2 2" xfId="116" xr:uid="{DB0E67F0-1429-4A23-9C8D-5C3D96E6A804}"/>
    <cellStyle name="Įprastas 4 2 3 2 2 2 10" xfId="3782" xr:uid="{28386280-FF42-400B-8743-3989FBCF0BD4}"/>
    <cellStyle name="Įprastas 4 2 3 2 2 2 10 2" xfId="11712" xr:uid="{5A0ABDFA-D408-43B9-B67D-10B18FEBD6A1}"/>
    <cellStyle name="Įprastas 4 2 3 2 2 2 11" xfId="7402" xr:uid="{115030BD-461F-489C-BA9D-84F8A98DAFE2}"/>
    <cellStyle name="Įprastas 4 2 3 2 2 2 11 2" xfId="15332" xr:uid="{DF3C1226-6316-470F-95E6-DC2F2DBA0D03}"/>
    <cellStyle name="Įprastas 4 2 3 2 2 2 12" xfId="8046" xr:uid="{761F25C5-7997-4F43-9DD9-4420DA792534}"/>
    <cellStyle name="Įprastas 4 2 3 2 2 2 2" xfId="246" xr:uid="{5158E653-E750-4DA7-A291-3CCE8C7741DF}"/>
    <cellStyle name="Įprastas 4 2 3 2 2 2 2 10" xfId="8176" xr:uid="{C5EF7B5F-8BD9-40D8-B946-D56587CBB7FC}"/>
    <cellStyle name="Įprastas 4 2 3 2 2 2 2 2" xfId="568" xr:uid="{59E53F89-0673-4AF3-9933-CDC3A4BD21A0}"/>
    <cellStyle name="Įprastas 4 2 3 2 2 2 2 2 2" xfId="1212" xr:uid="{6F2A4247-4C66-41A7-87E8-561E6CA1A58D}"/>
    <cellStyle name="Įprastas 4 2 3 2 2 2 2 2 2 2" xfId="5107" xr:uid="{1FAE54DF-27F4-4266-996D-E0D58A663762}"/>
    <cellStyle name="Įprastas 4 2 3 2 2 2 2 2 2 2 2" xfId="13037" xr:uid="{0C707A71-55F2-4DFA-A230-909F26731C42}"/>
    <cellStyle name="Įprastas 4 2 3 2 2 2 2 2 2 3" xfId="9142" xr:uid="{1E7A4F26-DC65-494B-9EC8-4F54C33C026F}"/>
    <cellStyle name="Įprastas 4 2 3 2 2 2 2 2 3" xfId="2178" xr:uid="{C05BD75E-86E4-4A16-9062-E4B876C35A00}"/>
    <cellStyle name="Įprastas 4 2 3 2 2 2 2 2 3 2" xfId="6071" xr:uid="{83EA0BED-B00E-4B6D-85DF-042DFEA6D745}"/>
    <cellStyle name="Įprastas 4 2 3 2 2 2 2 2 3 2 2" xfId="14001" xr:uid="{7EE00605-F8D6-40E9-BD4F-D3075CB1C5BD}"/>
    <cellStyle name="Įprastas 4 2 3 2 2 2 2 2 3 3" xfId="10108" xr:uid="{D75B2734-6CAD-4417-AB98-7C65EEC7F8B8}"/>
    <cellStyle name="Įprastas 4 2 3 2 2 2 2 2 4" xfId="2822" xr:uid="{33D591FA-5347-45E9-BE92-60CBE3C96B82}"/>
    <cellStyle name="Įprastas 4 2 3 2 2 2 2 2 4 2" xfId="6794" xr:uid="{B0F104F1-506F-4A1E-AB5C-49BC080B7E28}"/>
    <cellStyle name="Įprastas 4 2 3 2 2 2 2 2 4 2 2" xfId="14724" xr:uid="{92196FFD-DE45-4481-A962-CA7400E9C9D9}"/>
    <cellStyle name="Įprastas 4 2 3 2 2 2 2 2 4 3" xfId="10752" xr:uid="{AAD138DF-A054-4805-9BC1-4E7CB833535F}"/>
    <cellStyle name="Įprastas 4 2 3 2 2 2 2 2 5" xfId="3466" xr:uid="{C51CD0C6-F515-4FC6-9CA6-46D975BB73AB}"/>
    <cellStyle name="Įprastas 4 2 3 2 2 2 2 2 5 2" xfId="11396" xr:uid="{26C7E017-3C52-4E27-BA3F-D4613E205DA6}"/>
    <cellStyle name="Įprastas 4 2 3 2 2 2 2 2 6" xfId="4143" xr:uid="{C917DE25-562A-43C8-9217-D193C8696613}"/>
    <cellStyle name="Įprastas 4 2 3 2 2 2 2 2 6 2" xfId="12073" xr:uid="{976A1BFE-8B53-4451-8F42-95BDC604FDEB}"/>
    <cellStyle name="Įprastas 4 2 3 2 2 2 2 2 7" xfId="7854" xr:uid="{F65DA4AF-A3B1-453E-A8BA-0109996F9062}"/>
    <cellStyle name="Įprastas 4 2 3 2 2 2 2 2 7 2" xfId="15784" xr:uid="{4863EB3F-934C-4D01-9782-D7EAA55CDA1D}"/>
    <cellStyle name="Įprastas 4 2 3 2 2 2 2 2 8" xfId="8498" xr:uid="{D4292D1A-D3D3-462B-B80F-CCD260F43781}"/>
    <cellStyle name="Įprastas 4 2 3 2 2 2 2 3" xfId="890" xr:uid="{2255B2B9-5153-4A8A-857C-1208322E71D7}"/>
    <cellStyle name="Įprastas 4 2 3 2 2 2 2 3 2" xfId="5348" xr:uid="{284B8CBE-41F7-4ECF-BED1-9673EAF0E549}"/>
    <cellStyle name="Įprastas 4 2 3 2 2 2 2 3 2 2" xfId="13278" xr:uid="{2258364A-5DA7-4BFD-9B6F-205C47503935}"/>
    <cellStyle name="Įprastas 4 2 3 2 2 2 2 3 3" xfId="6312" xr:uid="{19E73CA0-1088-4323-AAD6-7FF1005E4D5A}"/>
    <cellStyle name="Įprastas 4 2 3 2 2 2 2 3 3 2" xfId="14242" xr:uid="{06EEB70C-2820-4B9A-97A2-14C2586EE2D5}"/>
    <cellStyle name="Įprastas 4 2 3 2 2 2 2 3 4" xfId="7035" xr:uid="{9F2C07F4-98C8-4DA2-BEF3-FCF71E7FC342}"/>
    <cellStyle name="Įprastas 4 2 3 2 2 2 2 3 4 2" xfId="14965" xr:uid="{36E14D37-0E35-478C-B33B-6E0D863031E8}"/>
    <cellStyle name="Įprastas 4 2 3 2 2 2 2 3 5" xfId="4384" xr:uid="{EFA7FD9F-2A33-441A-B139-8E6CC3C4DF4C}"/>
    <cellStyle name="Įprastas 4 2 3 2 2 2 2 3 5 2" xfId="12314" xr:uid="{A0820F9D-62FB-4FDC-961B-CE0FD8094F11}"/>
    <cellStyle name="Įprastas 4 2 3 2 2 2 2 3 6" xfId="8820" xr:uid="{5D3D8957-515A-4C8B-B0E6-E71356AFC174}"/>
    <cellStyle name="Įprastas 4 2 3 2 2 2 2 4" xfId="1534" xr:uid="{2DFCCBC0-95EF-4403-BF58-F739FCDB9354}"/>
    <cellStyle name="Įprastas 4 2 3 2 2 2 2 4 2" xfId="5589" xr:uid="{60266ACA-C88A-4BC0-9EEF-7E3C38D53EA7}"/>
    <cellStyle name="Įprastas 4 2 3 2 2 2 2 4 2 2" xfId="13519" xr:uid="{DEA64A1C-1CA1-427B-BD58-2F2907B2B9A2}"/>
    <cellStyle name="Įprastas 4 2 3 2 2 2 2 4 3" xfId="7276" xr:uid="{882DAC8A-31FE-4AF0-AC27-6FA04E4085EE}"/>
    <cellStyle name="Įprastas 4 2 3 2 2 2 2 4 3 2" xfId="15206" xr:uid="{68C12A6B-4FC7-4B1F-81C3-E70E173F9889}"/>
    <cellStyle name="Įprastas 4 2 3 2 2 2 2 4 4" xfId="4625" xr:uid="{FF162E08-CE27-4694-BC71-9C8B05E0BA2C}"/>
    <cellStyle name="Įprastas 4 2 3 2 2 2 2 4 4 2" xfId="12555" xr:uid="{BD294D81-5017-407F-99D8-F48F3A2FAA29}"/>
    <cellStyle name="Įprastas 4 2 3 2 2 2 2 4 5" xfId="9464" xr:uid="{3FE07AA5-2771-4D07-9F30-40FCBC472D1E}"/>
    <cellStyle name="Įprastas 4 2 3 2 2 2 2 5" xfId="1856" xr:uid="{38548459-D8CC-4EFD-B8BA-960B6CB9AFF1}"/>
    <cellStyle name="Įprastas 4 2 3 2 2 2 2 5 2" xfId="4866" xr:uid="{CB725FE5-2C2F-484F-9914-BCE4F8F24947}"/>
    <cellStyle name="Įprastas 4 2 3 2 2 2 2 5 2 2" xfId="12796" xr:uid="{7B3270A9-7298-4309-B55D-982A448A40C0}"/>
    <cellStyle name="Įprastas 4 2 3 2 2 2 2 5 3" xfId="9786" xr:uid="{15F6B5C7-D737-4D6E-BB8E-716EA6DC019F}"/>
    <cellStyle name="Įprastas 4 2 3 2 2 2 2 6" xfId="2500" xr:uid="{F46EAB95-B5DC-4221-8DB0-2A03BCE0E710}"/>
    <cellStyle name="Įprastas 4 2 3 2 2 2 2 6 2" xfId="5830" xr:uid="{2C5C0EC0-9B1F-4530-A121-5A9CA007587D}"/>
    <cellStyle name="Įprastas 4 2 3 2 2 2 2 6 2 2" xfId="13760" xr:uid="{FD93D16E-D6E8-4A7D-B674-CF54251177D2}"/>
    <cellStyle name="Įprastas 4 2 3 2 2 2 2 6 3" xfId="10430" xr:uid="{6B44A120-1A2E-4957-AB82-EA031357695C}"/>
    <cellStyle name="Įprastas 4 2 3 2 2 2 2 7" xfId="3144" xr:uid="{AF90FB91-8B41-4972-A184-3265AA047448}"/>
    <cellStyle name="Įprastas 4 2 3 2 2 2 2 7 2" xfId="6553" xr:uid="{BEE1DAC8-2648-43D2-B75B-8E43B7E33C8C}"/>
    <cellStyle name="Įprastas 4 2 3 2 2 2 2 7 2 2" xfId="14483" xr:uid="{0E135865-2F69-4090-AFEC-402E6F0A7DDB}"/>
    <cellStyle name="Įprastas 4 2 3 2 2 2 2 7 3" xfId="11074" xr:uid="{56C54E1D-1E42-4D25-BE22-32053AAF2328}"/>
    <cellStyle name="Įprastas 4 2 3 2 2 2 2 8" xfId="3902" xr:uid="{01FD1E1D-B278-4C26-9F16-AFCF48C4DC15}"/>
    <cellStyle name="Įprastas 4 2 3 2 2 2 2 8 2" xfId="11832" xr:uid="{CDFCAF69-C680-40FE-9651-6EFB8FA8C726}"/>
    <cellStyle name="Įprastas 4 2 3 2 2 2 2 9" xfId="7532" xr:uid="{C1076ED4-C5DD-42C3-95E4-AFD1F0133C89}"/>
    <cellStyle name="Įprastas 4 2 3 2 2 2 2 9 2" xfId="15462" xr:uid="{B75A5161-29A1-443E-9E89-9FED4EC83039}"/>
    <cellStyle name="Įprastas 4 2 3 2 2 2 3" xfId="438" xr:uid="{4AF93C59-8570-4AB7-8445-5B608299F4D5}"/>
    <cellStyle name="Įprastas 4 2 3 2 2 2 3 2" xfId="1082" xr:uid="{122A8471-58A7-4730-9280-1BB3E5FC7A24}"/>
    <cellStyle name="Įprastas 4 2 3 2 2 2 3 2 2" xfId="4987" xr:uid="{98ED507E-EBDF-423B-B380-6E6D26CCB432}"/>
    <cellStyle name="Įprastas 4 2 3 2 2 2 3 2 2 2" xfId="12917" xr:uid="{DE1BD061-D0DA-401C-9255-CBA90CE9341C}"/>
    <cellStyle name="Įprastas 4 2 3 2 2 2 3 2 3" xfId="9012" xr:uid="{5C9BC624-CBDA-49D0-9799-F31DE793278A}"/>
    <cellStyle name="Įprastas 4 2 3 2 2 2 3 3" xfId="2048" xr:uid="{71FEC840-0724-4791-820D-7E6393557635}"/>
    <cellStyle name="Įprastas 4 2 3 2 2 2 3 3 2" xfId="5951" xr:uid="{E325D1D7-165E-43C6-B5DC-738D6716DFDC}"/>
    <cellStyle name="Įprastas 4 2 3 2 2 2 3 3 2 2" xfId="13881" xr:uid="{BF05415C-1972-443E-9274-2782A67406C9}"/>
    <cellStyle name="Įprastas 4 2 3 2 2 2 3 3 3" xfId="9978" xr:uid="{0132C3DB-0491-4064-A177-245E8C245E5A}"/>
    <cellStyle name="Įprastas 4 2 3 2 2 2 3 4" xfId="2692" xr:uid="{0488CC5D-1C22-44E8-809A-D4FA3A4626C2}"/>
    <cellStyle name="Įprastas 4 2 3 2 2 2 3 4 2" xfId="6674" xr:uid="{45F470BA-E00A-4363-B08A-479753A4418E}"/>
    <cellStyle name="Įprastas 4 2 3 2 2 2 3 4 2 2" xfId="14604" xr:uid="{25D613E4-206F-4BD1-BA6F-6CD77C39F32B}"/>
    <cellStyle name="Įprastas 4 2 3 2 2 2 3 4 3" xfId="10622" xr:uid="{081434EB-3503-4081-BBCB-DB947CD1D3CF}"/>
    <cellStyle name="Įprastas 4 2 3 2 2 2 3 5" xfId="3336" xr:uid="{464E63BE-B44C-4DE6-9AD9-80803843239D}"/>
    <cellStyle name="Įprastas 4 2 3 2 2 2 3 5 2" xfId="11266" xr:uid="{3BB97F00-884B-43FE-8711-F2204E4CE948}"/>
    <cellStyle name="Įprastas 4 2 3 2 2 2 3 6" xfId="4023" xr:uid="{9F70F19C-7FF3-4F3E-9373-6E8C92CC954A}"/>
    <cellStyle name="Įprastas 4 2 3 2 2 2 3 6 2" xfId="11953" xr:uid="{8193F984-679A-4CEC-A015-2CEDDDAB42C2}"/>
    <cellStyle name="Įprastas 4 2 3 2 2 2 3 7" xfId="7724" xr:uid="{5A646648-FDBF-4658-8599-31187DB7B8D5}"/>
    <cellStyle name="Įprastas 4 2 3 2 2 2 3 7 2" xfId="15654" xr:uid="{2F6BE155-CA19-43F7-A7FA-78C8B3FE147C}"/>
    <cellStyle name="Įprastas 4 2 3 2 2 2 3 8" xfId="8368" xr:uid="{ECC834CF-DA0F-45DC-9A2F-0A4BC0197C84}"/>
    <cellStyle name="Įprastas 4 2 3 2 2 2 4" xfId="760" xr:uid="{2FFC41C8-1A60-4D2E-8B07-50A40EB5E5DE}"/>
    <cellStyle name="Įprastas 4 2 3 2 2 2 4 2" xfId="5228" xr:uid="{1547A72B-1370-4682-91DF-142E0FCDDC88}"/>
    <cellStyle name="Įprastas 4 2 3 2 2 2 4 2 2" xfId="13158" xr:uid="{1F74879B-7EE1-4EEB-9D99-516B8D1D140E}"/>
    <cellStyle name="Įprastas 4 2 3 2 2 2 4 3" xfId="6192" xr:uid="{F1F4E238-D764-4DC4-AFB1-D624695A0476}"/>
    <cellStyle name="Įprastas 4 2 3 2 2 2 4 3 2" xfId="14122" xr:uid="{4501D895-C17B-4ECC-9A8E-DC28F7634C0F}"/>
    <cellStyle name="Įprastas 4 2 3 2 2 2 4 4" xfId="6915" xr:uid="{D081ED05-7870-494F-8A20-E9DA3E378481}"/>
    <cellStyle name="Įprastas 4 2 3 2 2 2 4 4 2" xfId="14845" xr:uid="{35162CA2-6D9C-426D-9F63-3EBCEA65C1D3}"/>
    <cellStyle name="Įprastas 4 2 3 2 2 2 4 5" xfId="4264" xr:uid="{FC25ED26-E28B-4BA8-99A2-24795BB77057}"/>
    <cellStyle name="Įprastas 4 2 3 2 2 2 4 5 2" xfId="12194" xr:uid="{DA560DD4-C8F3-4A6F-ADDF-D78A46C2EE7C}"/>
    <cellStyle name="Įprastas 4 2 3 2 2 2 4 6" xfId="8690" xr:uid="{F3D5C8EF-4B2A-4464-9114-673BD8CF76A3}"/>
    <cellStyle name="Įprastas 4 2 3 2 2 2 5" xfId="1404" xr:uid="{D13A29BF-C61F-4E23-9EA4-5DB6533DBA15}"/>
    <cellStyle name="Įprastas 4 2 3 2 2 2 5 2" xfId="5469" xr:uid="{5EB1E167-3C93-486F-B2AA-79B26E3B8917}"/>
    <cellStyle name="Įprastas 4 2 3 2 2 2 5 2 2" xfId="13399" xr:uid="{A2908271-EEB0-4A3F-9D3D-AEB95172AE55}"/>
    <cellStyle name="Įprastas 4 2 3 2 2 2 5 3" xfId="7156" xr:uid="{DCC542DC-FE2B-445F-89CD-8F3D765B90AC}"/>
    <cellStyle name="Įprastas 4 2 3 2 2 2 5 3 2" xfId="15086" xr:uid="{C1C39AD1-FBF0-429C-AAE2-B3AAFF2FC521}"/>
    <cellStyle name="Įprastas 4 2 3 2 2 2 5 4" xfId="4505" xr:uid="{161A7C9B-AD54-4025-87CD-0E39AFF1D916}"/>
    <cellStyle name="Įprastas 4 2 3 2 2 2 5 4 2" xfId="12435" xr:uid="{98ABC2B4-CEF9-4E5A-B0B5-3281A5DE16EF}"/>
    <cellStyle name="Įprastas 4 2 3 2 2 2 5 5" xfId="9334" xr:uid="{413D930D-7E04-4B35-9D04-63C76231E728}"/>
    <cellStyle name="Įprastas 4 2 3 2 2 2 6" xfId="1726" xr:uid="{C803CCD9-2B96-4C0C-9B37-04D659E7EA74}"/>
    <cellStyle name="Įprastas 4 2 3 2 2 2 6 2" xfId="4746" xr:uid="{9D246548-18EE-46A3-9374-2579DE2B0749}"/>
    <cellStyle name="Įprastas 4 2 3 2 2 2 6 2 2" xfId="12676" xr:uid="{0F21BB69-759E-48E7-97C7-03860D5AE4D7}"/>
    <cellStyle name="Įprastas 4 2 3 2 2 2 6 3" xfId="9656" xr:uid="{99E3AB90-5BDA-4A30-8ACD-2F410B851849}"/>
    <cellStyle name="Įprastas 4 2 3 2 2 2 7" xfId="2370" xr:uid="{85D376E9-CE47-444B-86CC-8AA222E94C2B}"/>
    <cellStyle name="Įprastas 4 2 3 2 2 2 7 2" xfId="5710" xr:uid="{C4DE437E-3762-4AE1-B967-07F13F8A0C14}"/>
    <cellStyle name="Įprastas 4 2 3 2 2 2 7 2 2" xfId="13640" xr:uid="{CDAE7BEB-2D91-43A3-AE16-E7ABEAC48808}"/>
    <cellStyle name="Įprastas 4 2 3 2 2 2 7 3" xfId="10300" xr:uid="{6B127873-EDA8-4178-9CAE-B73C0A9D6792}"/>
    <cellStyle name="Įprastas 4 2 3 2 2 2 8" xfId="3014" xr:uid="{2B72B584-25DE-4F16-8CE2-13C4C8303EA3}"/>
    <cellStyle name="Įprastas 4 2 3 2 2 2 8 2" xfId="6433" xr:uid="{9F799799-4E1E-495B-8380-1D178F4DC866}"/>
    <cellStyle name="Įprastas 4 2 3 2 2 2 8 2 2" xfId="14363" xr:uid="{9ECBD06B-CD8A-41C9-81D9-259EEB06BA0E}"/>
    <cellStyle name="Įprastas 4 2 3 2 2 2 8 3" xfId="10944" xr:uid="{8C45DCFD-09D5-40F2-ABB2-F350B9263980}"/>
    <cellStyle name="Įprastas 4 2 3 2 2 2 9" xfId="3658" xr:uid="{EA5F24A1-4D0E-4309-9A57-63A9A5E18C2A}"/>
    <cellStyle name="Įprastas 4 2 3 2 2 2 9 2" xfId="11588" xr:uid="{C0F411AA-9695-4FE6-ABDF-D27B5FD6E500}"/>
    <cellStyle name="Įprastas 4 2 3 2 2 3" xfId="181" xr:uid="{F6006A49-EDE1-42BF-B7B2-4E4D571D6F07}"/>
    <cellStyle name="Įprastas 4 2 3 2 2 3 10" xfId="8111" xr:uid="{6F9EC873-2BB8-443E-AC4D-0E80B64D6AE7}"/>
    <cellStyle name="Įprastas 4 2 3 2 2 3 2" xfId="503" xr:uid="{00E37322-4996-4576-B964-3AEC4401042D}"/>
    <cellStyle name="Įprastas 4 2 3 2 2 3 2 2" xfId="1147" xr:uid="{0BAF5C80-69E3-455C-AFD3-42FCA6574119}"/>
    <cellStyle name="Įprastas 4 2 3 2 2 3 2 2 2" xfId="5047" xr:uid="{18632A6E-61A2-46B8-AB38-458BDDCB2EC9}"/>
    <cellStyle name="Įprastas 4 2 3 2 2 3 2 2 2 2" xfId="12977" xr:uid="{3FB386FA-04AD-4C76-9143-751FA0D80E56}"/>
    <cellStyle name="Įprastas 4 2 3 2 2 3 2 2 3" xfId="9077" xr:uid="{C907A01B-46B2-4BCA-9F46-B7D3813FE5FD}"/>
    <cellStyle name="Įprastas 4 2 3 2 2 3 2 3" xfId="2113" xr:uid="{9C14D589-6A12-419C-8955-4785C4181535}"/>
    <cellStyle name="Įprastas 4 2 3 2 2 3 2 3 2" xfId="6011" xr:uid="{1A5AA177-CD9E-4C11-ABC1-292F63AD8FEA}"/>
    <cellStyle name="Įprastas 4 2 3 2 2 3 2 3 2 2" xfId="13941" xr:uid="{B8EFADC9-2AA3-4BF5-89E8-0E4FA67BD077}"/>
    <cellStyle name="Įprastas 4 2 3 2 2 3 2 3 3" xfId="10043" xr:uid="{BD190AD9-B53D-4BF2-9D1E-C81C2F9D937C}"/>
    <cellStyle name="Įprastas 4 2 3 2 2 3 2 4" xfId="2757" xr:uid="{03E97560-593C-4841-866A-C4BEAA28E9DA}"/>
    <cellStyle name="Įprastas 4 2 3 2 2 3 2 4 2" xfId="6734" xr:uid="{D5764CDD-894E-48F9-81EF-F5E8BD282464}"/>
    <cellStyle name="Įprastas 4 2 3 2 2 3 2 4 2 2" xfId="14664" xr:uid="{A1BEFEBD-8036-4D93-9446-6463C076C115}"/>
    <cellStyle name="Įprastas 4 2 3 2 2 3 2 4 3" xfId="10687" xr:uid="{882500BA-31A9-4417-8308-69A8AC3CEA36}"/>
    <cellStyle name="Įprastas 4 2 3 2 2 3 2 5" xfId="3401" xr:uid="{316AF857-1E52-47CB-AD29-AE9164573466}"/>
    <cellStyle name="Įprastas 4 2 3 2 2 3 2 5 2" xfId="11331" xr:uid="{32F30020-A7F7-42A1-815E-8E9348AFFDFE}"/>
    <cellStyle name="Įprastas 4 2 3 2 2 3 2 6" xfId="4083" xr:uid="{875350A7-6061-44CA-8713-259B1126CB36}"/>
    <cellStyle name="Įprastas 4 2 3 2 2 3 2 6 2" xfId="12013" xr:uid="{ED395BBD-F8CD-4511-B63E-734BE2C9FD14}"/>
    <cellStyle name="Įprastas 4 2 3 2 2 3 2 7" xfId="7789" xr:uid="{07C42783-4B70-4624-940E-FE409A261881}"/>
    <cellStyle name="Įprastas 4 2 3 2 2 3 2 7 2" xfId="15719" xr:uid="{18E83A6A-5194-47E7-9F49-30E01C96FF3F}"/>
    <cellStyle name="Įprastas 4 2 3 2 2 3 2 8" xfId="8433" xr:uid="{008300A7-8B7D-4285-8B06-E285C01F73F1}"/>
    <cellStyle name="Įprastas 4 2 3 2 2 3 3" xfId="825" xr:uid="{7FC9EB8A-A627-47F7-94A4-C8C419C3288C}"/>
    <cellStyle name="Įprastas 4 2 3 2 2 3 3 2" xfId="5288" xr:uid="{84D6493E-FBC8-4E03-AD4F-9BE43799F9D1}"/>
    <cellStyle name="Įprastas 4 2 3 2 2 3 3 2 2" xfId="13218" xr:uid="{61409916-8F5E-4C23-91D8-10ACDEA79F80}"/>
    <cellStyle name="Įprastas 4 2 3 2 2 3 3 3" xfId="6252" xr:uid="{D359E906-DD5A-479B-B18F-E301B4D373E8}"/>
    <cellStyle name="Įprastas 4 2 3 2 2 3 3 3 2" xfId="14182" xr:uid="{77D71F9C-3976-422F-9B63-538FF2170466}"/>
    <cellStyle name="Įprastas 4 2 3 2 2 3 3 4" xfId="6975" xr:uid="{08F97132-90DB-4302-BF7C-BD04E4549F36}"/>
    <cellStyle name="Įprastas 4 2 3 2 2 3 3 4 2" xfId="14905" xr:uid="{1173F8F6-3EE6-4EB4-939E-410B2E3B04C5}"/>
    <cellStyle name="Įprastas 4 2 3 2 2 3 3 5" xfId="4324" xr:uid="{2245AB27-EF12-4A38-9D10-81B9BDBF491B}"/>
    <cellStyle name="Įprastas 4 2 3 2 2 3 3 5 2" xfId="12254" xr:uid="{469445B0-3BC4-4361-A893-DE9D9AD6A4B3}"/>
    <cellStyle name="Įprastas 4 2 3 2 2 3 3 6" xfId="8755" xr:uid="{D4B99F0E-FA67-4CD9-864D-F29547472F72}"/>
    <cellStyle name="Įprastas 4 2 3 2 2 3 4" xfId="1469" xr:uid="{E2822E4B-FF3C-4671-9C3C-565D2177745C}"/>
    <cellStyle name="Įprastas 4 2 3 2 2 3 4 2" xfId="5529" xr:uid="{A62B9D4F-775B-435F-ADA5-0782EE0157D5}"/>
    <cellStyle name="Įprastas 4 2 3 2 2 3 4 2 2" xfId="13459" xr:uid="{6917CD2E-71FD-4766-B2E6-D90B915B9B17}"/>
    <cellStyle name="Įprastas 4 2 3 2 2 3 4 3" xfId="7216" xr:uid="{DFB7EAB6-EB50-4E88-AE82-9A399A90E18E}"/>
    <cellStyle name="Įprastas 4 2 3 2 2 3 4 3 2" xfId="15146" xr:uid="{96EF0130-1D48-4528-BF22-874C8AFFBB03}"/>
    <cellStyle name="Įprastas 4 2 3 2 2 3 4 4" xfId="4565" xr:uid="{2DE846B1-B7C2-4A26-9571-4E29A7678AF4}"/>
    <cellStyle name="Įprastas 4 2 3 2 2 3 4 4 2" xfId="12495" xr:uid="{4B6C29C5-3AC8-4AA5-A1D3-7574018A5E66}"/>
    <cellStyle name="Įprastas 4 2 3 2 2 3 4 5" xfId="9399" xr:uid="{E9180ABC-03EC-4650-9C3B-466B2ED13A41}"/>
    <cellStyle name="Įprastas 4 2 3 2 2 3 5" xfId="1791" xr:uid="{221D5E87-65C2-466D-A980-E811BF750681}"/>
    <cellStyle name="Įprastas 4 2 3 2 2 3 5 2" xfId="4806" xr:uid="{8012ECF3-7033-49B5-9E5C-741747BFBE40}"/>
    <cellStyle name="Įprastas 4 2 3 2 2 3 5 2 2" xfId="12736" xr:uid="{7D21275A-92CD-4EFD-97D3-B5A9D6CA930E}"/>
    <cellStyle name="Įprastas 4 2 3 2 2 3 5 3" xfId="9721" xr:uid="{B0123C6A-904A-4401-AA34-7A997A606010}"/>
    <cellStyle name="Įprastas 4 2 3 2 2 3 6" xfId="2435" xr:uid="{EA2AA667-8975-465E-B591-1F7FB5C0CC36}"/>
    <cellStyle name="Įprastas 4 2 3 2 2 3 6 2" xfId="5770" xr:uid="{71434FD0-49EE-4979-8BAB-25BF862BE439}"/>
    <cellStyle name="Įprastas 4 2 3 2 2 3 6 2 2" xfId="13700" xr:uid="{37C926C8-A0C5-4762-A48F-5F4F20A22B4C}"/>
    <cellStyle name="Įprastas 4 2 3 2 2 3 6 3" xfId="10365" xr:uid="{9BD6A8FC-9338-4BE3-8A75-EC0153109B0F}"/>
    <cellStyle name="Įprastas 4 2 3 2 2 3 7" xfId="3079" xr:uid="{B6257D14-6757-4027-B918-E61B9181AD26}"/>
    <cellStyle name="Įprastas 4 2 3 2 2 3 7 2" xfId="6493" xr:uid="{2E7100CD-DE79-4AA9-A7DC-0388994B49FA}"/>
    <cellStyle name="Įprastas 4 2 3 2 2 3 7 2 2" xfId="14423" xr:uid="{70F036A3-C605-492A-B903-08D6C4CA0415}"/>
    <cellStyle name="Įprastas 4 2 3 2 2 3 7 3" xfId="11009" xr:uid="{2EFAAD58-BDD8-41FA-80C4-24F6ED6F3803}"/>
    <cellStyle name="Įprastas 4 2 3 2 2 3 8" xfId="3842" xr:uid="{E0B5D2AE-E25C-4D0B-A06D-500C1AEA2113}"/>
    <cellStyle name="Įprastas 4 2 3 2 2 3 8 2" xfId="11772" xr:uid="{48E0A070-0D8F-48F4-9D7D-55652608DEFC}"/>
    <cellStyle name="Įprastas 4 2 3 2 2 3 9" xfId="7467" xr:uid="{E4079927-3990-4585-92EA-DB6C48B65978}"/>
    <cellStyle name="Įprastas 4 2 3 2 2 3 9 2" xfId="15397" xr:uid="{DE3978D0-DA22-4DA5-A0D0-33FAB88A2658}"/>
    <cellStyle name="Įprastas 4 2 3 2 2 4" xfId="310" xr:uid="{441DBD31-30D2-4514-9224-F85C79D1A71A}"/>
    <cellStyle name="Įprastas 4 2 3 2 2 4 10" xfId="8240" xr:uid="{86349024-57D3-4002-9BA4-FC21FA9B5AD4}"/>
    <cellStyle name="Įprastas 4 2 3 2 2 4 2" xfId="632" xr:uid="{DE635AB3-852F-4570-B0C2-F93F8E6F6514}"/>
    <cellStyle name="Įprastas 4 2 3 2 2 4 2 2" xfId="1276" xr:uid="{DBB21286-4630-4C01-962E-818FAC8DF16C}"/>
    <cellStyle name="Įprastas 4 2 3 2 2 4 2 2 2" xfId="9206" xr:uid="{1EB8F77F-F619-4E59-AA7C-327A2327BAC6}"/>
    <cellStyle name="Įprastas 4 2 3 2 2 4 2 3" xfId="2242" xr:uid="{CC72BC91-C8C6-468F-AD58-E142F7D7222D}"/>
    <cellStyle name="Įprastas 4 2 3 2 2 4 2 3 2" xfId="10172" xr:uid="{AAA3CB7B-66FB-4CD9-BD19-DC64414E3F56}"/>
    <cellStyle name="Įprastas 4 2 3 2 2 4 2 4" xfId="2886" xr:uid="{3EEA1A1D-4032-47A8-9178-80EB8F29B1CB}"/>
    <cellStyle name="Įprastas 4 2 3 2 2 4 2 4 2" xfId="10816" xr:uid="{0B2BAEC5-29E1-48B7-9900-7CCA23D043F4}"/>
    <cellStyle name="Įprastas 4 2 3 2 2 4 2 5" xfId="3530" xr:uid="{E62D4079-605E-478B-8A13-E4FADFC6BF44}"/>
    <cellStyle name="Įprastas 4 2 3 2 2 4 2 5 2" xfId="11460" xr:uid="{B4921A66-BCAB-4691-B912-B00A7136D3A0}"/>
    <cellStyle name="Įprastas 4 2 3 2 2 4 2 6" xfId="4927" xr:uid="{71321A51-5E79-4A6A-AC0A-7652CC0C94F2}"/>
    <cellStyle name="Įprastas 4 2 3 2 2 4 2 6 2" xfId="12857" xr:uid="{4DC72BB0-0B13-4E79-9C10-8809080FCB0B}"/>
    <cellStyle name="Įprastas 4 2 3 2 2 4 2 7" xfId="7918" xr:uid="{7C8D7634-F440-48C4-A9B4-A33D3B9DF5D3}"/>
    <cellStyle name="Įprastas 4 2 3 2 2 4 2 7 2" xfId="15848" xr:uid="{4F5F4DB9-E137-4786-B156-C5CAEF7A75E5}"/>
    <cellStyle name="Įprastas 4 2 3 2 2 4 2 8" xfId="8562" xr:uid="{42AFF914-0232-4D53-BF5B-D719DE138831}"/>
    <cellStyle name="Įprastas 4 2 3 2 2 4 3" xfId="954" xr:uid="{81FA5AA1-04B9-4EE1-BBF4-75B401B7B412}"/>
    <cellStyle name="Įprastas 4 2 3 2 2 4 3 2" xfId="5891" xr:uid="{DD4BA085-153B-4855-A4A5-2125CE881FBE}"/>
    <cellStyle name="Įprastas 4 2 3 2 2 4 3 2 2" xfId="13821" xr:uid="{7D10BB4B-3E1F-4B87-870F-BDE35AA1E7E6}"/>
    <cellStyle name="Įprastas 4 2 3 2 2 4 3 3" xfId="8884" xr:uid="{7BE5971D-5D28-4443-B0D6-81377F6C4EAA}"/>
    <cellStyle name="Įprastas 4 2 3 2 2 4 4" xfId="1598" xr:uid="{CF474DCE-F1F8-4E50-8B5D-3AE42E67117D}"/>
    <cellStyle name="Įprastas 4 2 3 2 2 4 4 2" xfId="6614" xr:uid="{08B1DF29-5C0E-4443-A390-FD8E03925F8B}"/>
    <cellStyle name="Įprastas 4 2 3 2 2 4 4 2 2" xfId="14544" xr:uid="{0D70111D-6F43-41E1-AB7D-25A8B8D15324}"/>
    <cellStyle name="Įprastas 4 2 3 2 2 4 4 3" xfId="9528" xr:uid="{7409DE7A-F15D-49A3-AE5A-9DA50A07E71B}"/>
    <cellStyle name="Įprastas 4 2 3 2 2 4 5" xfId="1920" xr:uid="{FB7F2AF4-612A-444B-ABAB-35761198D44B}"/>
    <cellStyle name="Įprastas 4 2 3 2 2 4 5 2" xfId="9850" xr:uid="{8A8AFE45-1982-4963-A3AF-860A351B3122}"/>
    <cellStyle name="Įprastas 4 2 3 2 2 4 6" xfId="2564" xr:uid="{6B8E8BF6-4044-4FBC-BBF8-200A6648CF23}"/>
    <cellStyle name="Įprastas 4 2 3 2 2 4 6 2" xfId="10494" xr:uid="{CEA6F477-B349-4DFB-904A-92D288B26238}"/>
    <cellStyle name="Įprastas 4 2 3 2 2 4 7" xfId="3208" xr:uid="{5358F315-9DEC-4110-9994-66B422BF3C6B}"/>
    <cellStyle name="Įprastas 4 2 3 2 2 4 7 2" xfId="11138" xr:uid="{BC60C0DD-DC87-4B3F-AEC5-EE2CCFED7F48}"/>
    <cellStyle name="Įprastas 4 2 3 2 2 4 8" xfId="3963" xr:uid="{91E8BE1D-4993-4C02-88CE-E73327AF715C}"/>
    <cellStyle name="Įprastas 4 2 3 2 2 4 8 2" xfId="11893" xr:uid="{B2C0E1FA-1B58-4FAD-A135-6F7A91DFBD32}"/>
    <cellStyle name="Įprastas 4 2 3 2 2 4 9" xfId="7596" xr:uid="{6763C2A4-FCE9-4A9D-8B8A-C20D636C6246}"/>
    <cellStyle name="Įprastas 4 2 3 2 2 4 9 2" xfId="15526" xr:uid="{8A7C8928-291B-4926-892C-5E51A74E0895}"/>
    <cellStyle name="Įprastas 4 2 3 2 2 5" xfId="373" xr:uid="{EAD86277-D2CE-45CC-9B2B-398A381C585F}"/>
    <cellStyle name="Įprastas 4 2 3 2 2 5 2" xfId="1017" xr:uid="{1744C021-14E8-4B38-8655-903E5D563A8B}"/>
    <cellStyle name="Įprastas 4 2 3 2 2 5 2 2" xfId="5168" xr:uid="{DC3A44E1-D0CE-472D-9A3E-DB0702F1B034}"/>
    <cellStyle name="Įprastas 4 2 3 2 2 5 2 2 2" xfId="13098" xr:uid="{E992E5F2-C786-4658-B10D-92CAB63241E5}"/>
    <cellStyle name="Įprastas 4 2 3 2 2 5 2 3" xfId="8947" xr:uid="{FAFE6276-C46E-4BC0-AF6B-27091A22F89B}"/>
    <cellStyle name="Įprastas 4 2 3 2 2 5 3" xfId="1983" xr:uid="{B3CAEB64-B1CD-46B1-A082-F58EF0DF5867}"/>
    <cellStyle name="Įprastas 4 2 3 2 2 5 3 2" xfId="6132" xr:uid="{9CD4C7A3-6DFC-46BE-9B42-7E50BFB34E22}"/>
    <cellStyle name="Įprastas 4 2 3 2 2 5 3 2 2" xfId="14062" xr:uid="{369DE059-49B6-4A12-A52B-D7CFDC038867}"/>
    <cellStyle name="Įprastas 4 2 3 2 2 5 3 3" xfId="9913" xr:uid="{D91DBFE8-A15A-4D48-B1B1-31C44BBB74D3}"/>
    <cellStyle name="Įprastas 4 2 3 2 2 5 4" xfId="2627" xr:uid="{3954535B-5791-4122-8985-500B1FD75A92}"/>
    <cellStyle name="Įprastas 4 2 3 2 2 5 4 2" xfId="6855" xr:uid="{030951EC-3EB2-4EEE-B6C8-1588C8E50947}"/>
    <cellStyle name="Įprastas 4 2 3 2 2 5 4 2 2" xfId="14785" xr:uid="{A7484067-9EF6-4D5D-9C99-ED9A083CC388}"/>
    <cellStyle name="Įprastas 4 2 3 2 2 5 4 3" xfId="10557" xr:uid="{2AAD54D0-9D0E-4598-AA1D-791D69651FFA}"/>
    <cellStyle name="Įprastas 4 2 3 2 2 5 5" xfId="3271" xr:uid="{ED0DEE3A-CE18-48A6-B7E0-FAA4A6046772}"/>
    <cellStyle name="Įprastas 4 2 3 2 2 5 5 2" xfId="11201" xr:uid="{13BE6A02-DBE1-4115-BCAD-B2D1085BA9D0}"/>
    <cellStyle name="Įprastas 4 2 3 2 2 5 6" xfId="4204" xr:uid="{6439D498-D72F-4BF7-A1D6-522993B47C4D}"/>
    <cellStyle name="Įprastas 4 2 3 2 2 5 6 2" xfId="12134" xr:uid="{118155A6-B840-4278-9A84-1E3457F8EF86}"/>
    <cellStyle name="Įprastas 4 2 3 2 2 5 7" xfId="7659" xr:uid="{5421DA79-5334-497D-BE45-32034328BAA9}"/>
    <cellStyle name="Įprastas 4 2 3 2 2 5 7 2" xfId="15589" xr:uid="{7CAEB765-9508-4184-B757-727E6B7E0D22}"/>
    <cellStyle name="Įprastas 4 2 3 2 2 5 8" xfId="8303" xr:uid="{9E380397-0CBC-440A-865A-9809BECCE756}"/>
    <cellStyle name="Įprastas 4 2 3 2 2 6" xfId="695" xr:uid="{E13BA0F0-1148-4A3C-8B12-A8D4C07C3D5A}"/>
    <cellStyle name="Įprastas 4 2 3 2 2 6 2" xfId="5409" xr:uid="{861A3677-40B3-41D0-BF7C-2069DA785841}"/>
    <cellStyle name="Įprastas 4 2 3 2 2 6 2 2" xfId="13339" xr:uid="{C7660EA8-E0DB-4C0D-B833-2F4DD7462352}"/>
    <cellStyle name="Įprastas 4 2 3 2 2 6 3" xfId="7096" xr:uid="{E60C5017-10DD-4009-B402-C77571393970}"/>
    <cellStyle name="Įprastas 4 2 3 2 2 6 3 2" xfId="15026" xr:uid="{0BDE13CD-6238-446A-BB14-60E40AC38B8D}"/>
    <cellStyle name="Įprastas 4 2 3 2 2 6 4" xfId="4445" xr:uid="{87C0B9F4-1DAB-499B-9AE9-F3CF09D7B6C1}"/>
    <cellStyle name="Įprastas 4 2 3 2 2 6 4 2" xfId="12375" xr:uid="{14222E59-EF7F-4FED-8244-52A4A1CBB151}"/>
    <cellStyle name="Įprastas 4 2 3 2 2 6 5" xfId="8625" xr:uid="{92BF2245-8CDE-4229-83E0-406183C9723A}"/>
    <cellStyle name="Įprastas 4 2 3 2 2 7" xfId="1339" xr:uid="{41967086-2263-4B63-9388-B2A705CFC3B9}"/>
    <cellStyle name="Įprastas 4 2 3 2 2 7 2" xfId="4686" xr:uid="{3E1507CC-6A0E-46CB-BF4A-27ECD1EA13B7}"/>
    <cellStyle name="Įprastas 4 2 3 2 2 7 2 2" xfId="12616" xr:uid="{A0A8FB2D-80CE-4C91-A5A6-A94323C42BE1}"/>
    <cellStyle name="Įprastas 4 2 3 2 2 7 3" xfId="9269" xr:uid="{09E3C08A-85C0-466A-81A9-DBD0E9CE5791}"/>
    <cellStyle name="Įprastas 4 2 3 2 2 8" xfId="1661" xr:uid="{62100D3F-3AD9-4949-85DD-24F5445770BC}"/>
    <cellStyle name="Įprastas 4 2 3 2 2 8 2" xfId="5650" xr:uid="{A07B65A5-D63D-4FC4-B87F-7EA5DB1C5383}"/>
    <cellStyle name="Įprastas 4 2 3 2 2 8 2 2" xfId="13580" xr:uid="{F92664EE-FD66-4FBC-A0BE-E09023D22A17}"/>
    <cellStyle name="Įprastas 4 2 3 2 2 8 3" xfId="9591" xr:uid="{B71DC0E7-3F54-4A83-9CCE-D3B5028716FA}"/>
    <cellStyle name="Įprastas 4 2 3 2 2 9" xfId="2305" xr:uid="{9C3B7B54-FECA-48F0-A4C9-E8E167E238EE}"/>
    <cellStyle name="Įprastas 4 2 3 2 2 9 2" xfId="6373" xr:uid="{0612BDFA-F3D4-4927-832D-DD276B038605}"/>
    <cellStyle name="Įprastas 4 2 3 2 2 9 2 2" xfId="14303" xr:uid="{6F6FA47B-60C6-4C77-8298-D16104AF408F}"/>
    <cellStyle name="Įprastas 4 2 3 2 2 9 3" xfId="10235" xr:uid="{C4B4DB25-8CBF-494A-A9B6-0E6A00935E33}"/>
    <cellStyle name="Įprastas 4 2 3 2 3" xfId="70" xr:uid="{355FB7A5-6A65-4457-BDD9-A70B48AFA57C}"/>
    <cellStyle name="Įprastas 4 2 3 2 3 10" xfId="2969" xr:uid="{F1658AB9-A8F7-4E1F-B7E9-E8C39E5374A3}"/>
    <cellStyle name="Įprastas 4 2 3 2 3 10 2" xfId="10899" xr:uid="{DEE15332-6B39-4A67-B1DE-33BE3296260D}"/>
    <cellStyle name="Įprastas 4 2 3 2 3 11" xfId="3613" xr:uid="{B86A9156-9985-4E55-9928-27361133BFD7}"/>
    <cellStyle name="Įprastas 4 2 3 2 3 11 2" xfId="11543" xr:uid="{6DCDFA0C-C1A6-4A25-A955-F811CF49CBE9}"/>
    <cellStyle name="Įprastas 4 2 3 2 3 12" xfId="3742" xr:uid="{8C304427-CC5A-404B-8CE5-489A25D3EFE4}"/>
    <cellStyle name="Įprastas 4 2 3 2 3 12 2" xfId="11672" xr:uid="{46F6F4DD-B8BF-4766-B5AA-F1B38B1866BE}"/>
    <cellStyle name="Įprastas 4 2 3 2 3 13" xfId="7357" xr:uid="{DDB0A91B-8C6A-4237-A44E-2151DB6C6B43}"/>
    <cellStyle name="Įprastas 4 2 3 2 3 13 2" xfId="15287" xr:uid="{2BBCED23-2D4E-4810-89C3-A1890D8DD1B5}"/>
    <cellStyle name="Įprastas 4 2 3 2 3 14" xfId="8001" xr:uid="{B29B9D07-76AA-461A-91B8-3E3DB13D2CC6}"/>
    <cellStyle name="Įprastas 4 2 3 2 3 2" xfId="136" xr:uid="{C8964C70-CC04-48BE-826B-72DC940DBDC5}"/>
    <cellStyle name="Įprastas 4 2 3 2 3 2 10" xfId="3802" xr:uid="{E97030D2-885C-4F44-9E6A-77005A255988}"/>
    <cellStyle name="Įprastas 4 2 3 2 3 2 10 2" xfId="11732" xr:uid="{4D738E8B-68AB-440D-A556-8B406EC3D571}"/>
    <cellStyle name="Įprastas 4 2 3 2 3 2 11" xfId="7422" xr:uid="{3DB30AD2-BD1B-4EEF-86B3-463950E2FAD1}"/>
    <cellStyle name="Įprastas 4 2 3 2 3 2 11 2" xfId="15352" xr:uid="{3C3B0A71-935C-48F3-AFC6-250C390FD699}"/>
    <cellStyle name="Įprastas 4 2 3 2 3 2 12" xfId="8066" xr:uid="{E118D760-0C8F-489C-BC56-B1ADBB33EA74}"/>
    <cellStyle name="Įprastas 4 2 3 2 3 2 2" xfId="266" xr:uid="{0DF82AA6-7865-4C79-8CF7-C767D9CF98BC}"/>
    <cellStyle name="Įprastas 4 2 3 2 3 2 2 10" xfId="8196" xr:uid="{CDE09B1A-3715-475B-9CE2-87DA2163783A}"/>
    <cellStyle name="Įprastas 4 2 3 2 3 2 2 2" xfId="588" xr:uid="{179C57EE-2A6A-4320-B8E9-AE91A11BC653}"/>
    <cellStyle name="Įprastas 4 2 3 2 3 2 2 2 2" xfId="1232" xr:uid="{B3AF45E8-3F80-40E5-BBDC-F9343FE57A10}"/>
    <cellStyle name="Įprastas 4 2 3 2 3 2 2 2 2 2" xfId="5127" xr:uid="{C195BB28-308A-4A47-A73B-9692C3529EA0}"/>
    <cellStyle name="Įprastas 4 2 3 2 3 2 2 2 2 2 2" xfId="13057" xr:uid="{4D7D235E-B2BC-4BE2-9592-A965291749FC}"/>
    <cellStyle name="Įprastas 4 2 3 2 3 2 2 2 2 3" xfId="9162" xr:uid="{E69D3C9F-2F50-43EB-B7F6-AC6AB41BBDC6}"/>
    <cellStyle name="Įprastas 4 2 3 2 3 2 2 2 3" xfId="2198" xr:uid="{FE9ADF82-1A7F-4A3E-B4DC-5F4BE4D17518}"/>
    <cellStyle name="Įprastas 4 2 3 2 3 2 2 2 3 2" xfId="6091" xr:uid="{8165D334-B945-4A5F-8845-CCD7B6D89C68}"/>
    <cellStyle name="Įprastas 4 2 3 2 3 2 2 2 3 2 2" xfId="14021" xr:uid="{D90AF91D-522A-4477-9086-4131526049AA}"/>
    <cellStyle name="Įprastas 4 2 3 2 3 2 2 2 3 3" xfId="10128" xr:uid="{C805B43F-2839-462E-A125-003E3129D847}"/>
    <cellStyle name="Įprastas 4 2 3 2 3 2 2 2 4" xfId="2842" xr:uid="{881206E8-9C76-449F-ACBE-F547F45BB4AF}"/>
    <cellStyle name="Įprastas 4 2 3 2 3 2 2 2 4 2" xfId="6814" xr:uid="{D44F5FB5-4D49-42C3-ACDC-E8487051A6B9}"/>
    <cellStyle name="Įprastas 4 2 3 2 3 2 2 2 4 2 2" xfId="14744" xr:uid="{34313309-49C9-4D6C-AB89-B375FEE1E5C3}"/>
    <cellStyle name="Įprastas 4 2 3 2 3 2 2 2 4 3" xfId="10772" xr:uid="{91D2CB32-A4C7-4ECC-9EAE-931201A66BCD}"/>
    <cellStyle name="Įprastas 4 2 3 2 3 2 2 2 5" xfId="3486" xr:uid="{27345FD4-6AFE-46D9-B755-A7BB7EC64E75}"/>
    <cellStyle name="Įprastas 4 2 3 2 3 2 2 2 5 2" xfId="11416" xr:uid="{11EB9708-25C7-45F1-B7AB-93AB5AF428D9}"/>
    <cellStyle name="Įprastas 4 2 3 2 3 2 2 2 6" xfId="4163" xr:uid="{6D3E4B08-944E-4209-99D3-15426DC9DFC3}"/>
    <cellStyle name="Įprastas 4 2 3 2 3 2 2 2 6 2" xfId="12093" xr:uid="{383317F4-FCD2-405F-8165-5268AEB3C818}"/>
    <cellStyle name="Įprastas 4 2 3 2 3 2 2 2 7" xfId="7874" xr:uid="{74389B3A-E7B1-43D6-B60A-FBE91DA087DF}"/>
    <cellStyle name="Įprastas 4 2 3 2 3 2 2 2 7 2" xfId="15804" xr:uid="{A489D295-ED14-4679-80C1-B57976F28FA7}"/>
    <cellStyle name="Įprastas 4 2 3 2 3 2 2 2 8" xfId="8518" xr:uid="{5224CFF4-B311-4563-989B-A898C6355A24}"/>
    <cellStyle name="Įprastas 4 2 3 2 3 2 2 3" xfId="910" xr:uid="{801F071C-7D3D-4414-971E-CB1146372538}"/>
    <cellStyle name="Įprastas 4 2 3 2 3 2 2 3 2" xfId="5368" xr:uid="{41C048CB-48F8-4752-9378-FB8DAC363113}"/>
    <cellStyle name="Įprastas 4 2 3 2 3 2 2 3 2 2" xfId="13298" xr:uid="{A6D25921-74D2-48B7-ACEB-896642E23A9A}"/>
    <cellStyle name="Įprastas 4 2 3 2 3 2 2 3 3" xfId="6332" xr:uid="{654239F3-5494-44FF-A4CC-9FD69690BBB1}"/>
    <cellStyle name="Įprastas 4 2 3 2 3 2 2 3 3 2" xfId="14262" xr:uid="{43F601F9-7753-41F3-96F0-82376F7217A1}"/>
    <cellStyle name="Įprastas 4 2 3 2 3 2 2 3 4" xfId="7055" xr:uid="{745CEC9F-E5D7-4388-B1A9-DBC73D190DA2}"/>
    <cellStyle name="Įprastas 4 2 3 2 3 2 2 3 4 2" xfId="14985" xr:uid="{BA969C1B-954C-479D-AF37-E33304140B5D}"/>
    <cellStyle name="Įprastas 4 2 3 2 3 2 2 3 5" xfId="4404" xr:uid="{880AF8E2-3A3E-4100-9053-EF7F0D5BD94E}"/>
    <cellStyle name="Įprastas 4 2 3 2 3 2 2 3 5 2" xfId="12334" xr:uid="{3816FBD1-1EBE-471B-8812-D9964796D85D}"/>
    <cellStyle name="Įprastas 4 2 3 2 3 2 2 3 6" xfId="8840" xr:uid="{1F1CE27A-C333-4A5E-A371-8DFFDB273FC2}"/>
    <cellStyle name="Įprastas 4 2 3 2 3 2 2 4" xfId="1554" xr:uid="{D5D5F1B7-FCF8-491E-801D-0792DD50A788}"/>
    <cellStyle name="Įprastas 4 2 3 2 3 2 2 4 2" xfId="5609" xr:uid="{0F2D7035-E626-42AC-BF2B-E5F644FEEF4B}"/>
    <cellStyle name="Įprastas 4 2 3 2 3 2 2 4 2 2" xfId="13539" xr:uid="{D15F30ED-602D-406D-9EF4-8F9114AF5D06}"/>
    <cellStyle name="Įprastas 4 2 3 2 3 2 2 4 3" xfId="7296" xr:uid="{C01622B3-D511-4180-994A-F72C262F555B}"/>
    <cellStyle name="Įprastas 4 2 3 2 3 2 2 4 3 2" xfId="15226" xr:uid="{99AE6BDD-CE33-430A-A10F-807E6F4727EE}"/>
    <cellStyle name="Įprastas 4 2 3 2 3 2 2 4 4" xfId="4645" xr:uid="{4C5C484C-3639-498A-BFFC-A7C6D0019232}"/>
    <cellStyle name="Įprastas 4 2 3 2 3 2 2 4 4 2" xfId="12575" xr:uid="{87420745-572C-477B-99ED-39AD5B8BE2C2}"/>
    <cellStyle name="Įprastas 4 2 3 2 3 2 2 4 5" xfId="9484" xr:uid="{A8512912-349C-4D1E-9731-1481D3640E32}"/>
    <cellStyle name="Įprastas 4 2 3 2 3 2 2 5" xfId="1876" xr:uid="{2D1AB879-B0C6-4FC1-998D-CE7CE7E2016E}"/>
    <cellStyle name="Įprastas 4 2 3 2 3 2 2 5 2" xfId="4886" xr:uid="{6EEBBC26-BF87-4C54-B59A-AFD49CF9C5C5}"/>
    <cellStyle name="Įprastas 4 2 3 2 3 2 2 5 2 2" xfId="12816" xr:uid="{67CCBE2E-2A3A-4B81-8F60-552FB4253B01}"/>
    <cellStyle name="Įprastas 4 2 3 2 3 2 2 5 3" xfId="9806" xr:uid="{01DD59F4-5233-4F4B-BE15-D404AEADFC33}"/>
    <cellStyle name="Įprastas 4 2 3 2 3 2 2 6" xfId="2520" xr:uid="{2DA7D81F-EE89-4541-9BD3-31C809339FA4}"/>
    <cellStyle name="Įprastas 4 2 3 2 3 2 2 6 2" xfId="5850" xr:uid="{172F1230-ED6F-4938-8091-2320191B4DA7}"/>
    <cellStyle name="Įprastas 4 2 3 2 3 2 2 6 2 2" xfId="13780" xr:uid="{817008DD-C66D-4C76-9614-DF38606C7D90}"/>
    <cellStyle name="Įprastas 4 2 3 2 3 2 2 6 3" xfId="10450" xr:uid="{8896066F-C910-4361-8EFE-DC52C7677A18}"/>
    <cellStyle name="Įprastas 4 2 3 2 3 2 2 7" xfId="3164" xr:uid="{0A321191-AE6A-4F30-B317-2CF93B7C91CC}"/>
    <cellStyle name="Įprastas 4 2 3 2 3 2 2 7 2" xfId="6573" xr:uid="{509269FE-B70C-47B7-BDC3-14DB756A9CF3}"/>
    <cellStyle name="Įprastas 4 2 3 2 3 2 2 7 2 2" xfId="14503" xr:uid="{C28A7823-4B1C-4DB4-B1E7-3E2E51AFF4DD}"/>
    <cellStyle name="Įprastas 4 2 3 2 3 2 2 7 3" xfId="11094" xr:uid="{8D96C43E-FC71-4EA5-9E29-B7EE671B87C2}"/>
    <cellStyle name="Įprastas 4 2 3 2 3 2 2 8" xfId="3922" xr:uid="{B5E77DB4-4019-4D40-AE48-0FD74755F758}"/>
    <cellStyle name="Įprastas 4 2 3 2 3 2 2 8 2" xfId="11852" xr:uid="{793A84C1-4ABA-4196-A2CE-8D84682BCD01}"/>
    <cellStyle name="Įprastas 4 2 3 2 3 2 2 9" xfId="7552" xr:uid="{B0A0CC6C-F289-4943-BE8C-F797551A840F}"/>
    <cellStyle name="Įprastas 4 2 3 2 3 2 2 9 2" xfId="15482" xr:uid="{AA0219E2-8000-400B-AED5-F075787306D5}"/>
    <cellStyle name="Įprastas 4 2 3 2 3 2 3" xfId="458" xr:uid="{34B0B403-62A6-49AE-B206-396B504CF756}"/>
    <cellStyle name="Įprastas 4 2 3 2 3 2 3 2" xfId="1102" xr:uid="{26CF2CE5-03C1-4EA7-910D-0A3BBF60A109}"/>
    <cellStyle name="Įprastas 4 2 3 2 3 2 3 2 2" xfId="5007" xr:uid="{41969562-D8D7-4B67-B544-C00139E92211}"/>
    <cellStyle name="Įprastas 4 2 3 2 3 2 3 2 2 2" xfId="12937" xr:uid="{935BD46B-E6AE-4070-9B1B-AF6012CFEFBF}"/>
    <cellStyle name="Įprastas 4 2 3 2 3 2 3 2 3" xfId="9032" xr:uid="{CED3F28E-F39F-4F7E-AF1C-20CAE5CFAE90}"/>
    <cellStyle name="Įprastas 4 2 3 2 3 2 3 3" xfId="2068" xr:uid="{29CE7CAA-20E0-4F90-8146-9EDB80F5875B}"/>
    <cellStyle name="Įprastas 4 2 3 2 3 2 3 3 2" xfId="5971" xr:uid="{B31052D9-88E3-4FC3-818F-DB63DB03DF2B}"/>
    <cellStyle name="Įprastas 4 2 3 2 3 2 3 3 2 2" xfId="13901" xr:uid="{32A10246-1E9C-4628-A060-7A3E33650EF0}"/>
    <cellStyle name="Įprastas 4 2 3 2 3 2 3 3 3" xfId="9998" xr:uid="{A25E5B1E-89F5-4FD7-AE9D-4E6C7BE20F89}"/>
    <cellStyle name="Įprastas 4 2 3 2 3 2 3 4" xfId="2712" xr:uid="{4D346B81-C911-4627-A8D0-16E7B76FF123}"/>
    <cellStyle name="Įprastas 4 2 3 2 3 2 3 4 2" xfId="6694" xr:uid="{D422AB44-60EF-4C93-940E-514851F2661C}"/>
    <cellStyle name="Įprastas 4 2 3 2 3 2 3 4 2 2" xfId="14624" xr:uid="{EEC2862D-2100-49BB-B851-634878622149}"/>
    <cellStyle name="Įprastas 4 2 3 2 3 2 3 4 3" xfId="10642" xr:uid="{7772AE9D-2273-40D5-A788-8853862D46DE}"/>
    <cellStyle name="Įprastas 4 2 3 2 3 2 3 5" xfId="3356" xr:uid="{B48C48B6-B271-41B8-873B-22DE4C0E8EAD}"/>
    <cellStyle name="Įprastas 4 2 3 2 3 2 3 5 2" xfId="11286" xr:uid="{06E26F81-E452-4709-A56E-29342C39EF45}"/>
    <cellStyle name="Įprastas 4 2 3 2 3 2 3 6" xfId="4043" xr:uid="{6AE4D9D5-AB7B-4483-8693-49E301B16DC0}"/>
    <cellStyle name="Įprastas 4 2 3 2 3 2 3 6 2" xfId="11973" xr:uid="{BE3DC814-C70B-4D9C-872B-0A48DDBFDD26}"/>
    <cellStyle name="Įprastas 4 2 3 2 3 2 3 7" xfId="7744" xr:uid="{890FF30D-F4EA-4B62-B6AC-0E43ABB0708F}"/>
    <cellStyle name="Įprastas 4 2 3 2 3 2 3 7 2" xfId="15674" xr:uid="{2555C689-583B-4DC0-B091-FD4808398B2F}"/>
    <cellStyle name="Įprastas 4 2 3 2 3 2 3 8" xfId="8388" xr:uid="{97370200-696B-4D59-AD91-6E58580444BB}"/>
    <cellStyle name="Įprastas 4 2 3 2 3 2 4" xfId="780" xr:uid="{A5BE08CE-127D-4C50-BFFD-54DC109500DF}"/>
    <cellStyle name="Įprastas 4 2 3 2 3 2 4 2" xfId="5248" xr:uid="{7C4DA442-4677-4F30-8347-0DEBBAD11B10}"/>
    <cellStyle name="Įprastas 4 2 3 2 3 2 4 2 2" xfId="13178" xr:uid="{D44F2E25-A184-44A5-A5BE-87F9EC957E69}"/>
    <cellStyle name="Įprastas 4 2 3 2 3 2 4 3" xfId="6212" xr:uid="{2FF3F6AF-03B9-4478-B5E8-67687FB28EA9}"/>
    <cellStyle name="Įprastas 4 2 3 2 3 2 4 3 2" xfId="14142" xr:uid="{E839937B-ADFB-45FC-8D04-080863F5F3D1}"/>
    <cellStyle name="Įprastas 4 2 3 2 3 2 4 4" xfId="6935" xr:uid="{A170038A-2E83-4F85-B300-BC080AEE18D3}"/>
    <cellStyle name="Įprastas 4 2 3 2 3 2 4 4 2" xfId="14865" xr:uid="{9F76C21C-EAC8-481D-B8D6-A0CB722D737C}"/>
    <cellStyle name="Įprastas 4 2 3 2 3 2 4 5" xfId="4284" xr:uid="{E5C82530-2588-4FDC-9075-2A725A98BD0A}"/>
    <cellStyle name="Įprastas 4 2 3 2 3 2 4 5 2" xfId="12214" xr:uid="{73813925-EE8B-42AA-A53F-E77E3EDA0318}"/>
    <cellStyle name="Įprastas 4 2 3 2 3 2 4 6" xfId="8710" xr:uid="{0D9ACE95-E996-45B1-B121-B9C525F4C434}"/>
    <cellStyle name="Įprastas 4 2 3 2 3 2 5" xfId="1424" xr:uid="{667BF8F3-5551-4EA6-BFDB-E5FA8C537B17}"/>
    <cellStyle name="Įprastas 4 2 3 2 3 2 5 2" xfId="5489" xr:uid="{6B3CE0F9-26C1-420E-BEA6-7349C2021DEF}"/>
    <cellStyle name="Įprastas 4 2 3 2 3 2 5 2 2" xfId="13419" xr:uid="{3B3E8C1C-1DCF-4F80-B801-BF0D355CD504}"/>
    <cellStyle name="Įprastas 4 2 3 2 3 2 5 3" xfId="7176" xr:uid="{967F3E1A-4EB1-4670-ACA7-25416AD8B89A}"/>
    <cellStyle name="Įprastas 4 2 3 2 3 2 5 3 2" xfId="15106" xr:uid="{1250A0CE-B81A-4F2A-A5E4-156E00CB414B}"/>
    <cellStyle name="Įprastas 4 2 3 2 3 2 5 4" xfId="4525" xr:uid="{60DCFB1B-A0ED-4650-A9CE-9E78D33A9C17}"/>
    <cellStyle name="Įprastas 4 2 3 2 3 2 5 4 2" xfId="12455" xr:uid="{301A7E47-BC47-44B0-95E9-1A7B65DAE179}"/>
    <cellStyle name="Įprastas 4 2 3 2 3 2 5 5" xfId="9354" xr:uid="{6AA6E31D-132A-47B8-AE11-1A184C5DB271}"/>
    <cellStyle name="Įprastas 4 2 3 2 3 2 6" xfId="1746" xr:uid="{89D0005F-62AD-41FA-925D-A3BDA031046F}"/>
    <cellStyle name="Įprastas 4 2 3 2 3 2 6 2" xfId="4766" xr:uid="{6539DAC5-DA53-413F-B4CF-AA51D6D8B4D7}"/>
    <cellStyle name="Įprastas 4 2 3 2 3 2 6 2 2" xfId="12696" xr:uid="{6F003F25-7419-4177-8B91-4527F9CA4F01}"/>
    <cellStyle name="Įprastas 4 2 3 2 3 2 6 3" xfId="9676" xr:uid="{3CDE0673-0A6B-4C10-9FD9-D5C8C59C3EDC}"/>
    <cellStyle name="Įprastas 4 2 3 2 3 2 7" xfId="2390" xr:uid="{B835CA8E-00D1-4060-9040-39B44E197228}"/>
    <cellStyle name="Įprastas 4 2 3 2 3 2 7 2" xfId="5730" xr:uid="{7839C870-8647-409E-9392-1F5733D55292}"/>
    <cellStyle name="Įprastas 4 2 3 2 3 2 7 2 2" xfId="13660" xr:uid="{58E1AF8E-177C-45DC-B3E2-DEE3E7E3CDEC}"/>
    <cellStyle name="Įprastas 4 2 3 2 3 2 7 3" xfId="10320" xr:uid="{6B200401-9281-4635-B916-9B30A6935CBD}"/>
    <cellStyle name="Įprastas 4 2 3 2 3 2 8" xfId="3034" xr:uid="{0E7E91FB-52CF-4BA6-91D5-E024F71B9361}"/>
    <cellStyle name="Įprastas 4 2 3 2 3 2 8 2" xfId="6453" xr:uid="{1FE6A490-5EFC-4A2A-BE72-A782203BA717}"/>
    <cellStyle name="Įprastas 4 2 3 2 3 2 8 2 2" xfId="14383" xr:uid="{04CEE5FD-062C-4DD4-9AFF-BACFA44BF588}"/>
    <cellStyle name="Įprastas 4 2 3 2 3 2 8 3" xfId="10964" xr:uid="{36128500-E20A-47F5-AF77-BF4D98A9FFF6}"/>
    <cellStyle name="Įprastas 4 2 3 2 3 2 9" xfId="3678" xr:uid="{36F73CAA-428C-4A42-8148-120576CFD1C6}"/>
    <cellStyle name="Įprastas 4 2 3 2 3 2 9 2" xfId="11608" xr:uid="{B310F19C-C229-4972-827B-013A8FCE591C}"/>
    <cellStyle name="Įprastas 4 2 3 2 3 3" xfId="201" xr:uid="{744787E7-55DA-4F07-9F92-FF5C8A7F6DEB}"/>
    <cellStyle name="Įprastas 4 2 3 2 3 3 10" xfId="8131" xr:uid="{6AAC2A46-4A7C-4CCA-AF65-1B79EE1A4EAC}"/>
    <cellStyle name="Įprastas 4 2 3 2 3 3 2" xfId="523" xr:uid="{F68C571A-1D16-4289-BBE3-C4D8DBB5A118}"/>
    <cellStyle name="Įprastas 4 2 3 2 3 3 2 2" xfId="1167" xr:uid="{25C47982-6A27-406F-93B7-E1EFC4D4B758}"/>
    <cellStyle name="Įprastas 4 2 3 2 3 3 2 2 2" xfId="5067" xr:uid="{7B37691A-C9A5-427D-BE72-29A97C1FA1B0}"/>
    <cellStyle name="Įprastas 4 2 3 2 3 3 2 2 2 2" xfId="12997" xr:uid="{AF09AC08-FC74-43C2-A106-93536016F7D8}"/>
    <cellStyle name="Įprastas 4 2 3 2 3 3 2 2 3" xfId="9097" xr:uid="{93ABD5A3-998B-45C6-AF63-B14973D7A72B}"/>
    <cellStyle name="Įprastas 4 2 3 2 3 3 2 3" xfId="2133" xr:uid="{907FFDB2-44CC-4ECB-9088-72F0A544D24D}"/>
    <cellStyle name="Įprastas 4 2 3 2 3 3 2 3 2" xfId="6031" xr:uid="{42307834-9651-4C46-B685-69066AE2A639}"/>
    <cellStyle name="Įprastas 4 2 3 2 3 3 2 3 2 2" xfId="13961" xr:uid="{55A1EAD3-30EE-4437-BB71-0804611612A3}"/>
    <cellStyle name="Įprastas 4 2 3 2 3 3 2 3 3" xfId="10063" xr:uid="{6580AF0F-295E-4B76-B220-A84D82C43E8E}"/>
    <cellStyle name="Įprastas 4 2 3 2 3 3 2 4" xfId="2777" xr:uid="{FC6F5B9E-BF71-4B6C-886D-6887782C3244}"/>
    <cellStyle name="Įprastas 4 2 3 2 3 3 2 4 2" xfId="6754" xr:uid="{F0F02518-5AE7-4BDB-AC53-E3E1D0118511}"/>
    <cellStyle name="Įprastas 4 2 3 2 3 3 2 4 2 2" xfId="14684" xr:uid="{7CA41E6F-8D2D-4111-B21D-EB11466FECA7}"/>
    <cellStyle name="Įprastas 4 2 3 2 3 3 2 4 3" xfId="10707" xr:uid="{5D737746-DB4C-43A7-A937-AAA13BDF2C0A}"/>
    <cellStyle name="Įprastas 4 2 3 2 3 3 2 5" xfId="3421" xr:uid="{5998DE77-28DA-4C78-81F7-E2FE48E86547}"/>
    <cellStyle name="Įprastas 4 2 3 2 3 3 2 5 2" xfId="11351" xr:uid="{CB1276DE-6D91-4F68-8DFD-67E6DCBFE2E1}"/>
    <cellStyle name="Įprastas 4 2 3 2 3 3 2 6" xfId="4103" xr:uid="{4D8E249A-6F2A-41C9-B7BB-EFB7F21A8D9F}"/>
    <cellStyle name="Įprastas 4 2 3 2 3 3 2 6 2" xfId="12033" xr:uid="{ECFBC1ED-B511-4F38-808D-8FB030A69B09}"/>
    <cellStyle name="Įprastas 4 2 3 2 3 3 2 7" xfId="7809" xr:uid="{877512C8-B928-40AC-91A5-864A73AF4789}"/>
    <cellStyle name="Įprastas 4 2 3 2 3 3 2 7 2" xfId="15739" xr:uid="{78DE0B19-C478-4D4A-99C3-12CA521EC876}"/>
    <cellStyle name="Įprastas 4 2 3 2 3 3 2 8" xfId="8453" xr:uid="{7EF61655-9A40-49C4-A0B0-FB68F708C09F}"/>
    <cellStyle name="Įprastas 4 2 3 2 3 3 3" xfId="845" xr:uid="{CA39563A-887A-4A87-8DC5-93237CF61D37}"/>
    <cellStyle name="Įprastas 4 2 3 2 3 3 3 2" xfId="5308" xr:uid="{246A58C3-7D53-4328-9B7D-E3750AC02E93}"/>
    <cellStyle name="Įprastas 4 2 3 2 3 3 3 2 2" xfId="13238" xr:uid="{11D8659D-2B2F-4DFC-BFF2-4B6233361106}"/>
    <cellStyle name="Įprastas 4 2 3 2 3 3 3 3" xfId="6272" xr:uid="{4CDF4DB7-185A-4A3D-876A-EA38026EF0CE}"/>
    <cellStyle name="Įprastas 4 2 3 2 3 3 3 3 2" xfId="14202" xr:uid="{153E115A-A1C8-4FFF-A67C-3C18FF8BD271}"/>
    <cellStyle name="Įprastas 4 2 3 2 3 3 3 4" xfId="6995" xr:uid="{7490802A-BFA8-466A-97A5-5AA6028F05A7}"/>
    <cellStyle name="Įprastas 4 2 3 2 3 3 3 4 2" xfId="14925" xr:uid="{8D14D4C1-64B0-4768-8515-F77027885C80}"/>
    <cellStyle name="Įprastas 4 2 3 2 3 3 3 5" xfId="4344" xr:uid="{D8B99DEC-63EC-44E3-BD29-97E4A3448464}"/>
    <cellStyle name="Įprastas 4 2 3 2 3 3 3 5 2" xfId="12274" xr:uid="{A1A44F04-6D29-47BF-990D-EC53E8AD62A7}"/>
    <cellStyle name="Įprastas 4 2 3 2 3 3 3 6" xfId="8775" xr:uid="{E781C406-70B5-4CCD-BABB-61C69D3483B3}"/>
    <cellStyle name="Įprastas 4 2 3 2 3 3 4" xfId="1489" xr:uid="{F19F56B5-0AAC-4E36-8AE3-34CA510F361E}"/>
    <cellStyle name="Įprastas 4 2 3 2 3 3 4 2" xfId="5549" xr:uid="{4C7C1B5B-AC40-4BFC-8B10-FA6464F40B35}"/>
    <cellStyle name="Įprastas 4 2 3 2 3 3 4 2 2" xfId="13479" xr:uid="{03B70D2A-E36B-4023-B2CB-FCBE2648919E}"/>
    <cellStyle name="Įprastas 4 2 3 2 3 3 4 3" xfId="7236" xr:uid="{197BCFB1-A4B5-4349-9C7A-81072A8BFAC8}"/>
    <cellStyle name="Įprastas 4 2 3 2 3 3 4 3 2" xfId="15166" xr:uid="{77BB0E8B-0A5A-47D6-B6E2-F54E4DAE1E12}"/>
    <cellStyle name="Įprastas 4 2 3 2 3 3 4 4" xfId="4585" xr:uid="{EBE65E08-90C7-4C56-B877-AA90386F5604}"/>
    <cellStyle name="Įprastas 4 2 3 2 3 3 4 4 2" xfId="12515" xr:uid="{A3A7E6E5-8E8B-43BD-86EB-5A3BFB18D9DA}"/>
    <cellStyle name="Įprastas 4 2 3 2 3 3 4 5" xfId="9419" xr:uid="{E06E85DF-876F-4F90-9B09-4F2DCDC036A1}"/>
    <cellStyle name="Įprastas 4 2 3 2 3 3 5" xfId="1811" xr:uid="{F0D35684-C460-42AC-9B4D-BD392ED4F3AA}"/>
    <cellStyle name="Įprastas 4 2 3 2 3 3 5 2" xfId="4826" xr:uid="{216CD234-1089-4E12-B988-B2542D13CEBF}"/>
    <cellStyle name="Įprastas 4 2 3 2 3 3 5 2 2" xfId="12756" xr:uid="{9AC2227B-8A56-4515-B88A-EFF157CFC72E}"/>
    <cellStyle name="Įprastas 4 2 3 2 3 3 5 3" xfId="9741" xr:uid="{5391AA37-133F-41FC-B58F-0B4E884561F5}"/>
    <cellStyle name="Įprastas 4 2 3 2 3 3 6" xfId="2455" xr:uid="{4122609B-EFF2-4C97-B1D1-25F7CF2CD4A2}"/>
    <cellStyle name="Įprastas 4 2 3 2 3 3 6 2" xfId="5790" xr:uid="{CED9F332-90DD-4DD6-9C1B-37D408E0D2D2}"/>
    <cellStyle name="Įprastas 4 2 3 2 3 3 6 2 2" xfId="13720" xr:uid="{E2824B9B-6961-498D-86E6-89ED4F1092CC}"/>
    <cellStyle name="Įprastas 4 2 3 2 3 3 6 3" xfId="10385" xr:uid="{12254BB6-B413-4CF4-B33D-CEA484803743}"/>
    <cellStyle name="Įprastas 4 2 3 2 3 3 7" xfId="3099" xr:uid="{F95E39DE-7984-4DE6-B344-4C2E68A45232}"/>
    <cellStyle name="Įprastas 4 2 3 2 3 3 7 2" xfId="6513" xr:uid="{D2582639-881B-44A3-8F2E-8505234C7B99}"/>
    <cellStyle name="Įprastas 4 2 3 2 3 3 7 2 2" xfId="14443" xr:uid="{7E953400-152E-4B1F-9498-9B110B21E8A5}"/>
    <cellStyle name="Įprastas 4 2 3 2 3 3 7 3" xfId="11029" xr:uid="{9D442EA0-A59B-4034-96FB-8125B7194683}"/>
    <cellStyle name="Įprastas 4 2 3 2 3 3 8" xfId="3862" xr:uid="{07F155B8-215A-45CD-AD1C-5DBB387BEAAC}"/>
    <cellStyle name="Įprastas 4 2 3 2 3 3 8 2" xfId="11792" xr:uid="{7C6FC938-08EC-4B5C-8244-3E8FB097827C}"/>
    <cellStyle name="Įprastas 4 2 3 2 3 3 9" xfId="7487" xr:uid="{F6E2AA68-B51B-4A8F-B213-19DE75AC93BD}"/>
    <cellStyle name="Įprastas 4 2 3 2 3 3 9 2" xfId="15417" xr:uid="{A56B04ED-69CE-43A7-8272-3AF1982AD158}"/>
    <cellStyle name="Įprastas 4 2 3 2 3 4" xfId="330" xr:uid="{CAB7832E-C98A-4274-98BC-162A6955AE73}"/>
    <cellStyle name="Įprastas 4 2 3 2 3 4 10" xfId="8260" xr:uid="{EEE9FEDE-BD2D-428B-9DA0-39060A29A992}"/>
    <cellStyle name="Įprastas 4 2 3 2 3 4 2" xfId="652" xr:uid="{ADCBD625-1291-4792-B51B-6EBF9FE0199A}"/>
    <cellStyle name="Įprastas 4 2 3 2 3 4 2 2" xfId="1296" xr:uid="{55864398-A755-4D5E-BA4A-F3543A24D54E}"/>
    <cellStyle name="Įprastas 4 2 3 2 3 4 2 2 2" xfId="9226" xr:uid="{77A51E27-406D-4BDC-8D42-B9D6481FEF37}"/>
    <cellStyle name="Įprastas 4 2 3 2 3 4 2 3" xfId="2262" xr:uid="{43CC38A4-5B8E-47AF-81A0-3C6825BC4E08}"/>
    <cellStyle name="Įprastas 4 2 3 2 3 4 2 3 2" xfId="10192" xr:uid="{7ACC2AE2-966B-4AE9-AB7B-2A6B5CA78A53}"/>
    <cellStyle name="Įprastas 4 2 3 2 3 4 2 4" xfId="2906" xr:uid="{E0682D04-1987-45DC-92DE-D12CBE978243}"/>
    <cellStyle name="Įprastas 4 2 3 2 3 4 2 4 2" xfId="10836" xr:uid="{9DF90E02-C80F-45B2-9FF8-DD3448CD1CCF}"/>
    <cellStyle name="Įprastas 4 2 3 2 3 4 2 5" xfId="3550" xr:uid="{83E678BD-4F1E-451F-9895-E01705A6B8E4}"/>
    <cellStyle name="Įprastas 4 2 3 2 3 4 2 5 2" xfId="11480" xr:uid="{97A8075C-B49E-471C-A642-35D69B8F33A8}"/>
    <cellStyle name="Įprastas 4 2 3 2 3 4 2 6" xfId="4947" xr:uid="{DF658982-EDEC-4AA4-8E68-2C1A1B1AC6D7}"/>
    <cellStyle name="Įprastas 4 2 3 2 3 4 2 6 2" xfId="12877" xr:uid="{EE13E9E0-D024-4BC9-9D8F-3EF0CE965C11}"/>
    <cellStyle name="Įprastas 4 2 3 2 3 4 2 7" xfId="7938" xr:uid="{4727F3CE-1C3F-400E-B946-6AA38F728870}"/>
    <cellStyle name="Įprastas 4 2 3 2 3 4 2 7 2" xfId="15868" xr:uid="{4EFAAE3F-307C-40A3-B0F6-28B167B6D465}"/>
    <cellStyle name="Įprastas 4 2 3 2 3 4 2 8" xfId="8582" xr:uid="{06F947C4-144D-4A05-9128-2052FEF093E9}"/>
    <cellStyle name="Įprastas 4 2 3 2 3 4 3" xfId="974" xr:uid="{CEC4EF7F-F9AB-44E6-84D7-32D2BD287DB2}"/>
    <cellStyle name="Įprastas 4 2 3 2 3 4 3 2" xfId="5911" xr:uid="{5F74099D-EEDF-4038-989E-3510DC90577B}"/>
    <cellStyle name="Įprastas 4 2 3 2 3 4 3 2 2" xfId="13841" xr:uid="{E9AFE84C-606E-455B-9DC9-E3F8F642490A}"/>
    <cellStyle name="Įprastas 4 2 3 2 3 4 3 3" xfId="8904" xr:uid="{810FC6F5-61CD-481D-AC46-DD84CC53D0C7}"/>
    <cellStyle name="Įprastas 4 2 3 2 3 4 4" xfId="1618" xr:uid="{DDD141CB-63B2-48FF-B33D-8E5739A76687}"/>
    <cellStyle name="Įprastas 4 2 3 2 3 4 4 2" xfId="6634" xr:uid="{1D67C14E-B2F1-4A47-A58E-E97B3275F946}"/>
    <cellStyle name="Įprastas 4 2 3 2 3 4 4 2 2" xfId="14564" xr:uid="{AB19E138-EF13-4E53-A37B-610FBB5A07BF}"/>
    <cellStyle name="Įprastas 4 2 3 2 3 4 4 3" xfId="9548" xr:uid="{06E549EC-F347-4B4B-9B8F-0B1CF3C5D9D8}"/>
    <cellStyle name="Įprastas 4 2 3 2 3 4 5" xfId="1940" xr:uid="{056BFCA9-4F92-4532-86DB-14D58214F74C}"/>
    <cellStyle name="Įprastas 4 2 3 2 3 4 5 2" xfId="9870" xr:uid="{8228842E-BAE4-49B4-92B7-41FF542A2479}"/>
    <cellStyle name="Įprastas 4 2 3 2 3 4 6" xfId="2584" xr:uid="{4BC1CCAB-E4B9-4260-9BAF-A8D59CB48C09}"/>
    <cellStyle name="Įprastas 4 2 3 2 3 4 6 2" xfId="10514" xr:uid="{ED67C6CE-B9FA-4A28-97FA-023465D5EFBC}"/>
    <cellStyle name="Įprastas 4 2 3 2 3 4 7" xfId="3228" xr:uid="{4CD27FFD-EA19-4498-8AA5-82FD2EB94522}"/>
    <cellStyle name="Įprastas 4 2 3 2 3 4 7 2" xfId="11158" xr:uid="{0AE4D244-5EBB-4DB3-8882-6BBBB88406B0}"/>
    <cellStyle name="Įprastas 4 2 3 2 3 4 8" xfId="3983" xr:uid="{5579636E-50E0-424E-87E3-54E01D6157ED}"/>
    <cellStyle name="Įprastas 4 2 3 2 3 4 8 2" xfId="11913" xr:uid="{077257B2-0455-4166-96FD-24E837EDC167}"/>
    <cellStyle name="Įprastas 4 2 3 2 3 4 9" xfId="7616" xr:uid="{674D725B-982F-4B5E-BB6E-EB03220AAC2A}"/>
    <cellStyle name="Įprastas 4 2 3 2 3 4 9 2" xfId="15546" xr:uid="{ACD0D2E4-B833-48F4-9C8C-822CE9C98D50}"/>
    <cellStyle name="Įprastas 4 2 3 2 3 5" xfId="393" xr:uid="{C4C01113-E8F2-4DC8-92F9-89B6583A40D9}"/>
    <cellStyle name="Įprastas 4 2 3 2 3 5 2" xfId="1037" xr:uid="{8F489FFD-DC11-48A2-A35A-01E67ABC614F}"/>
    <cellStyle name="Įprastas 4 2 3 2 3 5 2 2" xfId="5188" xr:uid="{1DC3DF86-8558-4A08-8853-8C50D6A62438}"/>
    <cellStyle name="Įprastas 4 2 3 2 3 5 2 2 2" xfId="13118" xr:uid="{C5B810F3-9191-4E5F-AF7B-6D4A9ABFB506}"/>
    <cellStyle name="Įprastas 4 2 3 2 3 5 2 3" xfId="8967" xr:uid="{47470FEA-6D3E-4DE0-8906-512BCEB885E7}"/>
    <cellStyle name="Įprastas 4 2 3 2 3 5 3" xfId="2003" xr:uid="{DD7F8F2A-6147-4CFB-91D4-D0D9DBECC54C}"/>
    <cellStyle name="Įprastas 4 2 3 2 3 5 3 2" xfId="6152" xr:uid="{A1EC08E2-FADB-40B5-9214-C4AE671E6C4A}"/>
    <cellStyle name="Įprastas 4 2 3 2 3 5 3 2 2" xfId="14082" xr:uid="{B454048E-0973-45C9-8FB6-09CD3ED0A1D3}"/>
    <cellStyle name="Įprastas 4 2 3 2 3 5 3 3" xfId="9933" xr:uid="{CF3749D2-C06E-434A-93F4-640A11F573D0}"/>
    <cellStyle name="Įprastas 4 2 3 2 3 5 4" xfId="2647" xr:uid="{224A962A-F2EA-488B-B1C8-5435F41A288E}"/>
    <cellStyle name="Įprastas 4 2 3 2 3 5 4 2" xfId="6875" xr:uid="{E27496A0-775D-4498-8BC2-3244AC6F8DEF}"/>
    <cellStyle name="Įprastas 4 2 3 2 3 5 4 2 2" xfId="14805" xr:uid="{27AFF7BE-7139-41E3-BB4A-FD73255B10CE}"/>
    <cellStyle name="Įprastas 4 2 3 2 3 5 4 3" xfId="10577" xr:uid="{9B97F77F-AF8D-4298-838C-76781C38D315}"/>
    <cellStyle name="Įprastas 4 2 3 2 3 5 5" xfId="3291" xr:uid="{0ED96664-F5AF-46D3-A522-5C8C2B8E148F}"/>
    <cellStyle name="Įprastas 4 2 3 2 3 5 5 2" xfId="11221" xr:uid="{92DB3E7F-19FB-470B-9087-BC742693E2B5}"/>
    <cellStyle name="Įprastas 4 2 3 2 3 5 6" xfId="4224" xr:uid="{264C29BC-88B0-4A7A-A5A0-31AAB2EDAC50}"/>
    <cellStyle name="Įprastas 4 2 3 2 3 5 6 2" xfId="12154" xr:uid="{3FF678BC-29EC-4531-B832-87A6D299363F}"/>
    <cellStyle name="Įprastas 4 2 3 2 3 5 7" xfId="7679" xr:uid="{F774A712-1C49-4E02-80AB-BEA61D10D11D}"/>
    <cellStyle name="Įprastas 4 2 3 2 3 5 7 2" xfId="15609" xr:uid="{568C7BA6-D1B2-493C-995A-ED3E1D86ABA1}"/>
    <cellStyle name="Įprastas 4 2 3 2 3 5 8" xfId="8323" xr:uid="{0D434677-EBEF-47A7-B76C-FFA4C650B5B4}"/>
    <cellStyle name="Įprastas 4 2 3 2 3 6" xfId="715" xr:uid="{B50BF1DA-C416-4089-B186-0F3E63E9D25D}"/>
    <cellStyle name="Įprastas 4 2 3 2 3 6 2" xfId="5429" xr:uid="{1DCCFBCA-16D1-402B-AD2B-2EECB98FC4A8}"/>
    <cellStyle name="Įprastas 4 2 3 2 3 6 2 2" xfId="13359" xr:uid="{45AAC86D-E311-4D13-BFAC-C30952B9FF23}"/>
    <cellStyle name="Įprastas 4 2 3 2 3 6 3" xfId="7116" xr:uid="{B89485AD-A522-45B3-974E-5DE17A74DCF8}"/>
    <cellStyle name="Įprastas 4 2 3 2 3 6 3 2" xfId="15046" xr:uid="{958A1F4C-5056-45D6-B7D6-B41DAFAFA588}"/>
    <cellStyle name="Įprastas 4 2 3 2 3 6 4" xfId="4465" xr:uid="{BD287E5E-FFA0-4BD4-B2DC-A457922848AE}"/>
    <cellStyle name="Įprastas 4 2 3 2 3 6 4 2" xfId="12395" xr:uid="{980D2FD8-BDBE-46BB-83D1-399DA1A55786}"/>
    <cellStyle name="Įprastas 4 2 3 2 3 6 5" xfId="8645" xr:uid="{4F2756A7-D41F-4FCE-9650-A2F7B4075BAE}"/>
    <cellStyle name="Įprastas 4 2 3 2 3 7" xfId="1359" xr:uid="{78CE1017-7390-4DD8-B042-7A73CDFAA07E}"/>
    <cellStyle name="Įprastas 4 2 3 2 3 7 2" xfId="4706" xr:uid="{CD976F9E-693D-4541-81B5-0DF680451D2B}"/>
    <cellStyle name="Įprastas 4 2 3 2 3 7 2 2" xfId="12636" xr:uid="{787CD39F-7A74-4302-A5FA-2C5800177911}"/>
    <cellStyle name="Įprastas 4 2 3 2 3 7 3" xfId="9289" xr:uid="{8C6F2E83-0AF1-4FE3-B8F1-C5D48C234B58}"/>
    <cellStyle name="Įprastas 4 2 3 2 3 8" xfId="1681" xr:uid="{0F3BD122-C70D-4305-B9C8-EA646879CCF6}"/>
    <cellStyle name="Įprastas 4 2 3 2 3 8 2" xfId="5670" xr:uid="{DBC8025E-6D8B-4DDE-AA3A-B058CD6ED282}"/>
    <cellStyle name="Įprastas 4 2 3 2 3 8 2 2" xfId="13600" xr:uid="{0B01286E-B949-4572-8BFC-4A4A6DBE78BF}"/>
    <cellStyle name="Įprastas 4 2 3 2 3 8 3" xfId="9611" xr:uid="{26CDB371-33CF-49A5-8BDA-75C82103F2FC}"/>
    <cellStyle name="Įprastas 4 2 3 2 3 9" xfId="2325" xr:uid="{1A84F086-1E66-4443-B7CD-3E43BB710F1F}"/>
    <cellStyle name="Įprastas 4 2 3 2 3 9 2" xfId="6393" xr:uid="{764CEC7A-ED03-46D2-85FC-1BFC0F12B007}"/>
    <cellStyle name="Įprastas 4 2 3 2 3 9 2 2" xfId="14323" xr:uid="{D28A39CB-7B88-4E51-A4C0-B407268390B3}"/>
    <cellStyle name="Įprastas 4 2 3 2 3 9 3" xfId="10255" xr:uid="{0804B5C4-6A85-4CC2-9FBA-F5F29F452ADF}"/>
    <cellStyle name="Įprastas 4 2 3 2 4" xfId="96" xr:uid="{EDD9C30B-CA4F-4FFD-99D4-6C03B3376AF4}"/>
    <cellStyle name="Įprastas 4 2 3 2 4 10" xfId="3762" xr:uid="{62390DEF-02AA-4C18-932A-F64277BB78EF}"/>
    <cellStyle name="Įprastas 4 2 3 2 4 10 2" xfId="11692" xr:uid="{36D6133D-7AFF-4E56-83D5-BA233F4E2A0B}"/>
    <cellStyle name="Įprastas 4 2 3 2 4 11" xfId="7382" xr:uid="{BFCD708E-4A1F-4BC8-99AF-3CFE18792FB6}"/>
    <cellStyle name="Įprastas 4 2 3 2 4 11 2" xfId="15312" xr:uid="{7F401218-A59F-495C-B4C1-3DF3FC1DAD31}"/>
    <cellStyle name="Įprastas 4 2 3 2 4 12" xfId="8026" xr:uid="{F6E1CA82-FE0A-4A5A-AD78-BB381EB8B03B}"/>
    <cellStyle name="Įprastas 4 2 3 2 4 2" xfId="226" xr:uid="{23C31480-92C7-454D-B58D-481D2CEE44E4}"/>
    <cellStyle name="Įprastas 4 2 3 2 4 2 10" xfId="8156" xr:uid="{42829586-1EA8-47A2-B11B-F82205BE53D9}"/>
    <cellStyle name="Įprastas 4 2 3 2 4 2 2" xfId="548" xr:uid="{91B30AF2-84F7-4F37-BF95-F6D49706EF09}"/>
    <cellStyle name="Įprastas 4 2 3 2 4 2 2 2" xfId="1192" xr:uid="{9F789B59-5ADC-406E-9E57-37A0094E8A94}"/>
    <cellStyle name="Įprastas 4 2 3 2 4 2 2 2 2" xfId="5087" xr:uid="{3AB73D64-5825-4018-BA5E-45541DBE5F54}"/>
    <cellStyle name="Įprastas 4 2 3 2 4 2 2 2 2 2" xfId="13017" xr:uid="{099820B8-B744-4483-9A76-1C78DEE0D384}"/>
    <cellStyle name="Įprastas 4 2 3 2 4 2 2 2 3" xfId="9122" xr:uid="{7EDA3584-9C58-4865-8E00-EC67FDED7FAA}"/>
    <cellStyle name="Įprastas 4 2 3 2 4 2 2 3" xfId="2158" xr:uid="{78250BF3-0BE5-4038-8A50-76F63D9C1DC3}"/>
    <cellStyle name="Įprastas 4 2 3 2 4 2 2 3 2" xfId="6051" xr:uid="{0700F220-312D-4E70-879F-8FFB1F7E7747}"/>
    <cellStyle name="Įprastas 4 2 3 2 4 2 2 3 2 2" xfId="13981" xr:uid="{31751F8B-A90C-4C14-AAD5-EF33374E1394}"/>
    <cellStyle name="Įprastas 4 2 3 2 4 2 2 3 3" xfId="10088" xr:uid="{57CD61B0-A36F-44C3-A122-CCB02CDBE059}"/>
    <cellStyle name="Įprastas 4 2 3 2 4 2 2 4" xfId="2802" xr:uid="{B82881F0-6067-4C44-9917-7DB59751160A}"/>
    <cellStyle name="Įprastas 4 2 3 2 4 2 2 4 2" xfId="6774" xr:uid="{3C26E850-38EC-4F15-86F6-460C2CD2C7E0}"/>
    <cellStyle name="Įprastas 4 2 3 2 4 2 2 4 2 2" xfId="14704" xr:uid="{2998B7BF-67D8-48ED-84B4-6BC06C54630D}"/>
    <cellStyle name="Įprastas 4 2 3 2 4 2 2 4 3" xfId="10732" xr:uid="{D3E8D4A5-4F42-4B39-85D0-5920F9B7E79C}"/>
    <cellStyle name="Įprastas 4 2 3 2 4 2 2 5" xfId="3446" xr:uid="{7BDD06D0-DB6A-457C-A792-822C912439D5}"/>
    <cellStyle name="Įprastas 4 2 3 2 4 2 2 5 2" xfId="11376" xr:uid="{82A258A2-BC97-4B67-88D3-8584C9355328}"/>
    <cellStyle name="Įprastas 4 2 3 2 4 2 2 6" xfId="4123" xr:uid="{A7495C61-831A-47A7-B88D-661B40EBF413}"/>
    <cellStyle name="Įprastas 4 2 3 2 4 2 2 6 2" xfId="12053" xr:uid="{C0B043B5-03FD-41A0-A82A-06340A719032}"/>
    <cellStyle name="Įprastas 4 2 3 2 4 2 2 7" xfId="7834" xr:uid="{24A57B8B-A075-4EA6-A2E7-D1ADEB1A794C}"/>
    <cellStyle name="Įprastas 4 2 3 2 4 2 2 7 2" xfId="15764" xr:uid="{37D5B543-60F5-4012-A92D-342E4744A099}"/>
    <cellStyle name="Įprastas 4 2 3 2 4 2 2 8" xfId="8478" xr:uid="{FE866B9A-97BF-470D-ACAF-057251E81B61}"/>
    <cellStyle name="Įprastas 4 2 3 2 4 2 3" xfId="870" xr:uid="{73CF5213-D983-4D14-88CF-7689D2D7372C}"/>
    <cellStyle name="Įprastas 4 2 3 2 4 2 3 2" xfId="5328" xr:uid="{4D639A8B-3F3D-417D-9958-9A877C5294C0}"/>
    <cellStyle name="Įprastas 4 2 3 2 4 2 3 2 2" xfId="13258" xr:uid="{4466F7F2-3F1A-455E-B0FD-E46A595F4BA2}"/>
    <cellStyle name="Įprastas 4 2 3 2 4 2 3 3" xfId="6292" xr:uid="{213207A3-033B-4837-AB68-0429A184904F}"/>
    <cellStyle name="Įprastas 4 2 3 2 4 2 3 3 2" xfId="14222" xr:uid="{B9F2E559-D3A3-4309-9067-AFDD95AA3445}"/>
    <cellStyle name="Įprastas 4 2 3 2 4 2 3 4" xfId="7015" xr:uid="{9FEF3039-8469-4164-8CC8-64CA314C9A4F}"/>
    <cellStyle name="Įprastas 4 2 3 2 4 2 3 4 2" xfId="14945" xr:uid="{A443FBCD-28CF-4E46-8601-19CDD818694A}"/>
    <cellStyle name="Įprastas 4 2 3 2 4 2 3 5" xfId="4364" xr:uid="{A628A8A6-1CD9-41BD-BAFC-D542314FD73A}"/>
    <cellStyle name="Įprastas 4 2 3 2 4 2 3 5 2" xfId="12294" xr:uid="{1C3352CB-FD68-4038-A271-FEE7B5DB9AFF}"/>
    <cellStyle name="Įprastas 4 2 3 2 4 2 3 6" xfId="8800" xr:uid="{9C95E57F-764E-443C-9F69-B7D89673495F}"/>
    <cellStyle name="Įprastas 4 2 3 2 4 2 4" xfId="1514" xr:uid="{8B2C7BF3-2891-44DC-9F94-21A8B5CACD22}"/>
    <cellStyle name="Įprastas 4 2 3 2 4 2 4 2" xfId="5569" xr:uid="{1E47A42B-ECF3-449F-9BFA-C96B98908F8E}"/>
    <cellStyle name="Įprastas 4 2 3 2 4 2 4 2 2" xfId="13499" xr:uid="{226E80E9-9523-436D-AE4C-FD81BB2626C7}"/>
    <cellStyle name="Įprastas 4 2 3 2 4 2 4 3" xfId="7256" xr:uid="{8236866F-A880-45CB-851B-F0C958E782A0}"/>
    <cellStyle name="Įprastas 4 2 3 2 4 2 4 3 2" xfId="15186" xr:uid="{8D975232-0E6F-42F5-83D7-5BB1A9F0FE92}"/>
    <cellStyle name="Įprastas 4 2 3 2 4 2 4 4" xfId="4605" xr:uid="{9A6556F0-53CF-4420-88BB-00F6EAE7024C}"/>
    <cellStyle name="Įprastas 4 2 3 2 4 2 4 4 2" xfId="12535" xr:uid="{6E05F336-D8E0-486F-9199-056AB59879A8}"/>
    <cellStyle name="Įprastas 4 2 3 2 4 2 4 5" xfId="9444" xr:uid="{06FFEBE2-21DD-4D08-927E-5746BFC90F78}"/>
    <cellStyle name="Įprastas 4 2 3 2 4 2 5" xfId="1836" xr:uid="{4600C93C-DEEF-4509-AAAE-511C4675592F}"/>
    <cellStyle name="Įprastas 4 2 3 2 4 2 5 2" xfId="4846" xr:uid="{E90F3C02-8E21-4755-BABF-94A89982B7A4}"/>
    <cellStyle name="Įprastas 4 2 3 2 4 2 5 2 2" xfId="12776" xr:uid="{B9DD7FB8-615A-48D2-A5AF-BC9501879FB0}"/>
    <cellStyle name="Įprastas 4 2 3 2 4 2 5 3" xfId="9766" xr:uid="{2D551139-10A1-4CBC-BC2C-35BA0DC74681}"/>
    <cellStyle name="Įprastas 4 2 3 2 4 2 6" xfId="2480" xr:uid="{785F46B5-E453-44F9-9157-8A653D105126}"/>
    <cellStyle name="Įprastas 4 2 3 2 4 2 6 2" xfId="5810" xr:uid="{B10C72BA-AA2A-44A4-B4FF-500858B5259A}"/>
    <cellStyle name="Įprastas 4 2 3 2 4 2 6 2 2" xfId="13740" xr:uid="{6BDD81A6-1D9A-41A7-806F-A94795D08304}"/>
    <cellStyle name="Įprastas 4 2 3 2 4 2 6 3" xfId="10410" xr:uid="{A817ECEE-A9BF-427E-ABD6-54090347CBC4}"/>
    <cellStyle name="Įprastas 4 2 3 2 4 2 7" xfId="3124" xr:uid="{EEAF6F21-130F-45C4-AB58-7121AE70D90E}"/>
    <cellStyle name="Įprastas 4 2 3 2 4 2 7 2" xfId="6533" xr:uid="{FB718244-374E-41C3-80F1-30532B3BD179}"/>
    <cellStyle name="Įprastas 4 2 3 2 4 2 7 2 2" xfId="14463" xr:uid="{AA9CCF84-4FCD-4898-87DB-AD112667939D}"/>
    <cellStyle name="Įprastas 4 2 3 2 4 2 7 3" xfId="11054" xr:uid="{6C82DF91-536C-42A1-9220-D56909DF67F1}"/>
    <cellStyle name="Įprastas 4 2 3 2 4 2 8" xfId="3882" xr:uid="{BCD7E1E8-C948-4958-805E-2DC0BB27D25C}"/>
    <cellStyle name="Įprastas 4 2 3 2 4 2 8 2" xfId="11812" xr:uid="{81080D61-2CEB-4C24-BED7-0490D552FE46}"/>
    <cellStyle name="Įprastas 4 2 3 2 4 2 9" xfId="7512" xr:uid="{FE91F236-3759-4346-812A-E71117AE2207}"/>
    <cellStyle name="Įprastas 4 2 3 2 4 2 9 2" xfId="15442" xr:uid="{3619EE1E-8643-40AB-B616-D41E13943478}"/>
    <cellStyle name="Įprastas 4 2 3 2 4 3" xfId="418" xr:uid="{E45B07CF-7015-4354-A812-D813C6CC6115}"/>
    <cellStyle name="Įprastas 4 2 3 2 4 3 2" xfId="1062" xr:uid="{0481C6EC-165A-45C2-80D6-6969B26A1349}"/>
    <cellStyle name="Įprastas 4 2 3 2 4 3 2 2" xfId="4967" xr:uid="{C0F99292-C2CF-4B17-B193-C4608CD8A8CE}"/>
    <cellStyle name="Įprastas 4 2 3 2 4 3 2 2 2" xfId="12897" xr:uid="{79FE24D7-BD3B-4E16-8BE1-D8A30C085EFF}"/>
    <cellStyle name="Įprastas 4 2 3 2 4 3 2 3" xfId="8992" xr:uid="{96268943-7E24-4CCE-B781-E8FDDD8596FE}"/>
    <cellStyle name="Įprastas 4 2 3 2 4 3 3" xfId="2028" xr:uid="{61324DD7-5665-4508-A481-953E8AE1545E}"/>
    <cellStyle name="Įprastas 4 2 3 2 4 3 3 2" xfId="5931" xr:uid="{8B6AEA43-3D2D-4992-BEB6-EEEE9B0B7BFE}"/>
    <cellStyle name="Įprastas 4 2 3 2 4 3 3 2 2" xfId="13861" xr:uid="{AC381DEA-7A0E-4406-93F3-1A5D93E9DEC9}"/>
    <cellStyle name="Įprastas 4 2 3 2 4 3 3 3" xfId="9958" xr:uid="{7F5FEDAD-342D-46D7-B0C9-80AE8CCF051D}"/>
    <cellStyle name="Įprastas 4 2 3 2 4 3 4" xfId="2672" xr:uid="{3935118F-0B82-4F57-958D-067ED4BCDB33}"/>
    <cellStyle name="Įprastas 4 2 3 2 4 3 4 2" xfId="6654" xr:uid="{AFF40CF8-D38F-4FA7-9EC9-3FCF9F536543}"/>
    <cellStyle name="Įprastas 4 2 3 2 4 3 4 2 2" xfId="14584" xr:uid="{DEDFAD0D-A95C-499A-B03E-4BB2E4671EC5}"/>
    <cellStyle name="Įprastas 4 2 3 2 4 3 4 3" xfId="10602" xr:uid="{2EDDE0BC-628B-4C92-BADC-AE2743C66D86}"/>
    <cellStyle name="Įprastas 4 2 3 2 4 3 5" xfId="3316" xr:uid="{257A167E-8607-4AD9-B0A8-A863E09BEDBB}"/>
    <cellStyle name="Įprastas 4 2 3 2 4 3 5 2" xfId="11246" xr:uid="{D88D8C0B-7A62-4678-8837-E46F8EFDC846}"/>
    <cellStyle name="Įprastas 4 2 3 2 4 3 6" xfId="4003" xr:uid="{1C9459B3-09CF-4E4A-8396-F8B7839A77CE}"/>
    <cellStyle name="Įprastas 4 2 3 2 4 3 6 2" xfId="11933" xr:uid="{5B653DBC-FC93-40B5-8C2E-700D5F067BBC}"/>
    <cellStyle name="Įprastas 4 2 3 2 4 3 7" xfId="7704" xr:uid="{475D160B-C204-49D7-B5DF-8EAA9CE262A7}"/>
    <cellStyle name="Įprastas 4 2 3 2 4 3 7 2" xfId="15634" xr:uid="{E5583591-9706-4579-AE8A-12968F3C64F7}"/>
    <cellStyle name="Įprastas 4 2 3 2 4 3 8" xfId="8348" xr:uid="{286B39FA-24EA-4C2B-AF60-0058BAA26030}"/>
    <cellStyle name="Įprastas 4 2 3 2 4 4" xfId="740" xr:uid="{FD48D712-AE5E-41DA-A556-D62791A56D50}"/>
    <cellStyle name="Įprastas 4 2 3 2 4 4 2" xfId="5208" xr:uid="{BED773DE-79DA-4A34-A822-F3A75D9B21C2}"/>
    <cellStyle name="Įprastas 4 2 3 2 4 4 2 2" xfId="13138" xr:uid="{8A0CA376-B56E-4E1E-9DFD-55F45CB8B544}"/>
    <cellStyle name="Įprastas 4 2 3 2 4 4 3" xfId="6172" xr:uid="{D08CACCE-8C89-404B-A554-7817FC535920}"/>
    <cellStyle name="Įprastas 4 2 3 2 4 4 3 2" xfId="14102" xr:uid="{0D2D6679-12E4-4243-9C58-DC9BEA7D2108}"/>
    <cellStyle name="Įprastas 4 2 3 2 4 4 4" xfId="6895" xr:uid="{BE779D9C-9718-4689-B926-1979087B9E22}"/>
    <cellStyle name="Įprastas 4 2 3 2 4 4 4 2" xfId="14825" xr:uid="{D8D7CED1-160B-4888-94E5-9F76F6034EC7}"/>
    <cellStyle name="Įprastas 4 2 3 2 4 4 5" xfId="4244" xr:uid="{98C2D49E-90A0-40DF-926B-F76E1395FEB9}"/>
    <cellStyle name="Įprastas 4 2 3 2 4 4 5 2" xfId="12174" xr:uid="{3D02ADB2-DF21-43B2-A2F9-FB66E435A224}"/>
    <cellStyle name="Įprastas 4 2 3 2 4 4 6" xfId="8670" xr:uid="{6BB0E138-730C-4D69-B95D-088AF50D7886}"/>
    <cellStyle name="Įprastas 4 2 3 2 4 5" xfId="1384" xr:uid="{48E429EB-F3CF-4B87-A080-8165E67815E4}"/>
    <cellStyle name="Įprastas 4 2 3 2 4 5 2" xfId="5449" xr:uid="{8EEB8C5B-0AAA-4255-84AC-4C30BAFA8657}"/>
    <cellStyle name="Įprastas 4 2 3 2 4 5 2 2" xfId="13379" xr:uid="{7351AEC2-4C12-4127-92E7-10A6B000AC13}"/>
    <cellStyle name="Įprastas 4 2 3 2 4 5 3" xfId="7136" xr:uid="{AD31E4DE-5CA8-40AF-B434-7D43EFAD923C}"/>
    <cellStyle name="Įprastas 4 2 3 2 4 5 3 2" xfId="15066" xr:uid="{CDB66F38-3075-4427-B484-16A030B3D538}"/>
    <cellStyle name="Įprastas 4 2 3 2 4 5 4" xfId="4485" xr:uid="{4A9C5C6C-BF0C-4734-8AB0-EB465CA6AEDD}"/>
    <cellStyle name="Įprastas 4 2 3 2 4 5 4 2" xfId="12415" xr:uid="{44CD7DE3-B4A8-4190-8D41-57FEB8EE4AD1}"/>
    <cellStyle name="Įprastas 4 2 3 2 4 5 5" xfId="9314" xr:uid="{374F2308-4F19-46BD-A383-55DB57A57BED}"/>
    <cellStyle name="Įprastas 4 2 3 2 4 6" xfId="1706" xr:uid="{55B61A62-17FA-480D-A453-FF2320266E02}"/>
    <cellStyle name="Įprastas 4 2 3 2 4 6 2" xfId="4726" xr:uid="{BB97CD8C-8EF7-42C9-9BAC-4ABDB449AEC3}"/>
    <cellStyle name="Įprastas 4 2 3 2 4 6 2 2" xfId="12656" xr:uid="{2E006E05-4C94-4EBF-9286-3802A63C5146}"/>
    <cellStyle name="Įprastas 4 2 3 2 4 6 3" xfId="9636" xr:uid="{ACF7F420-25C1-4A37-9DCB-A76C02932CB0}"/>
    <cellStyle name="Įprastas 4 2 3 2 4 7" xfId="2350" xr:uid="{83A16B49-4143-4E0C-BD05-EF567C285891}"/>
    <cellStyle name="Įprastas 4 2 3 2 4 7 2" xfId="5690" xr:uid="{4E3BD174-6BBF-42E3-9110-8D859470A903}"/>
    <cellStyle name="Įprastas 4 2 3 2 4 7 2 2" xfId="13620" xr:uid="{755E419E-7773-4613-B2E3-98C935D053C6}"/>
    <cellStyle name="Įprastas 4 2 3 2 4 7 3" xfId="10280" xr:uid="{22BD229B-CCEC-4051-9AEA-35144BA841C2}"/>
    <cellStyle name="Įprastas 4 2 3 2 4 8" xfId="2994" xr:uid="{2D57DB85-FB80-4A62-B9BC-0A480CC92BDE}"/>
    <cellStyle name="Įprastas 4 2 3 2 4 8 2" xfId="6413" xr:uid="{A0674BEF-776E-4BC6-A377-6B13157E9457}"/>
    <cellStyle name="Įprastas 4 2 3 2 4 8 2 2" xfId="14343" xr:uid="{DCE71182-FE27-47FB-A215-44F18E132560}"/>
    <cellStyle name="Įprastas 4 2 3 2 4 8 3" xfId="10924" xr:uid="{05B97C9C-5C3E-462B-A743-B60A0E3B4F9D}"/>
    <cellStyle name="Įprastas 4 2 3 2 4 9" xfId="3638" xr:uid="{769AE787-C9CD-44CD-8E50-4BB705044DB9}"/>
    <cellStyle name="Įprastas 4 2 3 2 4 9 2" xfId="11568" xr:uid="{31FB327B-AA76-4A3D-AB76-9DE0F1A6CC79}"/>
    <cellStyle name="Įprastas 4 2 3 2 5" xfId="161" xr:uid="{857E87FB-18AE-4C0C-AFE4-00AE53CD0531}"/>
    <cellStyle name="Įprastas 4 2 3 2 5 10" xfId="8091" xr:uid="{6E1C8A56-9EA9-4C3E-B58E-84334330601D}"/>
    <cellStyle name="Įprastas 4 2 3 2 5 2" xfId="483" xr:uid="{3A450DB9-C4F6-4677-9107-7F2E869C608A}"/>
    <cellStyle name="Įprastas 4 2 3 2 5 2 2" xfId="1127" xr:uid="{5AD586EA-742D-4C38-BA42-56E7A0668E43}"/>
    <cellStyle name="Įprastas 4 2 3 2 5 2 2 2" xfId="5027" xr:uid="{812D8E23-F852-452D-A008-B3A5002157C6}"/>
    <cellStyle name="Įprastas 4 2 3 2 5 2 2 2 2" xfId="12957" xr:uid="{FE71EFF0-1DA6-4F1B-BB00-74967B14291F}"/>
    <cellStyle name="Įprastas 4 2 3 2 5 2 2 3" xfId="9057" xr:uid="{996F657C-BCA6-46FD-A5D6-E1912F37CF8B}"/>
    <cellStyle name="Įprastas 4 2 3 2 5 2 3" xfId="2093" xr:uid="{3D4D75ED-82B6-484D-BDDE-011804313B7F}"/>
    <cellStyle name="Įprastas 4 2 3 2 5 2 3 2" xfId="5991" xr:uid="{0FFF479C-FFD9-4BA8-A39F-AF2D533C07B1}"/>
    <cellStyle name="Įprastas 4 2 3 2 5 2 3 2 2" xfId="13921" xr:uid="{AEC0EF6D-0FC3-41B4-8013-D9EE2C636B5C}"/>
    <cellStyle name="Įprastas 4 2 3 2 5 2 3 3" xfId="10023" xr:uid="{68B972DB-4B8B-4E43-9B3E-FC653D233576}"/>
    <cellStyle name="Įprastas 4 2 3 2 5 2 4" xfId="2737" xr:uid="{1C5CA35E-6C5C-46C2-912D-CCE51F95E839}"/>
    <cellStyle name="Įprastas 4 2 3 2 5 2 4 2" xfId="6714" xr:uid="{8D7544DC-7248-4626-AF2D-A892B3FAF342}"/>
    <cellStyle name="Įprastas 4 2 3 2 5 2 4 2 2" xfId="14644" xr:uid="{3A38EAB4-CAF8-4995-BB59-BC019EB5386B}"/>
    <cellStyle name="Įprastas 4 2 3 2 5 2 4 3" xfId="10667" xr:uid="{18FC4C36-A685-45A2-B59F-BF028061F2C6}"/>
    <cellStyle name="Įprastas 4 2 3 2 5 2 5" xfId="3381" xr:uid="{47350B02-86AF-41CB-80A6-FEA9392A9CF1}"/>
    <cellStyle name="Įprastas 4 2 3 2 5 2 5 2" xfId="11311" xr:uid="{132E2342-BEDC-4BF5-A6F1-67A86100E581}"/>
    <cellStyle name="Įprastas 4 2 3 2 5 2 6" xfId="4063" xr:uid="{4409C30E-A881-4562-B004-C9CE5D521EB5}"/>
    <cellStyle name="Įprastas 4 2 3 2 5 2 6 2" xfId="11993" xr:uid="{2BEB5699-F56E-4354-AFB0-87210D2B4EDB}"/>
    <cellStyle name="Įprastas 4 2 3 2 5 2 7" xfId="7769" xr:uid="{82CDA785-34E7-4610-8AB1-6E99D5E07EE3}"/>
    <cellStyle name="Įprastas 4 2 3 2 5 2 7 2" xfId="15699" xr:uid="{F6C5C5A7-C347-43DD-A290-E667058FEDA5}"/>
    <cellStyle name="Įprastas 4 2 3 2 5 2 8" xfId="8413" xr:uid="{EC1EC9F3-F303-4140-ABE6-E858FC52C0D1}"/>
    <cellStyle name="Įprastas 4 2 3 2 5 3" xfId="805" xr:uid="{7841C507-DF3A-48DB-99B4-DA2AC6412394}"/>
    <cellStyle name="Įprastas 4 2 3 2 5 3 2" xfId="5268" xr:uid="{3AF68C9C-3ECE-442B-AD75-2DEF85293384}"/>
    <cellStyle name="Įprastas 4 2 3 2 5 3 2 2" xfId="13198" xr:uid="{5D7AAB76-EF68-4872-BA4F-7CF41CF0878F}"/>
    <cellStyle name="Įprastas 4 2 3 2 5 3 3" xfId="6232" xr:uid="{85BAD552-9E5C-4CA6-94D3-18E25265F723}"/>
    <cellStyle name="Įprastas 4 2 3 2 5 3 3 2" xfId="14162" xr:uid="{5DC94E52-4D17-4C00-8996-B2FA129434E1}"/>
    <cellStyle name="Įprastas 4 2 3 2 5 3 4" xfId="6955" xr:uid="{43E79177-F6AB-4734-A32F-CA7319D84A13}"/>
    <cellStyle name="Įprastas 4 2 3 2 5 3 4 2" xfId="14885" xr:uid="{B807BB87-7EE1-45C2-AE46-FA13179E9A01}"/>
    <cellStyle name="Įprastas 4 2 3 2 5 3 5" xfId="4304" xr:uid="{376E489A-DA93-4780-BC52-B9FF6906347D}"/>
    <cellStyle name="Įprastas 4 2 3 2 5 3 5 2" xfId="12234" xr:uid="{70401D4B-512D-458E-913B-14A1BF86013D}"/>
    <cellStyle name="Įprastas 4 2 3 2 5 3 6" xfId="8735" xr:uid="{944590E2-A463-450A-94BB-88973670A08D}"/>
    <cellStyle name="Įprastas 4 2 3 2 5 4" xfId="1449" xr:uid="{1E271020-1FF4-4A65-923F-F15A71B58DE8}"/>
    <cellStyle name="Įprastas 4 2 3 2 5 4 2" xfId="5509" xr:uid="{B4EC5F48-0FB9-4251-94C2-C7ED4B264A22}"/>
    <cellStyle name="Įprastas 4 2 3 2 5 4 2 2" xfId="13439" xr:uid="{9530BB25-944B-4F14-B945-67B83D4308A6}"/>
    <cellStyle name="Įprastas 4 2 3 2 5 4 3" xfId="7196" xr:uid="{9422D99C-5744-4004-9AD4-3EB62F18BE7E}"/>
    <cellStyle name="Įprastas 4 2 3 2 5 4 3 2" xfId="15126" xr:uid="{37994EEF-E2B9-4A6C-B62E-C816F675AD0D}"/>
    <cellStyle name="Įprastas 4 2 3 2 5 4 4" xfId="4545" xr:uid="{369D480F-35F3-497D-BC62-D6C2B0F23AC4}"/>
    <cellStyle name="Įprastas 4 2 3 2 5 4 4 2" xfId="12475" xr:uid="{FD15C02D-9093-4822-A0AD-91A49357042F}"/>
    <cellStyle name="Įprastas 4 2 3 2 5 4 5" xfId="9379" xr:uid="{E21E6DAC-36C9-462F-8257-F67AAB19C844}"/>
    <cellStyle name="Įprastas 4 2 3 2 5 5" xfId="1771" xr:uid="{466F53F8-D6C8-4F34-99D2-7ACD1AE00866}"/>
    <cellStyle name="Įprastas 4 2 3 2 5 5 2" xfId="4786" xr:uid="{9EB4DFA6-4DE8-4731-B2EC-A4C9CCF5A0E1}"/>
    <cellStyle name="Įprastas 4 2 3 2 5 5 2 2" xfId="12716" xr:uid="{95D8CA75-F38D-4E8C-9AB5-8642F0162416}"/>
    <cellStyle name="Įprastas 4 2 3 2 5 5 3" xfId="9701" xr:uid="{BAA3F9C3-B93C-40FF-BE0C-4DA38CA79051}"/>
    <cellStyle name="Įprastas 4 2 3 2 5 6" xfId="2415" xr:uid="{26ABED58-2A49-47A3-8966-DFE92673B6BA}"/>
    <cellStyle name="Įprastas 4 2 3 2 5 6 2" xfId="5750" xr:uid="{700D6326-7F61-4420-A6A4-9C1B30D6ADC9}"/>
    <cellStyle name="Įprastas 4 2 3 2 5 6 2 2" xfId="13680" xr:uid="{6144A5E5-93E6-4CB5-853C-AD81BF86A095}"/>
    <cellStyle name="Įprastas 4 2 3 2 5 6 3" xfId="10345" xr:uid="{884FD7B0-52DB-44BD-860A-BDC21EBD7C45}"/>
    <cellStyle name="Įprastas 4 2 3 2 5 7" xfId="3059" xr:uid="{711F8975-08A2-4922-B54F-4514170F9149}"/>
    <cellStyle name="Įprastas 4 2 3 2 5 7 2" xfId="6473" xr:uid="{7AD9FC48-3713-450A-A424-BC027F028289}"/>
    <cellStyle name="Įprastas 4 2 3 2 5 7 2 2" xfId="14403" xr:uid="{34416211-4F26-4EB7-9BB6-64A9A188E5B1}"/>
    <cellStyle name="Įprastas 4 2 3 2 5 7 3" xfId="10989" xr:uid="{A037A8B8-8A6F-47D5-A3B4-5D1D97B0B8A4}"/>
    <cellStyle name="Įprastas 4 2 3 2 5 8" xfId="3822" xr:uid="{8F8DA8E4-1AA5-4155-BD71-8E98E8A315C8}"/>
    <cellStyle name="Įprastas 4 2 3 2 5 8 2" xfId="11752" xr:uid="{092AABBC-A0AE-4765-B227-77E413FF7688}"/>
    <cellStyle name="Įprastas 4 2 3 2 5 9" xfId="7447" xr:uid="{9678F651-2922-40D7-A481-1DF8FEA66231}"/>
    <cellStyle name="Įprastas 4 2 3 2 5 9 2" xfId="15377" xr:uid="{87DD6E18-22AF-4343-861F-D4F2CA7F028E}"/>
    <cellStyle name="Įprastas 4 2 3 2 6" xfId="290" xr:uid="{04D53F2D-644E-4250-8698-4F5E01894E24}"/>
    <cellStyle name="Įprastas 4 2 3 2 6 10" xfId="8220" xr:uid="{A06A8D32-9E1D-4CAE-945F-839E70698CD3}"/>
    <cellStyle name="Įprastas 4 2 3 2 6 2" xfId="612" xr:uid="{2B2535FA-B567-4934-B29D-E26092CC8C36}"/>
    <cellStyle name="Įprastas 4 2 3 2 6 2 2" xfId="1256" xr:uid="{15E30700-F805-4A6B-97EC-9B79C752887E}"/>
    <cellStyle name="Įprastas 4 2 3 2 6 2 2 2" xfId="9186" xr:uid="{19EF891A-1036-47EC-9E7B-13ABFBBDF86F}"/>
    <cellStyle name="Įprastas 4 2 3 2 6 2 3" xfId="2222" xr:uid="{BF7BA8A4-4082-4347-8DAA-15B3356955D2}"/>
    <cellStyle name="Įprastas 4 2 3 2 6 2 3 2" xfId="10152" xr:uid="{BC4A45E8-9C94-4B92-90CE-A3CA8CA19236}"/>
    <cellStyle name="Įprastas 4 2 3 2 6 2 4" xfId="2866" xr:uid="{A13CEC26-A5D3-4D7D-9C10-2D6C5D512571}"/>
    <cellStyle name="Įprastas 4 2 3 2 6 2 4 2" xfId="10796" xr:uid="{5369D27F-C935-4301-9329-055F8BB265D6}"/>
    <cellStyle name="Įprastas 4 2 3 2 6 2 5" xfId="3510" xr:uid="{7DB88189-B0C0-4578-9028-D940742D885B}"/>
    <cellStyle name="Įprastas 4 2 3 2 6 2 5 2" xfId="11440" xr:uid="{98F63625-D646-4492-8796-BDB26145EE52}"/>
    <cellStyle name="Įprastas 4 2 3 2 6 2 6" xfId="4907" xr:uid="{65C2D1BC-DDC1-4148-B8AC-12856AE20596}"/>
    <cellStyle name="Įprastas 4 2 3 2 6 2 6 2" xfId="12837" xr:uid="{8324C0D8-684A-4591-B20A-B404658AC3E3}"/>
    <cellStyle name="Įprastas 4 2 3 2 6 2 7" xfId="7898" xr:uid="{3B9CBB45-1B9E-4020-97BD-7FC511EC5803}"/>
    <cellStyle name="Įprastas 4 2 3 2 6 2 7 2" xfId="15828" xr:uid="{708274F0-953A-4F41-82D8-D7C372763F95}"/>
    <cellStyle name="Įprastas 4 2 3 2 6 2 8" xfId="8542" xr:uid="{FFA3E1A0-D172-4D95-BB00-AAA563CFCDF0}"/>
    <cellStyle name="Įprastas 4 2 3 2 6 3" xfId="934" xr:uid="{0BB68F22-A0D9-4B19-9B91-B61F00497443}"/>
    <cellStyle name="Įprastas 4 2 3 2 6 3 2" xfId="5871" xr:uid="{2B2B9199-43F0-4677-93C2-D337314ABDA8}"/>
    <cellStyle name="Įprastas 4 2 3 2 6 3 2 2" xfId="13801" xr:uid="{26B62486-B35F-4F8D-B105-8F273AC8ECD2}"/>
    <cellStyle name="Įprastas 4 2 3 2 6 3 3" xfId="8864" xr:uid="{B7F04265-FB50-4520-BE70-4B1B8D46250F}"/>
    <cellStyle name="Įprastas 4 2 3 2 6 4" xfId="1578" xr:uid="{7F6B0FC1-3819-4270-9D4B-F679D3EF58CC}"/>
    <cellStyle name="Įprastas 4 2 3 2 6 4 2" xfId="6594" xr:uid="{C6985DD0-ACDE-4AF3-A21F-1E5F9DA683C1}"/>
    <cellStyle name="Įprastas 4 2 3 2 6 4 2 2" xfId="14524" xr:uid="{36A01228-D49D-4C41-AEBF-9340D1439E23}"/>
    <cellStyle name="Įprastas 4 2 3 2 6 4 3" xfId="9508" xr:uid="{F45F2A38-ED02-40CB-A500-12AF79C2A593}"/>
    <cellStyle name="Įprastas 4 2 3 2 6 5" xfId="1900" xr:uid="{74057633-BB70-4E0D-A577-6FA92FFBC93D}"/>
    <cellStyle name="Įprastas 4 2 3 2 6 5 2" xfId="9830" xr:uid="{69934E0E-4D30-4C62-AE50-74F8E6C0E167}"/>
    <cellStyle name="Įprastas 4 2 3 2 6 6" xfId="2544" xr:uid="{8754131D-57BE-40A5-9575-BD5048ADF18F}"/>
    <cellStyle name="Įprastas 4 2 3 2 6 6 2" xfId="10474" xr:uid="{912429E9-99A9-43C0-906A-928C52295276}"/>
    <cellStyle name="Įprastas 4 2 3 2 6 7" xfId="3188" xr:uid="{F48F41A3-DA32-42A1-A2E3-E5C4B791FE76}"/>
    <cellStyle name="Įprastas 4 2 3 2 6 7 2" xfId="11118" xr:uid="{C6A1BB32-599B-4185-B310-EF6870FE3F1C}"/>
    <cellStyle name="Įprastas 4 2 3 2 6 8" xfId="3943" xr:uid="{F53192B9-5BB5-4634-B8D8-92FDACA1AE66}"/>
    <cellStyle name="Įprastas 4 2 3 2 6 8 2" xfId="11873" xr:uid="{0112165C-4007-49EB-B00D-87E11B2FA70D}"/>
    <cellStyle name="Įprastas 4 2 3 2 6 9" xfId="7576" xr:uid="{60210DC8-67DB-4D2E-977A-359DF71FE9EB}"/>
    <cellStyle name="Įprastas 4 2 3 2 6 9 2" xfId="15506" xr:uid="{EAF377B9-224B-4385-A53A-9B7188FC0CE2}"/>
    <cellStyle name="Įprastas 4 2 3 2 7" xfId="353" xr:uid="{2ECD420F-C250-4978-A8B5-680C5CB0D22D}"/>
    <cellStyle name="Įprastas 4 2 3 2 7 2" xfId="997" xr:uid="{8DB64379-5F8F-4F68-9543-1886CBCB0F11}"/>
    <cellStyle name="Įprastas 4 2 3 2 7 2 2" xfId="5148" xr:uid="{097E1ADA-76A4-47F4-BEEF-9E81E4E92E95}"/>
    <cellStyle name="Įprastas 4 2 3 2 7 2 2 2" xfId="13078" xr:uid="{8EA384E9-B0E0-49D5-8013-CE2D1F7C3A28}"/>
    <cellStyle name="Įprastas 4 2 3 2 7 2 3" xfId="8927" xr:uid="{B7495F24-14DA-4AB0-83C0-9402CBDFEE43}"/>
    <cellStyle name="Įprastas 4 2 3 2 7 3" xfId="1963" xr:uid="{6EBA5BC8-5D73-41F1-9F36-5BFAE1434086}"/>
    <cellStyle name="Įprastas 4 2 3 2 7 3 2" xfId="6112" xr:uid="{C2028DEA-E76C-4720-80CE-9E82DE6D3BD0}"/>
    <cellStyle name="Įprastas 4 2 3 2 7 3 2 2" xfId="14042" xr:uid="{D458FB9C-FAFB-4DC2-A3F2-8D56F3DA49A3}"/>
    <cellStyle name="Įprastas 4 2 3 2 7 3 3" xfId="9893" xr:uid="{02997AC0-DC19-40E1-9A3A-503CDF89AE62}"/>
    <cellStyle name="Įprastas 4 2 3 2 7 4" xfId="2607" xr:uid="{CE5E4205-D886-465A-89DF-7B246CAB9DA6}"/>
    <cellStyle name="Įprastas 4 2 3 2 7 4 2" xfId="6835" xr:uid="{C13DB6D1-6F59-43B1-A382-BE44C530BDE3}"/>
    <cellStyle name="Įprastas 4 2 3 2 7 4 2 2" xfId="14765" xr:uid="{C13DF07A-D424-49C1-82CF-FD4D1961DE2E}"/>
    <cellStyle name="Įprastas 4 2 3 2 7 4 3" xfId="10537" xr:uid="{B1AECC18-EE07-47FF-8427-69B102964567}"/>
    <cellStyle name="Įprastas 4 2 3 2 7 5" xfId="3251" xr:uid="{B724C09E-DF38-403D-AD54-8BDFA77A75BE}"/>
    <cellStyle name="Įprastas 4 2 3 2 7 5 2" xfId="11181" xr:uid="{074845D1-F2CB-4319-93FF-CA5C207289E5}"/>
    <cellStyle name="Įprastas 4 2 3 2 7 6" xfId="4184" xr:uid="{5EE7E84D-4AD4-4531-B87B-67BDD5674FA1}"/>
    <cellStyle name="Įprastas 4 2 3 2 7 6 2" xfId="12114" xr:uid="{345E8391-2B7C-46AE-9C80-5F80C4DDA5F5}"/>
    <cellStyle name="Įprastas 4 2 3 2 7 7" xfId="7639" xr:uid="{D0363F82-B35B-4EA0-B925-E49EAD82727D}"/>
    <cellStyle name="Įprastas 4 2 3 2 7 7 2" xfId="15569" xr:uid="{4F429918-5B10-4329-A9EF-260A4AD4B3E8}"/>
    <cellStyle name="Įprastas 4 2 3 2 7 8" xfId="8283" xr:uid="{BBAA851F-281A-48E8-B84A-48647E317CB2}"/>
    <cellStyle name="Įprastas 4 2 3 2 8" xfId="675" xr:uid="{583D9593-3CF2-4F0E-8944-AD19F62B2AA7}"/>
    <cellStyle name="Įprastas 4 2 3 2 8 2" xfId="5389" xr:uid="{D96FA47C-38EB-411A-B92E-8EC320CEAB8B}"/>
    <cellStyle name="Įprastas 4 2 3 2 8 2 2" xfId="13319" xr:uid="{5BBA58B7-C242-4329-848E-28185FE913B0}"/>
    <cellStyle name="Įprastas 4 2 3 2 8 3" xfId="7076" xr:uid="{CD1D3A08-8309-4E8E-B8A1-E5D38B37D3B1}"/>
    <cellStyle name="Įprastas 4 2 3 2 8 3 2" xfId="15006" xr:uid="{409EF06D-3427-425B-AE5F-7C56DEFFB68B}"/>
    <cellStyle name="Įprastas 4 2 3 2 8 4" xfId="4425" xr:uid="{1C0A2A0D-A3C9-4FEB-A244-DEDF99ADBDB7}"/>
    <cellStyle name="Įprastas 4 2 3 2 8 4 2" xfId="12355" xr:uid="{CB3408B9-1163-45EC-A6B1-525443DA0E44}"/>
    <cellStyle name="Įprastas 4 2 3 2 8 5" xfId="8605" xr:uid="{FC46F6FA-3F94-4733-9949-9B6C8BA8389B}"/>
    <cellStyle name="Įprastas 4 2 3 2 9" xfId="1319" xr:uid="{868902F0-612A-4436-8434-94FDF7E01978}"/>
    <cellStyle name="Įprastas 4 2 3 2 9 2" xfId="4666" xr:uid="{582BAC56-4701-45BA-ADB9-C104046A8D21}"/>
    <cellStyle name="Įprastas 4 2 3 2 9 2 2" xfId="12596" xr:uid="{29A9AFF7-0FCF-48F7-B645-B92B5190E7A8}"/>
    <cellStyle name="Įprastas 4 2 3 2 9 3" xfId="9249" xr:uid="{5DC52DAE-A550-4047-A682-38F53E197BEB}"/>
    <cellStyle name="Įprastas 4 2 3 3" xfId="40" xr:uid="{C9FB0AE7-64AD-4768-B3DB-FB74319AFEF6}"/>
    <cellStyle name="Įprastas 4 2 3 3 10" xfId="2939" xr:uid="{FD4C307C-800D-4C73-9E04-A0A5FEF33910}"/>
    <cellStyle name="Įprastas 4 2 3 3 10 2" xfId="10869" xr:uid="{D7A665F6-6977-48BD-B689-9651F150DB9C}"/>
    <cellStyle name="Įprastas 4 2 3 3 11" xfId="3583" xr:uid="{522AD8E0-BAE4-4C34-A3D3-4D3E87F3F32D}"/>
    <cellStyle name="Įprastas 4 2 3 3 11 2" xfId="11513" xr:uid="{CD0728DE-4EC8-4BCF-98C7-6F89C46149A6}"/>
    <cellStyle name="Įprastas 4 2 3 3 12" xfId="3712" xr:uid="{DD6B579E-5338-45C7-A9C7-39A6C2220F85}"/>
    <cellStyle name="Įprastas 4 2 3 3 12 2" xfId="11642" xr:uid="{F091BFFA-80B4-48AB-A723-1CE886956DDE}"/>
    <cellStyle name="Įprastas 4 2 3 3 13" xfId="7327" xr:uid="{D39C459A-9FE0-4CC5-92CB-9B3F6FC182B1}"/>
    <cellStyle name="Įprastas 4 2 3 3 13 2" xfId="15257" xr:uid="{DCD2624A-EF63-4CD4-B740-363294FE8A7C}"/>
    <cellStyle name="Įprastas 4 2 3 3 14" xfId="7971" xr:uid="{A905DE8B-7922-4F8C-B2C8-B93C45C0F468}"/>
    <cellStyle name="Įprastas 4 2 3 3 2" xfId="106" xr:uid="{A6875F1D-A832-467C-AFD6-74D827FE7EBA}"/>
    <cellStyle name="Įprastas 4 2 3 3 2 10" xfId="3772" xr:uid="{A560B1ED-21A3-47B8-8041-0A2183C86CC2}"/>
    <cellStyle name="Įprastas 4 2 3 3 2 10 2" xfId="11702" xr:uid="{1C789C0E-3A67-4AAC-A305-A21166F9081D}"/>
    <cellStyle name="Įprastas 4 2 3 3 2 11" xfId="7392" xr:uid="{74398D84-ACEF-4483-A897-E52DF3878F50}"/>
    <cellStyle name="Įprastas 4 2 3 3 2 11 2" xfId="15322" xr:uid="{0CC05932-E62F-4A5A-9788-EBA6C1FE9187}"/>
    <cellStyle name="Įprastas 4 2 3 3 2 12" xfId="8036" xr:uid="{AD8F3704-7018-4F22-81EE-23D10A0119F8}"/>
    <cellStyle name="Įprastas 4 2 3 3 2 2" xfId="236" xr:uid="{6DA5821C-9117-4495-B15F-E3C373212CE1}"/>
    <cellStyle name="Įprastas 4 2 3 3 2 2 10" xfId="8166" xr:uid="{ECB8D34C-3339-4434-A3D4-C25355383385}"/>
    <cellStyle name="Įprastas 4 2 3 3 2 2 2" xfId="558" xr:uid="{F58B07F1-06F8-4B38-8398-2323373B4EE5}"/>
    <cellStyle name="Įprastas 4 2 3 3 2 2 2 2" xfId="1202" xr:uid="{358AB4A6-B024-4623-9E4D-E60565DC6BC9}"/>
    <cellStyle name="Įprastas 4 2 3 3 2 2 2 2 2" xfId="5097" xr:uid="{E8B05E41-997F-4DD5-B70B-8DCCB57B9387}"/>
    <cellStyle name="Įprastas 4 2 3 3 2 2 2 2 2 2" xfId="13027" xr:uid="{9D56174A-0A1B-4331-86F5-D2B3D9CB8FBE}"/>
    <cellStyle name="Įprastas 4 2 3 3 2 2 2 2 3" xfId="9132" xr:uid="{440C5E9B-BA03-48DA-90FD-835CD7ADDDAC}"/>
    <cellStyle name="Įprastas 4 2 3 3 2 2 2 3" xfId="2168" xr:uid="{6446E062-BC53-4B26-B5ED-4149A8DEF5BE}"/>
    <cellStyle name="Įprastas 4 2 3 3 2 2 2 3 2" xfId="6061" xr:uid="{D82430F4-7BE9-4422-9469-F1DE78715972}"/>
    <cellStyle name="Įprastas 4 2 3 3 2 2 2 3 2 2" xfId="13991" xr:uid="{24506255-55EB-4465-B6BF-994960A44525}"/>
    <cellStyle name="Įprastas 4 2 3 3 2 2 2 3 3" xfId="10098" xr:uid="{12351C15-B59E-40FB-8527-7F3B208AE690}"/>
    <cellStyle name="Įprastas 4 2 3 3 2 2 2 4" xfId="2812" xr:uid="{7DCE5835-E219-4418-92C8-21B9FB180F3D}"/>
    <cellStyle name="Įprastas 4 2 3 3 2 2 2 4 2" xfId="6784" xr:uid="{9555F363-2FAB-4835-BA04-B8013400BA96}"/>
    <cellStyle name="Įprastas 4 2 3 3 2 2 2 4 2 2" xfId="14714" xr:uid="{081E9634-0475-4AF7-8B8E-3414E30B7BEB}"/>
    <cellStyle name="Įprastas 4 2 3 3 2 2 2 4 3" xfId="10742" xr:uid="{E75DB51D-6D02-405F-A958-74C6A4ECF1CE}"/>
    <cellStyle name="Įprastas 4 2 3 3 2 2 2 5" xfId="3456" xr:uid="{FFC0789A-0A29-479C-B57F-845B3C3C60F8}"/>
    <cellStyle name="Įprastas 4 2 3 3 2 2 2 5 2" xfId="11386" xr:uid="{39DB8D00-564F-469D-B0D2-BD6EA92269EA}"/>
    <cellStyle name="Įprastas 4 2 3 3 2 2 2 6" xfId="4133" xr:uid="{94E9452A-2148-4CC3-A593-676ECBA2D88D}"/>
    <cellStyle name="Įprastas 4 2 3 3 2 2 2 6 2" xfId="12063" xr:uid="{376717CB-ADAB-4636-B920-55FD81608109}"/>
    <cellStyle name="Įprastas 4 2 3 3 2 2 2 7" xfId="7844" xr:uid="{C2AE1280-34A6-497F-BF75-4B34A005E709}"/>
    <cellStyle name="Įprastas 4 2 3 3 2 2 2 7 2" xfId="15774" xr:uid="{5A279F46-4EB9-4B6A-9466-C67D29397A3A}"/>
    <cellStyle name="Įprastas 4 2 3 3 2 2 2 8" xfId="8488" xr:uid="{17FC7106-EEFA-4CC4-A78D-C92491E96C4A}"/>
    <cellStyle name="Įprastas 4 2 3 3 2 2 3" xfId="880" xr:uid="{C78A74BC-709D-425A-8405-FD94137A149D}"/>
    <cellStyle name="Įprastas 4 2 3 3 2 2 3 2" xfId="5338" xr:uid="{D6483A4A-6A02-4E78-A918-2BCC6C98AC2C}"/>
    <cellStyle name="Įprastas 4 2 3 3 2 2 3 2 2" xfId="13268" xr:uid="{822D00F9-A80E-4BFA-8FF7-88B7786BCAAB}"/>
    <cellStyle name="Įprastas 4 2 3 3 2 2 3 3" xfId="6302" xr:uid="{8838C792-04CF-47C3-858D-DDA155395003}"/>
    <cellStyle name="Įprastas 4 2 3 3 2 2 3 3 2" xfId="14232" xr:uid="{900FE460-015F-4288-B285-ACFB91B0487B}"/>
    <cellStyle name="Įprastas 4 2 3 3 2 2 3 4" xfId="7025" xr:uid="{D41104C2-96DE-4C1D-8F7A-D6848A8459EC}"/>
    <cellStyle name="Įprastas 4 2 3 3 2 2 3 4 2" xfId="14955" xr:uid="{219C5962-B990-4672-80F2-7D2FCCE10309}"/>
    <cellStyle name="Įprastas 4 2 3 3 2 2 3 5" xfId="4374" xr:uid="{BA3BDE4A-CABD-4E3E-86DC-678946A8EF28}"/>
    <cellStyle name="Įprastas 4 2 3 3 2 2 3 5 2" xfId="12304" xr:uid="{5D33F968-250F-4BD0-855E-280E38017EA7}"/>
    <cellStyle name="Įprastas 4 2 3 3 2 2 3 6" xfId="8810" xr:uid="{7780E363-B1BA-42AC-805B-D422CA902C17}"/>
    <cellStyle name="Įprastas 4 2 3 3 2 2 4" xfId="1524" xr:uid="{65389E98-DFAA-4E72-B9E6-8813759EE52C}"/>
    <cellStyle name="Įprastas 4 2 3 3 2 2 4 2" xfId="5579" xr:uid="{32F65136-4F6A-403C-84DA-F898CE2D7C1A}"/>
    <cellStyle name="Įprastas 4 2 3 3 2 2 4 2 2" xfId="13509" xr:uid="{72C314C4-5997-4BBC-B5B6-66BF1B0BE5D9}"/>
    <cellStyle name="Įprastas 4 2 3 3 2 2 4 3" xfId="7266" xr:uid="{6D3E3D51-0CF7-4932-9E3D-76382C721006}"/>
    <cellStyle name="Įprastas 4 2 3 3 2 2 4 3 2" xfId="15196" xr:uid="{12C9386A-4C33-4EF4-B9A4-EE14731FC5EF}"/>
    <cellStyle name="Įprastas 4 2 3 3 2 2 4 4" xfId="4615" xr:uid="{2D4B23B8-1A32-4038-BFF8-1F800D1FF21D}"/>
    <cellStyle name="Įprastas 4 2 3 3 2 2 4 4 2" xfId="12545" xr:uid="{45F21A8B-31C9-4296-B215-B9AD1A43EFCF}"/>
    <cellStyle name="Įprastas 4 2 3 3 2 2 4 5" xfId="9454" xr:uid="{23B55237-C4C6-40D9-90C5-A8E9EAB81854}"/>
    <cellStyle name="Įprastas 4 2 3 3 2 2 5" xfId="1846" xr:uid="{5331219A-5B47-4F3C-BB2A-AFC7F1825B14}"/>
    <cellStyle name="Įprastas 4 2 3 3 2 2 5 2" xfId="4856" xr:uid="{5BFBF5FE-721F-458F-962A-2722D5261543}"/>
    <cellStyle name="Įprastas 4 2 3 3 2 2 5 2 2" xfId="12786" xr:uid="{D9158095-611F-4D0E-8566-AEDF64B9A137}"/>
    <cellStyle name="Įprastas 4 2 3 3 2 2 5 3" xfId="9776" xr:uid="{3EF0EF70-0ED9-47C4-B908-6E66FA28A1D8}"/>
    <cellStyle name="Įprastas 4 2 3 3 2 2 6" xfId="2490" xr:uid="{117A8524-CA28-41EC-B057-4EEECE1370B4}"/>
    <cellStyle name="Įprastas 4 2 3 3 2 2 6 2" xfId="5820" xr:uid="{6D38C890-D051-449A-AF00-C9B2B21689DD}"/>
    <cellStyle name="Įprastas 4 2 3 3 2 2 6 2 2" xfId="13750" xr:uid="{E9C9CE1E-4A58-41A2-B3A5-51F765CE5AA2}"/>
    <cellStyle name="Įprastas 4 2 3 3 2 2 6 3" xfId="10420" xr:uid="{88AADC03-EFE9-430A-8DDA-62C4E977E0FA}"/>
    <cellStyle name="Įprastas 4 2 3 3 2 2 7" xfId="3134" xr:uid="{BF58482B-05C9-468C-A93B-2177402725C0}"/>
    <cellStyle name="Įprastas 4 2 3 3 2 2 7 2" xfId="6543" xr:uid="{47FE69EE-7D7F-4CDF-98E1-355799A5E592}"/>
    <cellStyle name="Įprastas 4 2 3 3 2 2 7 2 2" xfId="14473" xr:uid="{7845BA82-BDB9-4A5B-84E5-45E751EB2771}"/>
    <cellStyle name="Įprastas 4 2 3 3 2 2 7 3" xfId="11064" xr:uid="{1CF98D22-12BF-48CF-9EEF-3617F5391C4D}"/>
    <cellStyle name="Įprastas 4 2 3 3 2 2 8" xfId="3892" xr:uid="{93EDAC5F-19E6-4DDE-AACE-3AABBCD25AA0}"/>
    <cellStyle name="Įprastas 4 2 3 3 2 2 8 2" xfId="11822" xr:uid="{83E1650C-2411-4A1D-9770-1EBA66E82765}"/>
    <cellStyle name="Įprastas 4 2 3 3 2 2 9" xfId="7522" xr:uid="{F45DB513-151F-4075-83A4-7BA2874807A8}"/>
    <cellStyle name="Įprastas 4 2 3 3 2 2 9 2" xfId="15452" xr:uid="{8C1DC2D7-88B4-4870-BFDB-8B4C662437F5}"/>
    <cellStyle name="Įprastas 4 2 3 3 2 3" xfId="428" xr:uid="{F156A183-66E5-4EFC-A276-91BA79C05715}"/>
    <cellStyle name="Įprastas 4 2 3 3 2 3 2" xfId="1072" xr:uid="{82729220-A826-4AE9-B55B-501626972191}"/>
    <cellStyle name="Įprastas 4 2 3 3 2 3 2 2" xfId="4977" xr:uid="{609F74AA-4227-4A8A-8D68-5019F0CCF7A6}"/>
    <cellStyle name="Įprastas 4 2 3 3 2 3 2 2 2" xfId="12907" xr:uid="{9212B876-3D12-4EDF-A4D4-BD845665F28A}"/>
    <cellStyle name="Įprastas 4 2 3 3 2 3 2 3" xfId="9002" xr:uid="{6CD1A6A6-CE7D-45E4-BCA8-D9A8C3EC85AC}"/>
    <cellStyle name="Įprastas 4 2 3 3 2 3 3" xfId="2038" xr:uid="{5E7B2821-4D05-4586-A2F7-30A60A281816}"/>
    <cellStyle name="Įprastas 4 2 3 3 2 3 3 2" xfId="5941" xr:uid="{B1F84F15-E09E-47AF-A9D3-AD1EE7C5838C}"/>
    <cellStyle name="Įprastas 4 2 3 3 2 3 3 2 2" xfId="13871" xr:uid="{45A976DC-B492-4ABA-8CF5-7D0CA07BE3DE}"/>
    <cellStyle name="Įprastas 4 2 3 3 2 3 3 3" xfId="9968" xr:uid="{9AE34641-8818-451F-8C9C-234DF0A396D6}"/>
    <cellStyle name="Įprastas 4 2 3 3 2 3 4" xfId="2682" xr:uid="{976DAC56-0863-42FF-A4A3-0C5903B5C84B}"/>
    <cellStyle name="Įprastas 4 2 3 3 2 3 4 2" xfId="6664" xr:uid="{1F5CE05F-3EE4-4CEB-BC69-75D58513E2D9}"/>
    <cellStyle name="Įprastas 4 2 3 3 2 3 4 2 2" xfId="14594" xr:uid="{03D99E60-4352-4935-BCD9-687B330ED1BE}"/>
    <cellStyle name="Įprastas 4 2 3 3 2 3 4 3" xfId="10612" xr:uid="{7AA5FA1F-093D-4277-9632-B7FE5787DABE}"/>
    <cellStyle name="Įprastas 4 2 3 3 2 3 5" xfId="3326" xr:uid="{413D5064-8283-4E8C-B0DC-A5F2C980D7A8}"/>
    <cellStyle name="Įprastas 4 2 3 3 2 3 5 2" xfId="11256" xr:uid="{A8E7FAC0-2284-4B6C-AF5E-BFBB0C8E09E8}"/>
    <cellStyle name="Įprastas 4 2 3 3 2 3 6" xfId="4013" xr:uid="{C720811C-141C-42A6-A58E-B91B8EC86F8B}"/>
    <cellStyle name="Įprastas 4 2 3 3 2 3 6 2" xfId="11943" xr:uid="{04668599-4543-4268-AA7F-46798843BDB0}"/>
    <cellStyle name="Įprastas 4 2 3 3 2 3 7" xfId="7714" xr:uid="{824F506F-5DE9-40EB-A455-9E5EF7803FA3}"/>
    <cellStyle name="Įprastas 4 2 3 3 2 3 7 2" xfId="15644" xr:uid="{11294032-F467-46F2-984C-B9B532C7E95D}"/>
    <cellStyle name="Įprastas 4 2 3 3 2 3 8" xfId="8358" xr:uid="{AAFAEF0C-C65A-46B8-A52C-C20BE48C3859}"/>
    <cellStyle name="Įprastas 4 2 3 3 2 4" xfId="750" xr:uid="{B345DE1E-5700-4ED6-B633-15379CA4EE02}"/>
    <cellStyle name="Įprastas 4 2 3 3 2 4 2" xfId="5218" xr:uid="{7C7E8C52-8258-4838-A0A5-AB859B4172F9}"/>
    <cellStyle name="Įprastas 4 2 3 3 2 4 2 2" xfId="13148" xr:uid="{A0FF397B-E849-40EA-9373-347B68899E79}"/>
    <cellStyle name="Įprastas 4 2 3 3 2 4 3" xfId="6182" xr:uid="{8B40A923-2418-450C-8EBA-F86C0FC8ADC6}"/>
    <cellStyle name="Įprastas 4 2 3 3 2 4 3 2" xfId="14112" xr:uid="{F8CC89AC-720E-41F1-A538-D82E7BE4519E}"/>
    <cellStyle name="Įprastas 4 2 3 3 2 4 4" xfId="6905" xr:uid="{F2C36989-CAC1-4FBF-80F1-4076A19BA021}"/>
    <cellStyle name="Įprastas 4 2 3 3 2 4 4 2" xfId="14835" xr:uid="{83BD5F1A-0D1D-4829-A0AF-FFC7E2A8D91C}"/>
    <cellStyle name="Įprastas 4 2 3 3 2 4 5" xfId="4254" xr:uid="{7399BFE8-E9D6-4FD0-ADF5-DDEA915AEB97}"/>
    <cellStyle name="Įprastas 4 2 3 3 2 4 5 2" xfId="12184" xr:uid="{C6BA3187-0671-4C0F-8638-1F0681F04E5C}"/>
    <cellStyle name="Įprastas 4 2 3 3 2 4 6" xfId="8680" xr:uid="{CD60ABE2-8758-4118-811F-738F0911C732}"/>
    <cellStyle name="Įprastas 4 2 3 3 2 5" xfId="1394" xr:uid="{FDF84672-9B99-427F-AEDA-6200815F38E9}"/>
    <cellStyle name="Įprastas 4 2 3 3 2 5 2" xfId="5459" xr:uid="{12D46494-7DD9-4FC2-98B6-C3190085EA68}"/>
    <cellStyle name="Įprastas 4 2 3 3 2 5 2 2" xfId="13389" xr:uid="{149932F7-BE6B-4D60-BF21-F3949C5DDBAA}"/>
    <cellStyle name="Įprastas 4 2 3 3 2 5 3" xfId="7146" xr:uid="{28E2C067-E34B-414E-932B-3A4981D1699A}"/>
    <cellStyle name="Įprastas 4 2 3 3 2 5 3 2" xfId="15076" xr:uid="{C48C524A-CC3C-4121-9E15-453F9B38616F}"/>
    <cellStyle name="Įprastas 4 2 3 3 2 5 4" xfId="4495" xr:uid="{80C89903-037A-431C-9219-05A18620B4C2}"/>
    <cellStyle name="Įprastas 4 2 3 3 2 5 4 2" xfId="12425" xr:uid="{B27E489D-605A-4660-A322-76646CCC81AA}"/>
    <cellStyle name="Įprastas 4 2 3 3 2 5 5" xfId="9324" xr:uid="{7C54D71D-5539-42A1-94DB-09A70DA56990}"/>
    <cellStyle name="Įprastas 4 2 3 3 2 6" xfId="1716" xr:uid="{68A34CC5-96F0-405F-A5FE-705A92849639}"/>
    <cellStyle name="Įprastas 4 2 3 3 2 6 2" xfId="4736" xr:uid="{E28E8C78-FDD6-48EB-9232-E815F588AF39}"/>
    <cellStyle name="Įprastas 4 2 3 3 2 6 2 2" xfId="12666" xr:uid="{8F140D7E-2B1E-4EE7-97DC-463E0ACF888B}"/>
    <cellStyle name="Įprastas 4 2 3 3 2 6 3" xfId="9646" xr:uid="{6CD96540-982A-471C-AA89-E546B507F751}"/>
    <cellStyle name="Įprastas 4 2 3 3 2 7" xfId="2360" xr:uid="{6C33F6D8-C0D3-4B64-ABF0-BD12F7331D77}"/>
    <cellStyle name="Įprastas 4 2 3 3 2 7 2" xfId="5700" xr:uid="{1283D9DB-4782-4D8D-B875-4F8B6570B1BB}"/>
    <cellStyle name="Įprastas 4 2 3 3 2 7 2 2" xfId="13630" xr:uid="{7400FE88-1345-40F8-BD71-0AD6C2241916}"/>
    <cellStyle name="Įprastas 4 2 3 3 2 7 3" xfId="10290" xr:uid="{83E0D2F7-1C8E-4A9E-A1DE-288024EB6797}"/>
    <cellStyle name="Įprastas 4 2 3 3 2 8" xfId="3004" xr:uid="{E710B07D-4FBD-466D-8D9B-C387EEB949BA}"/>
    <cellStyle name="Įprastas 4 2 3 3 2 8 2" xfId="6423" xr:uid="{9E3AB12A-E107-4092-A09D-43A2DF51A3A2}"/>
    <cellStyle name="Įprastas 4 2 3 3 2 8 2 2" xfId="14353" xr:uid="{6573CA65-9B4F-41B7-83F9-2814FA067FFA}"/>
    <cellStyle name="Įprastas 4 2 3 3 2 8 3" xfId="10934" xr:uid="{72228A2D-ECA9-4B1F-88A6-72CA4F8D52D0}"/>
    <cellStyle name="Įprastas 4 2 3 3 2 9" xfId="3648" xr:uid="{2D14856B-8C44-494A-9835-7F3E73F284B2}"/>
    <cellStyle name="Įprastas 4 2 3 3 2 9 2" xfId="11578" xr:uid="{74E8F286-9770-41E1-9008-420F780D8BCB}"/>
    <cellStyle name="Įprastas 4 2 3 3 3" xfId="171" xr:uid="{C8A91EAC-2978-4A8B-827E-7E419B114330}"/>
    <cellStyle name="Įprastas 4 2 3 3 3 10" xfId="8101" xr:uid="{E3799689-5EF0-4118-8311-9C020CD3878C}"/>
    <cellStyle name="Įprastas 4 2 3 3 3 2" xfId="493" xr:uid="{484617DA-F5FB-403F-AA03-1016A4FC12B6}"/>
    <cellStyle name="Įprastas 4 2 3 3 3 2 2" xfId="1137" xr:uid="{DDAA44D5-F814-4EC7-9AC5-CD1CF80EA11F}"/>
    <cellStyle name="Įprastas 4 2 3 3 3 2 2 2" xfId="5037" xr:uid="{87AF685F-5F22-4C96-B781-398A2A901262}"/>
    <cellStyle name="Įprastas 4 2 3 3 3 2 2 2 2" xfId="12967" xr:uid="{77B60C39-9AD9-4553-B9C4-4C1E2F955B08}"/>
    <cellStyle name="Įprastas 4 2 3 3 3 2 2 3" xfId="9067" xr:uid="{7430E6D2-09C0-40C7-8445-91C23BEE1EB7}"/>
    <cellStyle name="Įprastas 4 2 3 3 3 2 3" xfId="2103" xr:uid="{BCC2F537-846B-422B-8002-0D672249BFEB}"/>
    <cellStyle name="Įprastas 4 2 3 3 3 2 3 2" xfId="6001" xr:uid="{4482D913-3F78-443C-8FFA-13230BCD3DA2}"/>
    <cellStyle name="Įprastas 4 2 3 3 3 2 3 2 2" xfId="13931" xr:uid="{8556400A-FD80-47B4-83A9-A5EF4B210557}"/>
    <cellStyle name="Įprastas 4 2 3 3 3 2 3 3" xfId="10033" xr:uid="{00FF2C9B-FCCD-492C-B342-F77EE6CD0575}"/>
    <cellStyle name="Įprastas 4 2 3 3 3 2 4" xfId="2747" xr:uid="{C54D5DBD-5EB2-4F12-9DCD-194562D4CF06}"/>
    <cellStyle name="Įprastas 4 2 3 3 3 2 4 2" xfId="6724" xr:uid="{C2E424E3-70D3-4D46-B2D9-7E9EB4DEDFF8}"/>
    <cellStyle name="Įprastas 4 2 3 3 3 2 4 2 2" xfId="14654" xr:uid="{DD4F03EA-3F51-4C2C-B27C-792C781E211F}"/>
    <cellStyle name="Įprastas 4 2 3 3 3 2 4 3" xfId="10677" xr:uid="{D8C9F703-1D1B-4894-81B3-F01449DB0C44}"/>
    <cellStyle name="Įprastas 4 2 3 3 3 2 5" xfId="3391" xr:uid="{533A4326-B591-4ABB-AB35-33D231EBEB7C}"/>
    <cellStyle name="Įprastas 4 2 3 3 3 2 5 2" xfId="11321" xr:uid="{9A874E7C-0055-4526-A68A-FA00F339513E}"/>
    <cellStyle name="Įprastas 4 2 3 3 3 2 6" xfId="4073" xr:uid="{48CE0088-6826-4216-BD5C-D3FD5809EA1B}"/>
    <cellStyle name="Įprastas 4 2 3 3 3 2 6 2" xfId="12003" xr:uid="{DDF92BD8-AF36-4338-966B-6376A5B97948}"/>
    <cellStyle name="Įprastas 4 2 3 3 3 2 7" xfId="7779" xr:uid="{844D64C5-0F5D-4078-8E9F-C351F2BE56E6}"/>
    <cellStyle name="Įprastas 4 2 3 3 3 2 7 2" xfId="15709" xr:uid="{F9B5DBD6-6A77-429F-A085-2B0C616DD76E}"/>
    <cellStyle name="Įprastas 4 2 3 3 3 2 8" xfId="8423" xr:uid="{FFF21ACA-B2E5-4BDC-8755-896D214ECD8C}"/>
    <cellStyle name="Įprastas 4 2 3 3 3 3" xfId="815" xr:uid="{99A7226B-0A01-451C-B2C9-A175F1507D2B}"/>
    <cellStyle name="Įprastas 4 2 3 3 3 3 2" xfId="5278" xr:uid="{0A79FF71-3D40-4C74-9996-C44E348F00BD}"/>
    <cellStyle name="Įprastas 4 2 3 3 3 3 2 2" xfId="13208" xr:uid="{CCDACE5A-FE23-4EA3-AC5A-1CA66611AFC2}"/>
    <cellStyle name="Įprastas 4 2 3 3 3 3 3" xfId="6242" xr:uid="{EDD345B9-6A08-4FA7-908A-1979BF73D578}"/>
    <cellStyle name="Įprastas 4 2 3 3 3 3 3 2" xfId="14172" xr:uid="{16087F2F-8783-486E-B85F-BE140F61B5BA}"/>
    <cellStyle name="Įprastas 4 2 3 3 3 3 4" xfId="6965" xr:uid="{72247641-D692-4ACB-84DD-A911A3FB4EC4}"/>
    <cellStyle name="Įprastas 4 2 3 3 3 3 4 2" xfId="14895" xr:uid="{F6F6C65D-3E98-401A-88F4-8C60E9F3BAD2}"/>
    <cellStyle name="Įprastas 4 2 3 3 3 3 5" xfId="4314" xr:uid="{7AA3E59B-9DD0-4C3A-B4D1-A4EE99BD48AF}"/>
    <cellStyle name="Įprastas 4 2 3 3 3 3 5 2" xfId="12244" xr:uid="{502F9822-6B63-464A-AD88-214E3072A3A5}"/>
    <cellStyle name="Įprastas 4 2 3 3 3 3 6" xfId="8745" xr:uid="{E829FA66-EE0B-4CE0-9CD5-95687E78AF9B}"/>
    <cellStyle name="Įprastas 4 2 3 3 3 4" xfId="1459" xr:uid="{E100EC21-19C7-4549-B6E4-B42C203834C4}"/>
    <cellStyle name="Įprastas 4 2 3 3 3 4 2" xfId="5519" xr:uid="{A8ED0FDC-75BD-4252-9BD5-F72DC4DFBB6B}"/>
    <cellStyle name="Įprastas 4 2 3 3 3 4 2 2" xfId="13449" xr:uid="{39F2DB2E-C98F-4C4E-A152-DEA301D8B32D}"/>
    <cellStyle name="Įprastas 4 2 3 3 3 4 3" xfId="7206" xr:uid="{397BD981-0398-4E05-B698-DD3BAA2C58D5}"/>
    <cellStyle name="Įprastas 4 2 3 3 3 4 3 2" xfId="15136" xr:uid="{FF56462C-8E48-432D-95A3-0BB53FC43FD2}"/>
    <cellStyle name="Įprastas 4 2 3 3 3 4 4" xfId="4555" xr:uid="{E97BE4BC-9AF3-42A9-BF69-EE096E230732}"/>
    <cellStyle name="Įprastas 4 2 3 3 3 4 4 2" xfId="12485" xr:uid="{85F67668-D455-409D-A5B0-FDFE79B15E74}"/>
    <cellStyle name="Įprastas 4 2 3 3 3 4 5" xfId="9389" xr:uid="{7F9F25E1-C29A-43E6-8610-160565F263DB}"/>
    <cellStyle name="Įprastas 4 2 3 3 3 5" xfId="1781" xr:uid="{F8605203-8F0C-4F48-B256-F6092875A003}"/>
    <cellStyle name="Įprastas 4 2 3 3 3 5 2" xfId="4796" xr:uid="{82A7A56A-E582-4585-BA00-B4C976FED690}"/>
    <cellStyle name="Įprastas 4 2 3 3 3 5 2 2" xfId="12726" xr:uid="{4841D222-CF66-4E6E-B6B4-37157E7D4644}"/>
    <cellStyle name="Įprastas 4 2 3 3 3 5 3" xfId="9711" xr:uid="{A8607913-4988-4FF6-AA60-9C65A0DE9258}"/>
    <cellStyle name="Įprastas 4 2 3 3 3 6" xfId="2425" xr:uid="{644089C2-E9A4-4E04-9EDB-AE0F83B2D531}"/>
    <cellStyle name="Įprastas 4 2 3 3 3 6 2" xfId="5760" xr:uid="{7B955612-B28A-400A-AAFC-86E7B71940EE}"/>
    <cellStyle name="Įprastas 4 2 3 3 3 6 2 2" xfId="13690" xr:uid="{90DC71D7-4DDE-43A4-AF5E-79CAF09A6D89}"/>
    <cellStyle name="Įprastas 4 2 3 3 3 6 3" xfId="10355" xr:uid="{BC72435B-A5D1-4786-A2E8-A9F6A75DA937}"/>
    <cellStyle name="Įprastas 4 2 3 3 3 7" xfId="3069" xr:uid="{C4F3B534-BEDE-4309-90E4-CC4B8FC10EAE}"/>
    <cellStyle name="Įprastas 4 2 3 3 3 7 2" xfId="6483" xr:uid="{618E32E0-FCC0-417F-9BF3-13BD3B36CC70}"/>
    <cellStyle name="Įprastas 4 2 3 3 3 7 2 2" xfId="14413" xr:uid="{F6FD587E-7BAA-4FB1-8801-2293BFC93655}"/>
    <cellStyle name="Įprastas 4 2 3 3 3 7 3" xfId="10999" xr:uid="{1FCA0AC8-49B8-4D35-994D-051D4844C640}"/>
    <cellStyle name="Įprastas 4 2 3 3 3 8" xfId="3832" xr:uid="{6EE3D74C-4581-493F-9DCA-F07671A2BFA0}"/>
    <cellStyle name="Įprastas 4 2 3 3 3 8 2" xfId="11762" xr:uid="{C4DFC1EE-FA7C-4676-AE8D-FB1B507BE841}"/>
    <cellStyle name="Įprastas 4 2 3 3 3 9" xfId="7457" xr:uid="{CA628DE4-B536-4140-8692-F25E80972296}"/>
    <cellStyle name="Įprastas 4 2 3 3 3 9 2" xfId="15387" xr:uid="{9F3F2055-B58C-4254-B0B8-ECEFB165691F}"/>
    <cellStyle name="Įprastas 4 2 3 3 4" xfId="300" xr:uid="{BFFB3CE8-AC9A-475B-A7B4-5D0046FE2E3F}"/>
    <cellStyle name="Įprastas 4 2 3 3 4 10" xfId="8230" xr:uid="{8C38F537-3F2C-43E4-809C-493BBFEBBC72}"/>
    <cellStyle name="Įprastas 4 2 3 3 4 2" xfId="622" xr:uid="{62557B4F-FAD6-4F36-A5CB-74EC7B3DE00E}"/>
    <cellStyle name="Įprastas 4 2 3 3 4 2 2" xfId="1266" xr:uid="{8853459C-2E1F-4C24-9711-9248D82B6E50}"/>
    <cellStyle name="Įprastas 4 2 3 3 4 2 2 2" xfId="9196" xr:uid="{2BB4469E-4FBB-4D51-B6DC-C0840AFBA8FC}"/>
    <cellStyle name="Įprastas 4 2 3 3 4 2 3" xfId="2232" xr:uid="{4E66C7DE-876F-45A2-A5D9-E503F09B3A73}"/>
    <cellStyle name="Įprastas 4 2 3 3 4 2 3 2" xfId="10162" xr:uid="{B0C88633-1724-4627-BC4D-1E9E186F5072}"/>
    <cellStyle name="Įprastas 4 2 3 3 4 2 4" xfId="2876" xr:uid="{F920CE64-FD86-4778-AEFF-7CEF7A497C7B}"/>
    <cellStyle name="Įprastas 4 2 3 3 4 2 4 2" xfId="10806" xr:uid="{F5C5CE31-18CD-44A0-8DBB-2EDB0DCA506F}"/>
    <cellStyle name="Įprastas 4 2 3 3 4 2 5" xfId="3520" xr:uid="{6688A3C3-5A03-48E6-968B-A4837F8BF6A3}"/>
    <cellStyle name="Įprastas 4 2 3 3 4 2 5 2" xfId="11450" xr:uid="{A4E0B7C8-71F5-4F6D-8C07-794B589220A8}"/>
    <cellStyle name="Įprastas 4 2 3 3 4 2 6" xfId="4917" xr:uid="{8303D7B8-D793-40FE-B623-26478F50AE85}"/>
    <cellStyle name="Įprastas 4 2 3 3 4 2 6 2" xfId="12847" xr:uid="{B68B22BA-92F3-4E41-8212-4441DBF2B636}"/>
    <cellStyle name="Įprastas 4 2 3 3 4 2 7" xfId="7908" xr:uid="{C3CFFEA6-9AA9-4609-9CC1-9972922BD629}"/>
    <cellStyle name="Įprastas 4 2 3 3 4 2 7 2" xfId="15838" xr:uid="{F13AF92D-054F-4756-9476-3B8B95FF6D30}"/>
    <cellStyle name="Įprastas 4 2 3 3 4 2 8" xfId="8552" xr:uid="{8194A920-76FE-4380-9A63-9AFBC8C67BE0}"/>
    <cellStyle name="Įprastas 4 2 3 3 4 3" xfId="944" xr:uid="{7C459C22-3EC2-40B2-B614-817AD4B8B48C}"/>
    <cellStyle name="Įprastas 4 2 3 3 4 3 2" xfId="5881" xr:uid="{8D80773F-3493-4AC2-B17A-89DF973EC9B3}"/>
    <cellStyle name="Įprastas 4 2 3 3 4 3 2 2" xfId="13811" xr:uid="{4B331C0C-39D8-4F65-B8EF-72F0F321A777}"/>
    <cellStyle name="Įprastas 4 2 3 3 4 3 3" xfId="8874" xr:uid="{35E3956C-B4B4-4158-87BC-9A3F45D51CE2}"/>
    <cellStyle name="Įprastas 4 2 3 3 4 4" xfId="1588" xr:uid="{91B10B73-8FE1-4F09-8984-FF4B53042416}"/>
    <cellStyle name="Įprastas 4 2 3 3 4 4 2" xfId="6604" xr:uid="{6C44F97C-43DE-4CB9-AA49-F9F9DE55A358}"/>
    <cellStyle name="Įprastas 4 2 3 3 4 4 2 2" xfId="14534" xr:uid="{7F8DC133-A1E6-455F-9C40-1E47B430F281}"/>
    <cellStyle name="Įprastas 4 2 3 3 4 4 3" xfId="9518" xr:uid="{5368AA43-D3BD-4E66-AEB6-AE9D898D5C62}"/>
    <cellStyle name="Įprastas 4 2 3 3 4 5" xfId="1910" xr:uid="{EFDF154A-E3CC-49A0-A7C4-7B55FCA81864}"/>
    <cellStyle name="Įprastas 4 2 3 3 4 5 2" xfId="9840" xr:uid="{F95B3D3A-298E-469E-8D8B-BE23EF809F8F}"/>
    <cellStyle name="Įprastas 4 2 3 3 4 6" xfId="2554" xr:uid="{4E9E8E9C-F614-412E-BC9D-C9646C6ED663}"/>
    <cellStyle name="Įprastas 4 2 3 3 4 6 2" xfId="10484" xr:uid="{F206CC10-D09D-4099-B2FD-CB162031A394}"/>
    <cellStyle name="Įprastas 4 2 3 3 4 7" xfId="3198" xr:uid="{91986DFD-616D-471A-B36F-D94007185DD5}"/>
    <cellStyle name="Įprastas 4 2 3 3 4 7 2" xfId="11128" xr:uid="{E493A94E-8923-4EDE-BEBE-1D863C33D926}"/>
    <cellStyle name="Įprastas 4 2 3 3 4 8" xfId="3953" xr:uid="{E1940B5D-D031-4F47-9A67-6675FA29697E}"/>
    <cellStyle name="Įprastas 4 2 3 3 4 8 2" xfId="11883" xr:uid="{12BBE258-4BB3-4707-8654-A17610C0DC58}"/>
    <cellStyle name="Įprastas 4 2 3 3 4 9" xfId="7586" xr:uid="{2CC4152E-A3AC-4310-AE92-01A994C6A62E}"/>
    <cellStyle name="Įprastas 4 2 3 3 4 9 2" xfId="15516" xr:uid="{D00901DA-A94F-44D7-8C40-0CCF735EC0CC}"/>
    <cellStyle name="Įprastas 4 2 3 3 5" xfId="363" xr:uid="{1D4B24CC-46BB-47C3-8F35-B476A038C7B5}"/>
    <cellStyle name="Įprastas 4 2 3 3 5 2" xfId="1007" xr:uid="{A242F9EC-6A3A-49E5-867B-25D1DD942CF5}"/>
    <cellStyle name="Įprastas 4 2 3 3 5 2 2" xfId="5158" xr:uid="{FE88E3DA-807E-48D7-8FC9-65DF62CE007D}"/>
    <cellStyle name="Įprastas 4 2 3 3 5 2 2 2" xfId="13088" xr:uid="{DDA83C6A-1513-4C3E-B647-EE678B49D20F}"/>
    <cellStyle name="Įprastas 4 2 3 3 5 2 3" xfId="8937" xr:uid="{577C62AB-D842-4AD3-A722-74C21DC0E659}"/>
    <cellStyle name="Įprastas 4 2 3 3 5 3" xfId="1973" xr:uid="{FC1050E9-6901-40A7-B2E2-143ABB5DB7DA}"/>
    <cellStyle name="Įprastas 4 2 3 3 5 3 2" xfId="6122" xr:uid="{EA4707C4-8B0D-4879-A6CA-D2951C5C8E49}"/>
    <cellStyle name="Įprastas 4 2 3 3 5 3 2 2" xfId="14052" xr:uid="{3096A403-E6FB-4D8B-BE64-C2B63639CF3A}"/>
    <cellStyle name="Įprastas 4 2 3 3 5 3 3" xfId="9903" xr:uid="{FDAD2ED3-32EA-48EA-BD38-E2C2BDE3CB37}"/>
    <cellStyle name="Įprastas 4 2 3 3 5 4" xfId="2617" xr:uid="{C99B2199-4AD3-4670-95AE-646255C42842}"/>
    <cellStyle name="Įprastas 4 2 3 3 5 4 2" xfId="6845" xr:uid="{7E19BA28-5237-4977-9F11-C53989672D21}"/>
    <cellStyle name="Įprastas 4 2 3 3 5 4 2 2" xfId="14775" xr:uid="{DD158AAA-C60E-47D4-AD6F-840BB3A76E0D}"/>
    <cellStyle name="Įprastas 4 2 3 3 5 4 3" xfId="10547" xr:uid="{DB7BEB02-1039-42F6-887D-A98CA1265B39}"/>
    <cellStyle name="Įprastas 4 2 3 3 5 5" xfId="3261" xr:uid="{AA93A1F2-C80B-462C-B2E2-42B2D645765E}"/>
    <cellStyle name="Įprastas 4 2 3 3 5 5 2" xfId="11191" xr:uid="{2E96E4B7-01EA-497F-A063-3EC47BB46353}"/>
    <cellStyle name="Įprastas 4 2 3 3 5 6" xfId="4194" xr:uid="{1A48B357-E6D6-4A1A-B6FB-F28A909DAA30}"/>
    <cellStyle name="Įprastas 4 2 3 3 5 6 2" xfId="12124" xr:uid="{F3A999EC-DEE1-45FD-964F-B8387BCDEA8A}"/>
    <cellStyle name="Įprastas 4 2 3 3 5 7" xfId="7649" xr:uid="{B3C72568-4946-489E-BE04-C258A66F1DD4}"/>
    <cellStyle name="Įprastas 4 2 3 3 5 7 2" xfId="15579" xr:uid="{F9085775-68D0-4B97-BE01-7696FB303EBE}"/>
    <cellStyle name="Įprastas 4 2 3 3 5 8" xfId="8293" xr:uid="{F0B0CCB5-597B-4F5B-9602-95BF84F47F61}"/>
    <cellStyle name="Įprastas 4 2 3 3 6" xfId="685" xr:uid="{3136097D-4C83-4C19-B37F-C3A59A7C433C}"/>
    <cellStyle name="Įprastas 4 2 3 3 6 2" xfId="5399" xr:uid="{DB88E1B1-C911-4F2A-9BF9-6AE44E6D8EAA}"/>
    <cellStyle name="Įprastas 4 2 3 3 6 2 2" xfId="13329" xr:uid="{4C0530EB-0F6E-4CF6-8BA4-440503C2638A}"/>
    <cellStyle name="Įprastas 4 2 3 3 6 3" xfId="7086" xr:uid="{D2EB473C-DA77-4987-8BE3-43F8A1EB3EA3}"/>
    <cellStyle name="Įprastas 4 2 3 3 6 3 2" xfId="15016" xr:uid="{3037F5C7-328A-44DE-9C05-8D613C473581}"/>
    <cellStyle name="Įprastas 4 2 3 3 6 4" xfId="4435" xr:uid="{5DD5DC99-C871-4A8D-9EB6-623A6F4AF9BD}"/>
    <cellStyle name="Įprastas 4 2 3 3 6 4 2" xfId="12365" xr:uid="{20493B63-CD02-4868-A189-AE47184880E0}"/>
    <cellStyle name="Įprastas 4 2 3 3 6 5" xfId="8615" xr:uid="{27BDB6E4-4DBF-42C4-A8F2-18A9587B73FF}"/>
    <cellStyle name="Įprastas 4 2 3 3 7" xfId="1329" xr:uid="{6756BADD-4162-4939-857E-2E9AFBAA263A}"/>
    <cellStyle name="Įprastas 4 2 3 3 7 2" xfId="4676" xr:uid="{2BF3DD69-A136-4F93-AFD8-080816BCD98D}"/>
    <cellStyle name="Įprastas 4 2 3 3 7 2 2" xfId="12606" xr:uid="{4EC706EF-D9CB-437B-A470-4D40D14579CA}"/>
    <cellStyle name="Įprastas 4 2 3 3 7 3" xfId="9259" xr:uid="{35A6B4BB-E48F-4501-B115-D6B417817081}"/>
    <cellStyle name="Įprastas 4 2 3 3 8" xfId="1651" xr:uid="{57ECDB04-5BC3-49A5-BB97-D822FE18E437}"/>
    <cellStyle name="Įprastas 4 2 3 3 8 2" xfId="5640" xr:uid="{24284EF2-04C0-4A71-9080-9B32E7DC21ED}"/>
    <cellStyle name="Įprastas 4 2 3 3 8 2 2" xfId="13570" xr:uid="{E1226189-D494-4875-B241-67F7A467FA21}"/>
    <cellStyle name="Įprastas 4 2 3 3 8 3" xfId="9581" xr:uid="{95080BC3-E531-4AB1-BC35-02B4DC905C9F}"/>
    <cellStyle name="Įprastas 4 2 3 3 9" xfId="2295" xr:uid="{AB7C9B2C-3382-4B6E-B49D-CC3DDAD66AB3}"/>
    <cellStyle name="Įprastas 4 2 3 3 9 2" xfId="6363" xr:uid="{04B07ED3-3AA4-452A-A66A-D2088205FC95}"/>
    <cellStyle name="Įprastas 4 2 3 3 9 2 2" xfId="14293" xr:uid="{4E069E77-70D2-4109-A49D-D9DD615FBF20}"/>
    <cellStyle name="Įprastas 4 2 3 3 9 3" xfId="10225" xr:uid="{4EFE37A5-FAAA-4E15-81CC-4F20C5ACDC49}"/>
    <cellStyle name="Įprastas 4 2 3 4" xfId="60" xr:uid="{5E27FB5E-1BFD-4C0E-8D62-0E1B9B8EE009}"/>
    <cellStyle name="Įprastas 4 2 3 4 10" xfId="2959" xr:uid="{91DABF00-7C44-4CFD-991D-F682C9D648D8}"/>
    <cellStyle name="Įprastas 4 2 3 4 10 2" xfId="10889" xr:uid="{20AC11BE-6A5E-47C2-8EC0-988D5A0CB67F}"/>
    <cellStyle name="Įprastas 4 2 3 4 11" xfId="3603" xr:uid="{099F59C1-B9E6-454E-8EEE-87AA7223C76B}"/>
    <cellStyle name="Įprastas 4 2 3 4 11 2" xfId="11533" xr:uid="{4213060D-CE98-4174-84EF-9A6A6F5EC618}"/>
    <cellStyle name="Įprastas 4 2 3 4 12" xfId="3732" xr:uid="{5A66DA38-CD58-4F04-895E-84389458FAB3}"/>
    <cellStyle name="Įprastas 4 2 3 4 12 2" xfId="11662" xr:uid="{D4FDA2FC-CDAE-4D56-8AD5-18228AC9A26E}"/>
    <cellStyle name="Įprastas 4 2 3 4 13" xfId="7347" xr:uid="{CED6B4CF-2031-4F89-B124-48F3ADC860E1}"/>
    <cellStyle name="Įprastas 4 2 3 4 13 2" xfId="15277" xr:uid="{D73CE43C-44E5-4BE4-97B0-8A47B1D332D6}"/>
    <cellStyle name="Įprastas 4 2 3 4 14" xfId="7991" xr:uid="{0089F700-D961-4E82-B2D6-01297E2854C6}"/>
    <cellStyle name="Įprastas 4 2 3 4 2" xfId="126" xr:uid="{52CA96F4-831A-4A50-9013-910E7E4249DA}"/>
    <cellStyle name="Įprastas 4 2 3 4 2 10" xfId="3792" xr:uid="{EDCB94DD-9EEB-4747-8AC6-9CA3A51287A9}"/>
    <cellStyle name="Įprastas 4 2 3 4 2 10 2" xfId="11722" xr:uid="{88A1EE4C-1461-4B4E-A47F-432CCC0DD767}"/>
    <cellStyle name="Įprastas 4 2 3 4 2 11" xfId="7412" xr:uid="{F1BEBC2F-C4BB-4F94-AFD6-E9BB34A2EF1C}"/>
    <cellStyle name="Įprastas 4 2 3 4 2 11 2" xfId="15342" xr:uid="{3B96D19C-CA78-42C1-9C3D-BF3336A41EBB}"/>
    <cellStyle name="Įprastas 4 2 3 4 2 12" xfId="8056" xr:uid="{25D1DB8B-D3B5-4238-93F0-3D3E0790ED35}"/>
    <cellStyle name="Įprastas 4 2 3 4 2 2" xfId="256" xr:uid="{CEC5020B-B16B-46F5-9306-317219E59DEB}"/>
    <cellStyle name="Įprastas 4 2 3 4 2 2 10" xfId="8186" xr:uid="{3A3A264E-A58E-4AD4-8498-EB223B49A546}"/>
    <cellStyle name="Įprastas 4 2 3 4 2 2 2" xfId="578" xr:uid="{9C14900A-0F1B-4291-BFC0-1EFA0B899656}"/>
    <cellStyle name="Įprastas 4 2 3 4 2 2 2 2" xfId="1222" xr:uid="{87D5EEDF-071C-4886-89C1-27FDFFFA9B00}"/>
    <cellStyle name="Įprastas 4 2 3 4 2 2 2 2 2" xfId="5117" xr:uid="{6CF3886F-8B39-40D0-9642-A509C528A3DA}"/>
    <cellStyle name="Įprastas 4 2 3 4 2 2 2 2 2 2" xfId="13047" xr:uid="{E7542341-1D81-49F5-8113-69F6240ADE45}"/>
    <cellStyle name="Įprastas 4 2 3 4 2 2 2 2 3" xfId="9152" xr:uid="{735AAA52-3691-41BC-B415-AB1810227151}"/>
    <cellStyle name="Įprastas 4 2 3 4 2 2 2 3" xfId="2188" xr:uid="{49D4A5EF-BEE2-4BDF-9264-D0885E648B1A}"/>
    <cellStyle name="Įprastas 4 2 3 4 2 2 2 3 2" xfId="6081" xr:uid="{5485A88C-F658-433D-94D6-478C0EA6B077}"/>
    <cellStyle name="Įprastas 4 2 3 4 2 2 2 3 2 2" xfId="14011" xr:uid="{5C1426E6-7497-44B4-9C52-DC397511106A}"/>
    <cellStyle name="Įprastas 4 2 3 4 2 2 2 3 3" xfId="10118" xr:uid="{ECB8F46B-B671-4B8B-B5C2-C891FC071AB8}"/>
    <cellStyle name="Įprastas 4 2 3 4 2 2 2 4" xfId="2832" xr:uid="{CF0F7C2C-3E62-433F-ACE4-61CDEBA3D878}"/>
    <cellStyle name="Įprastas 4 2 3 4 2 2 2 4 2" xfId="6804" xr:uid="{60702321-74E1-403A-AD4C-BF1DC9FD9C8F}"/>
    <cellStyle name="Įprastas 4 2 3 4 2 2 2 4 2 2" xfId="14734" xr:uid="{FFE4E471-04D0-4339-8306-4A817F54EC4F}"/>
    <cellStyle name="Įprastas 4 2 3 4 2 2 2 4 3" xfId="10762" xr:uid="{21188E01-01C6-460B-8E63-6FE07A0A62A0}"/>
    <cellStyle name="Įprastas 4 2 3 4 2 2 2 5" xfId="3476" xr:uid="{F6453B8D-1432-461D-89E0-8E30504B7BCA}"/>
    <cellStyle name="Įprastas 4 2 3 4 2 2 2 5 2" xfId="11406" xr:uid="{5CCA8615-B637-4706-8F58-D5684B574D85}"/>
    <cellStyle name="Įprastas 4 2 3 4 2 2 2 6" xfId="4153" xr:uid="{35608A48-6802-4FD3-9D21-6E59A0D5F213}"/>
    <cellStyle name="Įprastas 4 2 3 4 2 2 2 6 2" xfId="12083" xr:uid="{15131A16-4C01-4940-96FE-D3108A27B8D2}"/>
    <cellStyle name="Įprastas 4 2 3 4 2 2 2 7" xfId="7864" xr:uid="{4AAADFD0-3400-4E17-9830-31F1C61E223F}"/>
    <cellStyle name="Įprastas 4 2 3 4 2 2 2 7 2" xfId="15794" xr:uid="{59837FE8-0ED2-4B0B-BF77-C9D3C6F230EF}"/>
    <cellStyle name="Įprastas 4 2 3 4 2 2 2 8" xfId="8508" xr:uid="{E373A27C-DDFB-4173-8022-06108567BEAA}"/>
    <cellStyle name="Įprastas 4 2 3 4 2 2 3" xfId="900" xr:uid="{5970BF9A-FEFD-4A53-9779-B62F51F491EB}"/>
    <cellStyle name="Įprastas 4 2 3 4 2 2 3 2" xfId="5358" xr:uid="{A12054FB-DC2D-4A79-A267-A82386F7299F}"/>
    <cellStyle name="Įprastas 4 2 3 4 2 2 3 2 2" xfId="13288" xr:uid="{25F5E64F-EF1C-4A20-B125-0B35B6129EB1}"/>
    <cellStyle name="Įprastas 4 2 3 4 2 2 3 3" xfId="6322" xr:uid="{88A1DC56-61E1-43E4-B886-67835C8AA041}"/>
    <cellStyle name="Įprastas 4 2 3 4 2 2 3 3 2" xfId="14252" xr:uid="{F1B75C39-773A-459D-A31D-8A17DCEDCAAB}"/>
    <cellStyle name="Įprastas 4 2 3 4 2 2 3 4" xfId="7045" xr:uid="{5094B21C-F7EE-4421-A710-4EB77829B1E1}"/>
    <cellStyle name="Įprastas 4 2 3 4 2 2 3 4 2" xfId="14975" xr:uid="{E22E3432-D34D-429F-8164-59E81A669DC5}"/>
    <cellStyle name="Įprastas 4 2 3 4 2 2 3 5" xfId="4394" xr:uid="{F2447C77-0BE3-4700-9C20-B21E4E009017}"/>
    <cellStyle name="Įprastas 4 2 3 4 2 2 3 5 2" xfId="12324" xr:uid="{62C7E902-B6D8-4D88-8DB5-30C4C04EAE88}"/>
    <cellStyle name="Įprastas 4 2 3 4 2 2 3 6" xfId="8830" xr:uid="{F08102CC-331E-4AB7-9039-BA7DE3DFBAB6}"/>
    <cellStyle name="Įprastas 4 2 3 4 2 2 4" xfId="1544" xr:uid="{E52C8793-3193-435B-899B-5FC44B2CABDB}"/>
    <cellStyle name="Įprastas 4 2 3 4 2 2 4 2" xfId="5599" xr:uid="{70A0BCFD-D343-40DD-8795-A0494CEDCC5C}"/>
    <cellStyle name="Įprastas 4 2 3 4 2 2 4 2 2" xfId="13529" xr:uid="{34D7C876-819E-4603-8019-E29E6B729E4B}"/>
    <cellStyle name="Įprastas 4 2 3 4 2 2 4 3" xfId="7286" xr:uid="{D1CD7C3C-9DB7-46C9-A5BC-8AEF81297A49}"/>
    <cellStyle name="Įprastas 4 2 3 4 2 2 4 3 2" xfId="15216" xr:uid="{6CF6AEC5-8406-4978-B2C6-472EFB3A9599}"/>
    <cellStyle name="Įprastas 4 2 3 4 2 2 4 4" xfId="4635" xr:uid="{87567F6B-9639-4B91-B754-ED941C424E6E}"/>
    <cellStyle name="Įprastas 4 2 3 4 2 2 4 4 2" xfId="12565" xr:uid="{9FE4934B-9605-4C36-AE00-B32B0605AEAA}"/>
    <cellStyle name="Įprastas 4 2 3 4 2 2 4 5" xfId="9474" xr:uid="{3E3A57FD-A777-40DA-BCA5-DA6FFD2A5182}"/>
    <cellStyle name="Įprastas 4 2 3 4 2 2 5" xfId="1866" xr:uid="{3EB1EA16-41BB-4411-8D56-0E87843BDED7}"/>
    <cellStyle name="Įprastas 4 2 3 4 2 2 5 2" xfId="4876" xr:uid="{2DECF2CA-BDDA-42A0-87C1-5CFD596B0428}"/>
    <cellStyle name="Įprastas 4 2 3 4 2 2 5 2 2" xfId="12806" xr:uid="{CB3B6591-B392-4249-A758-750E94D4F73F}"/>
    <cellStyle name="Įprastas 4 2 3 4 2 2 5 3" xfId="9796" xr:uid="{9E656613-1217-4F7C-94F6-6B57926B01C4}"/>
    <cellStyle name="Įprastas 4 2 3 4 2 2 6" xfId="2510" xr:uid="{298FA573-1FC2-4EFC-AB4F-04B7DC41169F}"/>
    <cellStyle name="Įprastas 4 2 3 4 2 2 6 2" xfId="5840" xr:uid="{E0794BD8-9539-4384-B160-0ED6DE9E15E6}"/>
    <cellStyle name="Įprastas 4 2 3 4 2 2 6 2 2" xfId="13770" xr:uid="{52B28375-8DE7-4444-9820-7E40FADA6D37}"/>
    <cellStyle name="Įprastas 4 2 3 4 2 2 6 3" xfId="10440" xr:uid="{DD1A1CE6-B8C1-4C9D-9F18-9CC6B292CAEB}"/>
    <cellStyle name="Įprastas 4 2 3 4 2 2 7" xfId="3154" xr:uid="{1EC431F1-9A0D-4D30-B774-9D57A44BFCA4}"/>
    <cellStyle name="Įprastas 4 2 3 4 2 2 7 2" xfId="6563" xr:uid="{CC1F39F2-9A65-4296-AE9D-47D464771157}"/>
    <cellStyle name="Įprastas 4 2 3 4 2 2 7 2 2" xfId="14493" xr:uid="{04649487-9507-4833-8799-BF0FE17E145B}"/>
    <cellStyle name="Įprastas 4 2 3 4 2 2 7 3" xfId="11084" xr:uid="{BDA0A2F4-244F-415D-89DF-49EA60DA3ED5}"/>
    <cellStyle name="Įprastas 4 2 3 4 2 2 8" xfId="3912" xr:uid="{F6CC2792-9201-4E8E-A847-F863D4AA8B06}"/>
    <cellStyle name="Įprastas 4 2 3 4 2 2 8 2" xfId="11842" xr:uid="{87F795D3-295A-4AD1-82B6-F7C42CCDBC3D}"/>
    <cellStyle name="Įprastas 4 2 3 4 2 2 9" xfId="7542" xr:uid="{F396FA69-BEA5-4F0D-BA94-F9848EC5BB0C}"/>
    <cellStyle name="Įprastas 4 2 3 4 2 2 9 2" xfId="15472" xr:uid="{05943EEC-6EE9-4BAF-ABCA-7CC2D06D6BD1}"/>
    <cellStyle name="Įprastas 4 2 3 4 2 3" xfId="448" xr:uid="{FA415590-2D57-4A4F-BBB8-235730072C40}"/>
    <cellStyle name="Įprastas 4 2 3 4 2 3 2" xfId="1092" xr:uid="{735C63D7-7B63-4645-BB08-3D123B62137F}"/>
    <cellStyle name="Įprastas 4 2 3 4 2 3 2 2" xfId="4997" xr:uid="{AA152668-2137-4CE4-9A87-AC9529B6F697}"/>
    <cellStyle name="Įprastas 4 2 3 4 2 3 2 2 2" xfId="12927" xr:uid="{A02DED2A-866D-4E72-B106-76F743525C9F}"/>
    <cellStyle name="Įprastas 4 2 3 4 2 3 2 3" xfId="9022" xr:uid="{1F23BB81-B016-4949-94DB-D40CB3DA3A82}"/>
    <cellStyle name="Įprastas 4 2 3 4 2 3 3" xfId="2058" xr:uid="{94861644-F6B8-4F2D-94E4-1496C9124461}"/>
    <cellStyle name="Įprastas 4 2 3 4 2 3 3 2" xfId="5961" xr:uid="{D91A572E-68E0-48A6-84D0-3E0A391B2187}"/>
    <cellStyle name="Įprastas 4 2 3 4 2 3 3 2 2" xfId="13891" xr:uid="{CE168E86-5160-4F03-871D-5B74BFFBC25F}"/>
    <cellStyle name="Įprastas 4 2 3 4 2 3 3 3" xfId="9988" xr:uid="{3368DAFC-FBBE-4CAF-9644-EDAD61A403E8}"/>
    <cellStyle name="Įprastas 4 2 3 4 2 3 4" xfId="2702" xr:uid="{23EE7B0A-5570-4F72-B9B3-37B86187CFD4}"/>
    <cellStyle name="Įprastas 4 2 3 4 2 3 4 2" xfId="6684" xr:uid="{59C0E832-3829-46CA-ABA7-DC9A63497B24}"/>
    <cellStyle name="Įprastas 4 2 3 4 2 3 4 2 2" xfId="14614" xr:uid="{BE971977-623F-4CB9-9C4E-37BFB6C9ECFE}"/>
    <cellStyle name="Įprastas 4 2 3 4 2 3 4 3" xfId="10632" xr:uid="{0D06B46B-88B5-4D4A-AF7F-8BC697CE0A68}"/>
    <cellStyle name="Įprastas 4 2 3 4 2 3 5" xfId="3346" xr:uid="{3F11BC1F-A519-4ECC-997C-1F5AF19D7ED9}"/>
    <cellStyle name="Įprastas 4 2 3 4 2 3 5 2" xfId="11276" xr:uid="{41F78A92-7BD8-489D-8D69-B29DA4D7DBEB}"/>
    <cellStyle name="Įprastas 4 2 3 4 2 3 6" xfId="4033" xr:uid="{FE0225A0-8732-4033-B4F7-6CBA80A4EF54}"/>
    <cellStyle name="Įprastas 4 2 3 4 2 3 6 2" xfId="11963" xr:uid="{4F4601AE-1061-492D-AC32-F9DAB55AF5C6}"/>
    <cellStyle name="Įprastas 4 2 3 4 2 3 7" xfId="7734" xr:uid="{1CAE6105-42B8-4B3C-9950-5DE89C6780A6}"/>
    <cellStyle name="Įprastas 4 2 3 4 2 3 7 2" xfId="15664" xr:uid="{331FBE8A-F7D1-484B-8D7D-CB21A980AD13}"/>
    <cellStyle name="Įprastas 4 2 3 4 2 3 8" xfId="8378" xr:uid="{E22ACEC5-365D-4F3B-9FBF-650468C8D983}"/>
    <cellStyle name="Įprastas 4 2 3 4 2 4" xfId="770" xr:uid="{C3E70F4A-2A8A-4D3B-879E-C10F028435FD}"/>
    <cellStyle name="Įprastas 4 2 3 4 2 4 2" xfId="5238" xr:uid="{1264838B-345D-42F8-ABA4-66B567573290}"/>
    <cellStyle name="Įprastas 4 2 3 4 2 4 2 2" xfId="13168" xr:uid="{8D05DDA0-52E5-45D7-8569-981CBC04629B}"/>
    <cellStyle name="Įprastas 4 2 3 4 2 4 3" xfId="6202" xr:uid="{4439226A-EBDC-4AD5-8768-8C2F5E5EF8A9}"/>
    <cellStyle name="Įprastas 4 2 3 4 2 4 3 2" xfId="14132" xr:uid="{E9418B2A-4F0F-4FF6-9C0D-F72EAB6C50FC}"/>
    <cellStyle name="Įprastas 4 2 3 4 2 4 4" xfId="6925" xr:uid="{77A3ECEF-9E3C-411B-B44F-BFEBB686F484}"/>
    <cellStyle name="Įprastas 4 2 3 4 2 4 4 2" xfId="14855" xr:uid="{BA9B2D04-2C08-402C-AEE8-7217760DDADC}"/>
    <cellStyle name="Įprastas 4 2 3 4 2 4 5" xfId="4274" xr:uid="{44D8D47B-58D8-421E-B42C-62512DBDFB4A}"/>
    <cellStyle name="Įprastas 4 2 3 4 2 4 5 2" xfId="12204" xr:uid="{CFECE7DF-F9E5-48F0-A89E-C4C2C1666922}"/>
    <cellStyle name="Įprastas 4 2 3 4 2 4 6" xfId="8700" xr:uid="{CE7E85C3-DFAC-4C4A-9648-84F5E205A3A2}"/>
    <cellStyle name="Įprastas 4 2 3 4 2 5" xfId="1414" xr:uid="{805E6F4A-64BC-4B6A-B54C-AD8401F24BC1}"/>
    <cellStyle name="Įprastas 4 2 3 4 2 5 2" xfId="5479" xr:uid="{25E6A12A-7045-4947-BEE0-D43C223B423D}"/>
    <cellStyle name="Įprastas 4 2 3 4 2 5 2 2" xfId="13409" xr:uid="{66872377-809B-4176-867A-8681A3FEE5BB}"/>
    <cellStyle name="Įprastas 4 2 3 4 2 5 3" xfId="7166" xr:uid="{328482DC-BC82-42A6-84EC-9BC2A5EE2F2A}"/>
    <cellStyle name="Įprastas 4 2 3 4 2 5 3 2" xfId="15096" xr:uid="{3A732C78-D41A-40AF-BC81-50B6A4838F15}"/>
    <cellStyle name="Įprastas 4 2 3 4 2 5 4" xfId="4515" xr:uid="{04DC89BC-E82C-4229-B5F5-41E8875FF609}"/>
    <cellStyle name="Įprastas 4 2 3 4 2 5 4 2" xfId="12445" xr:uid="{E41F76DB-9C79-4887-8F4B-8BBB2972EF50}"/>
    <cellStyle name="Įprastas 4 2 3 4 2 5 5" xfId="9344" xr:uid="{9A150979-7E1E-47AC-8512-7278A82E261F}"/>
    <cellStyle name="Įprastas 4 2 3 4 2 6" xfId="1736" xr:uid="{E2EE63BF-ACC1-4830-93D1-A1010269B4FA}"/>
    <cellStyle name="Įprastas 4 2 3 4 2 6 2" xfId="4756" xr:uid="{625B37A5-D022-45DB-8731-CE1C99628A84}"/>
    <cellStyle name="Įprastas 4 2 3 4 2 6 2 2" xfId="12686" xr:uid="{AC5ED329-83D3-4225-87F6-1A1921B4F02D}"/>
    <cellStyle name="Įprastas 4 2 3 4 2 6 3" xfId="9666" xr:uid="{BB106CBF-F906-4BE4-9A18-3F179A1B2B02}"/>
    <cellStyle name="Įprastas 4 2 3 4 2 7" xfId="2380" xr:uid="{6BDD7DF2-C0F5-4C3F-9CA6-83860EA48F52}"/>
    <cellStyle name="Įprastas 4 2 3 4 2 7 2" xfId="5720" xr:uid="{0F7D9B17-A8F9-4C0B-97DC-8FD18DE7E135}"/>
    <cellStyle name="Įprastas 4 2 3 4 2 7 2 2" xfId="13650" xr:uid="{EF079E09-4F43-4B66-8BCC-C5C46827EE6B}"/>
    <cellStyle name="Įprastas 4 2 3 4 2 7 3" xfId="10310" xr:uid="{9EFFF84E-E3F2-4C93-9DEB-4050568D91B0}"/>
    <cellStyle name="Įprastas 4 2 3 4 2 8" xfId="3024" xr:uid="{51DCBE37-4E58-496B-9602-4261F6DC97C7}"/>
    <cellStyle name="Įprastas 4 2 3 4 2 8 2" xfId="6443" xr:uid="{87A2B23F-4808-4955-8175-089DA9D36345}"/>
    <cellStyle name="Įprastas 4 2 3 4 2 8 2 2" xfId="14373" xr:uid="{ADD3B4B5-DDFE-431F-9588-B0BD629770F4}"/>
    <cellStyle name="Įprastas 4 2 3 4 2 8 3" xfId="10954" xr:uid="{D41C54CB-9742-409E-95D0-0CF1A0D0419A}"/>
    <cellStyle name="Įprastas 4 2 3 4 2 9" xfId="3668" xr:uid="{4BB6E983-903F-4B81-BEAB-F48AEB47450B}"/>
    <cellStyle name="Įprastas 4 2 3 4 2 9 2" xfId="11598" xr:uid="{913BEEB9-49E9-4393-96BA-59742E92D26E}"/>
    <cellStyle name="Įprastas 4 2 3 4 3" xfId="191" xr:uid="{244DBB2C-7716-4157-A428-7D5D11417F2B}"/>
    <cellStyle name="Įprastas 4 2 3 4 3 10" xfId="8121" xr:uid="{D4CFB507-0ACF-43DE-A56D-8E785F62FD24}"/>
    <cellStyle name="Įprastas 4 2 3 4 3 2" xfId="513" xr:uid="{C6D34F1B-C61C-4039-8998-FE1A0D689CF4}"/>
    <cellStyle name="Įprastas 4 2 3 4 3 2 2" xfId="1157" xr:uid="{27213394-9CE0-46CD-9018-2F72557BBF50}"/>
    <cellStyle name="Įprastas 4 2 3 4 3 2 2 2" xfId="5057" xr:uid="{48489D73-1AB5-4FFB-BBCC-9A0E206C9A87}"/>
    <cellStyle name="Įprastas 4 2 3 4 3 2 2 2 2" xfId="12987" xr:uid="{3BA75B21-E19D-498C-9501-CD51B7BD3787}"/>
    <cellStyle name="Įprastas 4 2 3 4 3 2 2 3" xfId="9087" xr:uid="{51C13898-5E89-4A55-9DD1-B12383E2E502}"/>
    <cellStyle name="Įprastas 4 2 3 4 3 2 3" xfId="2123" xr:uid="{DBE4FD94-86B7-4036-825E-C4BE088A451A}"/>
    <cellStyle name="Įprastas 4 2 3 4 3 2 3 2" xfId="6021" xr:uid="{9D1D4D49-7131-4355-8C7C-9C818641D63B}"/>
    <cellStyle name="Įprastas 4 2 3 4 3 2 3 2 2" xfId="13951" xr:uid="{3EAB2B0C-2EAF-4043-B58D-24B73053F7C8}"/>
    <cellStyle name="Įprastas 4 2 3 4 3 2 3 3" xfId="10053" xr:uid="{5ABBD71D-7CB3-4782-8132-1041724D7216}"/>
    <cellStyle name="Įprastas 4 2 3 4 3 2 4" xfId="2767" xr:uid="{9CDAB91D-2AB7-4643-9F7D-4A41E8F0636B}"/>
    <cellStyle name="Įprastas 4 2 3 4 3 2 4 2" xfId="6744" xr:uid="{4B6B7A68-BDE5-4A6A-B3D6-6564E7114109}"/>
    <cellStyle name="Įprastas 4 2 3 4 3 2 4 2 2" xfId="14674" xr:uid="{90C16339-19E2-4884-BF1E-F752623EF101}"/>
    <cellStyle name="Įprastas 4 2 3 4 3 2 4 3" xfId="10697" xr:uid="{2326E937-2E65-4C20-860E-F275A21F0934}"/>
    <cellStyle name="Įprastas 4 2 3 4 3 2 5" xfId="3411" xr:uid="{181CFDEF-C929-4173-80A5-EC98895B0238}"/>
    <cellStyle name="Įprastas 4 2 3 4 3 2 5 2" xfId="11341" xr:uid="{76AED741-5F88-4984-A68B-2590200C5267}"/>
    <cellStyle name="Įprastas 4 2 3 4 3 2 6" xfId="4093" xr:uid="{14D1BEE5-AD69-462E-AA84-43975E47D60D}"/>
    <cellStyle name="Įprastas 4 2 3 4 3 2 6 2" xfId="12023" xr:uid="{EAAF8AA5-EE3D-4D6B-9998-8FE65EA8529A}"/>
    <cellStyle name="Įprastas 4 2 3 4 3 2 7" xfId="7799" xr:uid="{63C5FF29-CEF0-4EB8-AD0B-71773D696E7F}"/>
    <cellStyle name="Įprastas 4 2 3 4 3 2 7 2" xfId="15729" xr:uid="{0993C216-FC9B-4110-BA38-B7FBF54C297F}"/>
    <cellStyle name="Įprastas 4 2 3 4 3 2 8" xfId="8443" xr:uid="{5DF63313-357A-4CE1-B1AF-EB7B5B885219}"/>
    <cellStyle name="Įprastas 4 2 3 4 3 3" xfId="835" xr:uid="{AFEBB3D2-A70A-456D-912A-C1E5B19F7B3A}"/>
    <cellStyle name="Įprastas 4 2 3 4 3 3 2" xfId="5298" xr:uid="{19055F7B-8CAC-4813-90FA-076FD46852C2}"/>
    <cellStyle name="Įprastas 4 2 3 4 3 3 2 2" xfId="13228" xr:uid="{C506CF62-795D-4DF0-9135-72B4C4264D2D}"/>
    <cellStyle name="Įprastas 4 2 3 4 3 3 3" xfId="6262" xr:uid="{CD8CB07E-36CD-491C-A19C-4421AACBAF92}"/>
    <cellStyle name="Įprastas 4 2 3 4 3 3 3 2" xfId="14192" xr:uid="{C5C57797-1DD0-4EA1-ADF9-3B10C76CF7E4}"/>
    <cellStyle name="Įprastas 4 2 3 4 3 3 4" xfId="6985" xr:uid="{8D55625D-CC2E-4CED-9497-2181CD88E8B4}"/>
    <cellStyle name="Įprastas 4 2 3 4 3 3 4 2" xfId="14915" xr:uid="{DBFA5372-B3ED-4D61-AED3-6FB084C20D34}"/>
    <cellStyle name="Įprastas 4 2 3 4 3 3 5" xfId="4334" xr:uid="{5D950C93-268B-44C9-A5C4-0E930BFAB598}"/>
    <cellStyle name="Įprastas 4 2 3 4 3 3 5 2" xfId="12264" xr:uid="{259CCACD-9429-4B62-AA3F-2EA7BA0B9D23}"/>
    <cellStyle name="Įprastas 4 2 3 4 3 3 6" xfId="8765" xr:uid="{4505C592-F7D8-46E5-B8D5-B4A632274B87}"/>
    <cellStyle name="Įprastas 4 2 3 4 3 4" xfId="1479" xr:uid="{775B6B0C-CA29-4581-8D43-5549581A3E21}"/>
    <cellStyle name="Įprastas 4 2 3 4 3 4 2" xfId="5539" xr:uid="{0F81F44D-8B7F-4F12-9248-9822A0DB4FFE}"/>
    <cellStyle name="Įprastas 4 2 3 4 3 4 2 2" xfId="13469" xr:uid="{609602A8-A1F2-4202-80E4-FE405BA97319}"/>
    <cellStyle name="Įprastas 4 2 3 4 3 4 3" xfId="7226" xr:uid="{34BCA8FB-7B0D-4B5B-B6D9-027ABD972E68}"/>
    <cellStyle name="Įprastas 4 2 3 4 3 4 3 2" xfId="15156" xr:uid="{63592FFE-B799-44B3-AE4B-30978AD0E566}"/>
    <cellStyle name="Įprastas 4 2 3 4 3 4 4" xfId="4575" xr:uid="{069CD953-0058-449C-86FF-F3A3CC985696}"/>
    <cellStyle name="Įprastas 4 2 3 4 3 4 4 2" xfId="12505" xr:uid="{BDD974B5-6F11-4F1E-9926-6226D2BE9A05}"/>
    <cellStyle name="Įprastas 4 2 3 4 3 4 5" xfId="9409" xr:uid="{4DD81F13-71B8-4CA9-9EE7-29D136A9F081}"/>
    <cellStyle name="Įprastas 4 2 3 4 3 5" xfId="1801" xr:uid="{5D777F37-9363-4AEA-9091-FEE3633D11C4}"/>
    <cellStyle name="Įprastas 4 2 3 4 3 5 2" xfId="4816" xr:uid="{B0018F46-C15C-4FCD-B4CF-6BD3626D9FEF}"/>
    <cellStyle name="Įprastas 4 2 3 4 3 5 2 2" xfId="12746" xr:uid="{6FD5F78B-4675-4D68-BD2B-3A8449B3E93E}"/>
    <cellStyle name="Įprastas 4 2 3 4 3 5 3" xfId="9731" xr:uid="{F03E2A15-0AE1-441A-B97F-CD7E28803FA7}"/>
    <cellStyle name="Įprastas 4 2 3 4 3 6" xfId="2445" xr:uid="{C9184A1E-AEED-426A-90A9-E77E1AE775C9}"/>
    <cellStyle name="Įprastas 4 2 3 4 3 6 2" xfId="5780" xr:uid="{E30668F4-11D5-48DA-AD73-DE4D7B7A3ECA}"/>
    <cellStyle name="Įprastas 4 2 3 4 3 6 2 2" xfId="13710" xr:uid="{C7DA3B0E-CE20-4E22-A064-1940CE5D0A24}"/>
    <cellStyle name="Įprastas 4 2 3 4 3 6 3" xfId="10375" xr:uid="{BD0958C0-AAEF-4894-9EF6-EA73648DCA01}"/>
    <cellStyle name="Įprastas 4 2 3 4 3 7" xfId="3089" xr:uid="{7FEDEEA8-949A-42F5-9B81-66C8133232E4}"/>
    <cellStyle name="Įprastas 4 2 3 4 3 7 2" xfId="6503" xr:uid="{EBA4C4CE-C7E8-46E5-8C7D-F279E9CF6244}"/>
    <cellStyle name="Įprastas 4 2 3 4 3 7 2 2" xfId="14433" xr:uid="{ED0DD794-75E1-4CF4-A441-6C01713EC7F8}"/>
    <cellStyle name="Įprastas 4 2 3 4 3 7 3" xfId="11019" xr:uid="{DEB0A8AA-DB1F-4379-B0E5-A8AB7850D917}"/>
    <cellStyle name="Įprastas 4 2 3 4 3 8" xfId="3852" xr:uid="{66F75C81-FF6D-4108-8A3D-1B40931E05DE}"/>
    <cellStyle name="Įprastas 4 2 3 4 3 8 2" xfId="11782" xr:uid="{A013571B-9A19-4FDF-9E4C-6C97A3A94F04}"/>
    <cellStyle name="Įprastas 4 2 3 4 3 9" xfId="7477" xr:uid="{AB24B4E5-3545-4CB3-9891-21284F758B0C}"/>
    <cellStyle name="Įprastas 4 2 3 4 3 9 2" xfId="15407" xr:uid="{149676C6-C631-4F74-A36F-9981FE106D5B}"/>
    <cellStyle name="Įprastas 4 2 3 4 4" xfId="320" xr:uid="{859A1F2E-E886-49A7-B803-DCA86198DD72}"/>
    <cellStyle name="Įprastas 4 2 3 4 4 10" xfId="8250" xr:uid="{C801928C-040C-4F1A-B673-AAD77A7B4895}"/>
    <cellStyle name="Įprastas 4 2 3 4 4 2" xfId="642" xr:uid="{B8B1C17D-761D-4504-9923-20654F053C50}"/>
    <cellStyle name="Įprastas 4 2 3 4 4 2 2" xfId="1286" xr:uid="{AB23F6F2-B3D3-4A9D-80A5-EFDC59BC9131}"/>
    <cellStyle name="Įprastas 4 2 3 4 4 2 2 2" xfId="9216" xr:uid="{36C9F2CC-F4DC-4AE9-9028-E3D2B7478073}"/>
    <cellStyle name="Įprastas 4 2 3 4 4 2 3" xfId="2252" xr:uid="{3FE8BFF4-66F9-4437-B474-A3E84DF8CBF0}"/>
    <cellStyle name="Įprastas 4 2 3 4 4 2 3 2" xfId="10182" xr:uid="{D0A3449E-9FC9-4CB9-BCAB-B76996CD7A19}"/>
    <cellStyle name="Įprastas 4 2 3 4 4 2 4" xfId="2896" xr:uid="{621055D1-C2EB-4150-BC9E-D41FA7A9B64B}"/>
    <cellStyle name="Įprastas 4 2 3 4 4 2 4 2" xfId="10826" xr:uid="{E1B7E6D5-517A-4F84-8E0D-5C34948357EB}"/>
    <cellStyle name="Įprastas 4 2 3 4 4 2 5" xfId="3540" xr:uid="{411026C9-6484-43AF-A913-4D97F1A9CF69}"/>
    <cellStyle name="Įprastas 4 2 3 4 4 2 5 2" xfId="11470" xr:uid="{D33B6EA8-B083-4D07-AEA5-B7EF08919F80}"/>
    <cellStyle name="Įprastas 4 2 3 4 4 2 6" xfId="4937" xr:uid="{2D93FB66-1BBD-4043-AD6E-3FB852A9A685}"/>
    <cellStyle name="Įprastas 4 2 3 4 4 2 6 2" xfId="12867" xr:uid="{35B22D52-CB7F-4B37-8D9F-BE93DA89E915}"/>
    <cellStyle name="Įprastas 4 2 3 4 4 2 7" xfId="7928" xr:uid="{82BF7524-B5D5-4C52-A143-2B7DDF77C0F5}"/>
    <cellStyle name="Įprastas 4 2 3 4 4 2 7 2" xfId="15858" xr:uid="{EAB60834-BB33-4CAB-AF9F-D4BA952BD249}"/>
    <cellStyle name="Įprastas 4 2 3 4 4 2 8" xfId="8572" xr:uid="{A09FDAE2-544C-4760-804E-EA0CC94B0D69}"/>
    <cellStyle name="Įprastas 4 2 3 4 4 3" xfId="964" xr:uid="{8C9D5FAC-74E6-4728-861C-D80B35C768D1}"/>
    <cellStyle name="Įprastas 4 2 3 4 4 3 2" xfId="5901" xr:uid="{FBC084F8-ECB4-44EF-B6ED-DA19626EC7CF}"/>
    <cellStyle name="Įprastas 4 2 3 4 4 3 2 2" xfId="13831" xr:uid="{2CAA1A36-2288-4251-A5D0-0EAAA2A70A31}"/>
    <cellStyle name="Įprastas 4 2 3 4 4 3 3" xfId="8894" xr:uid="{ED5CA789-07D4-4DA9-A240-D4EF05EF3987}"/>
    <cellStyle name="Įprastas 4 2 3 4 4 4" xfId="1608" xr:uid="{0BF16099-8690-41F6-AE91-B6D0190422BD}"/>
    <cellStyle name="Įprastas 4 2 3 4 4 4 2" xfId="6624" xr:uid="{6206ED4C-3A44-49EE-BC10-A91B83607CDA}"/>
    <cellStyle name="Įprastas 4 2 3 4 4 4 2 2" xfId="14554" xr:uid="{997B766D-82BE-46AB-BACF-D0B039DEF726}"/>
    <cellStyle name="Įprastas 4 2 3 4 4 4 3" xfId="9538" xr:uid="{2DE5548F-593C-4250-8503-024EA77264BE}"/>
    <cellStyle name="Įprastas 4 2 3 4 4 5" xfId="1930" xr:uid="{629CEEF9-6C99-4E5D-94B2-244DFF1CE046}"/>
    <cellStyle name="Įprastas 4 2 3 4 4 5 2" xfId="9860" xr:uid="{987EE6E9-FC7F-423C-9320-7D95407155C0}"/>
    <cellStyle name="Įprastas 4 2 3 4 4 6" xfId="2574" xr:uid="{0BCC89D9-3A93-41C4-9A9E-60A2C0B1DC27}"/>
    <cellStyle name="Įprastas 4 2 3 4 4 6 2" xfId="10504" xr:uid="{36E7B574-679E-4D63-B47D-A3F7F2B0BB58}"/>
    <cellStyle name="Įprastas 4 2 3 4 4 7" xfId="3218" xr:uid="{A750701F-7E8B-4E8C-BB50-5C17BEB05695}"/>
    <cellStyle name="Įprastas 4 2 3 4 4 7 2" xfId="11148" xr:uid="{E0E0C088-BCDD-43AD-AB6B-63CB3A9EA68B}"/>
    <cellStyle name="Įprastas 4 2 3 4 4 8" xfId="3973" xr:uid="{D51E234B-C533-4859-97CE-2E40A7B8AA36}"/>
    <cellStyle name="Įprastas 4 2 3 4 4 8 2" xfId="11903" xr:uid="{C8F7FDF7-A0EC-4BE7-9700-A0E610A4BD09}"/>
    <cellStyle name="Įprastas 4 2 3 4 4 9" xfId="7606" xr:uid="{66A58FCC-72B4-47DD-BBB2-9500AF03D9DC}"/>
    <cellStyle name="Įprastas 4 2 3 4 4 9 2" xfId="15536" xr:uid="{C66B6E37-65EF-49E9-A0D7-2BEE8BC330EF}"/>
    <cellStyle name="Įprastas 4 2 3 4 5" xfId="383" xr:uid="{B482723D-8520-4C19-922D-B9B558F29AA2}"/>
    <cellStyle name="Įprastas 4 2 3 4 5 2" xfId="1027" xr:uid="{C5E88868-F975-40FB-9178-23C1C8B9C1FC}"/>
    <cellStyle name="Įprastas 4 2 3 4 5 2 2" xfId="5178" xr:uid="{171DCB95-27E5-4BA2-B6A8-E11CEB324726}"/>
    <cellStyle name="Įprastas 4 2 3 4 5 2 2 2" xfId="13108" xr:uid="{C01949F3-C85C-4E5C-9939-EA156655461C}"/>
    <cellStyle name="Įprastas 4 2 3 4 5 2 3" xfId="8957" xr:uid="{B2C6430A-F187-4B9F-91DB-8A620DC1A098}"/>
    <cellStyle name="Įprastas 4 2 3 4 5 3" xfId="1993" xr:uid="{4987B2B4-8A40-433A-8F2C-ABEDF516C623}"/>
    <cellStyle name="Įprastas 4 2 3 4 5 3 2" xfId="6142" xr:uid="{09D0FBD1-4560-49B9-9DA9-2FB5BE48D555}"/>
    <cellStyle name="Įprastas 4 2 3 4 5 3 2 2" xfId="14072" xr:uid="{5147D88C-E76E-4BB6-9637-B961B03AAE28}"/>
    <cellStyle name="Įprastas 4 2 3 4 5 3 3" xfId="9923" xr:uid="{354C268C-BB86-464B-B609-EB03E485B655}"/>
    <cellStyle name="Įprastas 4 2 3 4 5 4" xfId="2637" xr:uid="{D8D073DC-9F8A-4902-96AF-2964018D17CB}"/>
    <cellStyle name="Įprastas 4 2 3 4 5 4 2" xfId="6865" xr:uid="{853B295D-1426-4F1D-81DF-3A2DAE227502}"/>
    <cellStyle name="Įprastas 4 2 3 4 5 4 2 2" xfId="14795" xr:uid="{B0953298-48A5-493A-AFF4-A64577799279}"/>
    <cellStyle name="Įprastas 4 2 3 4 5 4 3" xfId="10567" xr:uid="{62183ABA-1ABB-44D6-BE44-F6FB19A12E58}"/>
    <cellStyle name="Įprastas 4 2 3 4 5 5" xfId="3281" xr:uid="{68574E9C-3E89-4EBA-B5A2-FA7A080F6F43}"/>
    <cellStyle name="Įprastas 4 2 3 4 5 5 2" xfId="11211" xr:uid="{030DE3C6-8D5D-4433-9524-D1C93605519D}"/>
    <cellStyle name="Įprastas 4 2 3 4 5 6" xfId="4214" xr:uid="{5A9223B1-16E9-4B0E-BB93-DFF9DAABF2D8}"/>
    <cellStyle name="Įprastas 4 2 3 4 5 6 2" xfId="12144" xr:uid="{7F26C731-B4A9-465B-8B14-602B45816934}"/>
    <cellStyle name="Įprastas 4 2 3 4 5 7" xfId="7669" xr:uid="{3740AD7B-F65F-4A84-BF3C-5D9582D89719}"/>
    <cellStyle name="Įprastas 4 2 3 4 5 7 2" xfId="15599" xr:uid="{5A5A47B9-94BD-4A51-A365-F279F6510A65}"/>
    <cellStyle name="Įprastas 4 2 3 4 5 8" xfId="8313" xr:uid="{FD1F191F-A5E7-4542-A123-718D5F4A4FFC}"/>
    <cellStyle name="Įprastas 4 2 3 4 6" xfId="705" xr:uid="{2AFEBF44-E3EE-48B6-9758-83B0E18E8407}"/>
    <cellStyle name="Įprastas 4 2 3 4 6 2" xfId="5419" xr:uid="{EC8FBD6F-C90A-4F2D-BE66-A6138C2972EA}"/>
    <cellStyle name="Įprastas 4 2 3 4 6 2 2" xfId="13349" xr:uid="{A1BCFDCD-F411-4EE6-9068-7D4DD590041E}"/>
    <cellStyle name="Įprastas 4 2 3 4 6 3" xfId="7106" xr:uid="{10075019-410D-4818-AF09-B9FD842AAEBB}"/>
    <cellStyle name="Įprastas 4 2 3 4 6 3 2" xfId="15036" xr:uid="{E2B16600-75DC-467D-90D5-A1667AD882A7}"/>
    <cellStyle name="Įprastas 4 2 3 4 6 4" xfId="4455" xr:uid="{D19527A9-409C-4AF6-984C-82BA06B4394A}"/>
    <cellStyle name="Įprastas 4 2 3 4 6 4 2" xfId="12385" xr:uid="{284A644F-5308-4483-A54E-6620F7279E37}"/>
    <cellStyle name="Įprastas 4 2 3 4 6 5" xfId="8635" xr:uid="{04BA4020-A91C-4769-8690-AD91E640D72F}"/>
    <cellStyle name="Įprastas 4 2 3 4 7" xfId="1349" xr:uid="{5EA81AFA-2BE7-4143-8581-561BE3635530}"/>
    <cellStyle name="Įprastas 4 2 3 4 7 2" xfId="4696" xr:uid="{33CD3224-E9B2-432F-AB22-FD362CC1E398}"/>
    <cellStyle name="Įprastas 4 2 3 4 7 2 2" xfId="12626" xr:uid="{D21C86BC-320D-4310-B2BD-AC92BC7BA730}"/>
    <cellStyle name="Įprastas 4 2 3 4 7 3" xfId="9279" xr:uid="{4475094E-CC0F-40AC-90A8-1619DFE4C857}"/>
    <cellStyle name="Įprastas 4 2 3 4 8" xfId="1671" xr:uid="{97508C4A-928E-4D41-B9B4-27CDFDD7E429}"/>
    <cellStyle name="Įprastas 4 2 3 4 8 2" xfId="5660" xr:uid="{5E80DBAB-2D67-4C6A-9900-23CB5D5DFC70}"/>
    <cellStyle name="Įprastas 4 2 3 4 8 2 2" xfId="13590" xr:uid="{2DF07714-2B53-4121-AE55-075CC333B7A3}"/>
    <cellStyle name="Įprastas 4 2 3 4 8 3" xfId="9601" xr:uid="{25E7B3F5-3620-4920-B426-8331D030EFD4}"/>
    <cellStyle name="Įprastas 4 2 3 4 9" xfId="2315" xr:uid="{3CB75F35-3986-440B-B0D4-CEE3585F0158}"/>
    <cellStyle name="Įprastas 4 2 3 4 9 2" xfId="6383" xr:uid="{1ECDD9E5-C7C7-4A29-B8CC-681F2D58581C}"/>
    <cellStyle name="Įprastas 4 2 3 4 9 2 2" xfId="14313" xr:uid="{756E9F78-85E2-4957-9031-B2D0743FCB54}"/>
    <cellStyle name="Įprastas 4 2 3 4 9 3" xfId="10245" xr:uid="{ACE3660A-9640-471B-97C5-243A552A0D2B}"/>
    <cellStyle name="Įprastas 4 2 3 5" xfId="86" xr:uid="{13829D70-EACF-49D8-AF9E-0FCE48A736F3}"/>
    <cellStyle name="Įprastas 4 2 3 5 10" xfId="3752" xr:uid="{BD95E442-F004-4377-965E-75DEE7861DC4}"/>
    <cellStyle name="Įprastas 4 2 3 5 10 2" xfId="11682" xr:uid="{AD4989E4-E788-4B3D-8A21-360EF663656C}"/>
    <cellStyle name="Įprastas 4 2 3 5 11" xfId="7372" xr:uid="{75DF8E6B-B66A-41B9-9E3B-A772BEE446F5}"/>
    <cellStyle name="Įprastas 4 2 3 5 11 2" xfId="15302" xr:uid="{39774657-92D9-43F6-B0BA-8B42A43EDE15}"/>
    <cellStyle name="Įprastas 4 2 3 5 12" xfId="8016" xr:uid="{41B237F5-66DA-4C8C-AF82-FAEF79ED3BC7}"/>
    <cellStyle name="Įprastas 4 2 3 5 2" xfId="216" xr:uid="{3562DDE0-1879-4D96-86FA-44E4B74459F8}"/>
    <cellStyle name="Įprastas 4 2 3 5 2 10" xfId="8146" xr:uid="{59169BD0-2B51-4F16-8602-3B5BD74B8684}"/>
    <cellStyle name="Įprastas 4 2 3 5 2 2" xfId="538" xr:uid="{5F2ABA8B-D0E3-4C97-8884-E737CF5B60AA}"/>
    <cellStyle name="Įprastas 4 2 3 5 2 2 2" xfId="1182" xr:uid="{59016816-A843-43C3-9B70-9368E950EFB8}"/>
    <cellStyle name="Įprastas 4 2 3 5 2 2 2 2" xfId="5077" xr:uid="{A00923A9-7B60-4199-BB4C-254A713674D9}"/>
    <cellStyle name="Įprastas 4 2 3 5 2 2 2 2 2" xfId="13007" xr:uid="{1CB2F4CE-F44B-46FC-B49A-991BFBA4F674}"/>
    <cellStyle name="Įprastas 4 2 3 5 2 2 2 3" xfId="9112" xr:uid="{01E90C1F-EC6C-4222-8166-EF18F08853A6}"/>
    <cellStyle name="Įprastas 4 2 3 5 2 2 3" xfId="2148" xr:uid="{115407D4-3A61-4137-A58D-1AD9C167AFDF}"/>
    <cellStyle name="Įprastas 4 2 3 5 2 2 3 2" xfId="6041" xr:uid="{7C413433-2318-4DA5-A3EA-03F796847365}"/>
    <cellStyle name="Įprastas 4 2 3 5 2 2 3 2 2" xfId="13971" xr:uid="{96A030DD-8169-4413-A392-CB8251177ABB}"/>
    <cellStyle name="Įprastas 4 2 3 5 2 2 3 3" xfId="10078" xr:uid="{2ED0489B-8014-4312-A173-AF10627B5C9C}"/>
    <cellStyle name="Įprastas 4 2 3 5 2 2 4" xfId="2792" xr:uid="{87ADE267-72C2-4BE6-9AA8-FF071C57B34E}"/>
    <cellStyle name="Įprastas 4 2 3 5 2 2 4 2" xfId="6764" xr:uid="{87006AF4-6A66-4ABA-8F32-D6B990A76547}"/>
    <cellStyle name="Įprastas 4 2 3 5 2 2 4 2 2" xfId="14694" xr:uid="{39EC6C3E-F3F0-4218-806F-15B066627BCC}"/>
    <cellStyle name="Įprastas 4 2 3 5 2 2 4 3" xfId="10722" xr:uid="{CD8CB498-613B-4920-8B23-C6852FB45B10}"/>
    <cellStyle name="Įprastas 4 2 3 5 2 2 5" xfId="3436" xr:uid="{558AD102-3A5B-4EB2-9296-A7B10DD56E53}"/>
    <cellStyle name="Įprastas 4 2 3 5 2 2 5 2" xfId="11366" xr:uid="{DB9ADA38-47D3-4834-BF48-2B782EB6C818}"/>
    <cellStyle name="Įprastas 4 2 3 5 2 2 6" xfId="4113" xr:uid="{B2B87921-1A55-4FED-8DAF-6C07A906A3A9}"/>
    <cellStyle name="Įprastas 4 2 3 5 2 2 6 2" xfId="12043" xr:uid="{8B81147A-D1D6-4179-8683-6748211E7AF3}"/>
    <cellStyle name="Įprastas 4 2 3 5 2 2 7" xfId="7824" xr:uid="{B85DB788-DE97-430C-B2C5-6678FF890F2D}"/>
    <cellStyle name="Įprastas 4 2 3 5 2 2 7 2" xfId="15754" xr:uid="{842E7BF7-72F9-4D8A-9E8B-506F782BFB42}"/>
    <cellStyle name="Įprastas 4 2 3 5 2 2 8" xfId="8468" xr:uid="{86D7EE77-745C-456E-83F2-2E462E278603}"/>
    <cellStyle name="Įprastas 4 2 3 5 2 3" xfId="860" xr:uid="{9746F579-7A70-439C-B715-1C3F50B5830B}"/>
    <cellStyle name="Įprastas 4 2 3 5 2 3 2" xfId="5318" xr:uid="{FFA34E2D-D6D9-4B15-9B6D-F1F4D173C6B9}"/>
    <cellStyle name="Įprastas 4 2 3 5 2 3 2 2" xfId="13248" xr:uid="{7185517A-BC89-40FF-B33E-30AD235A4292}"/>
    <cellStyle name="Įprastas 4 2 3 5 2 3 3" xfId="6282" xr:uid="{1FDAA344-59D0-42D3-9FE1-8D54D8BAA21C}"/>
    <cellStyle name="Įprastas 4 2 3 5 2 3 3 2" xfId="14212" xr:uid="{DAAC4208-222E-4810-A6AF-948B25DE202D}"/>
    <cellStyle name="Įprastas 4 2 3 5 2 3 4" xfId="7005" xr:uid="{669779E7-27F1-48AB-9C17-F80D4B5034C7}"/>
    <cellStyle name="Įprastas 4 2 3 5 2 3 4 2" xfId="14935" xr:uid="{056C1B85-BCB8-46B1-898B-C01B2F30B1CD}"/>
    <cellStyle name="Įprastas 4 2 3 5 2 3 5" xfId="4354" xr:uid="{29BE7405-A31F-46C4-BC32-01E666A05EB6}"/>
    <cellStyle name="Įprastas 4 2 3 5 2 3 5 2" xfId="12284" xr:uid="{E4008AE5-D182-43F6-9B34-797160D5A97E}"/>
    <cellStyle name="Įprastas 4 2 3 5 2 3 6" xfId="8790" xr:uid="{7F7A9AC8-6DE4-4A33-8BBB-924E596DC791}"/>
    <cellStyle name="Įprastas 4 2 3 5 2 4" xfId="1504" xr:uid="{46649906-282D-4CF7-857A-F1951793E9D5}"/>
    <cellStyle name="Įprastas 4 2 3 5 2 4 2" xfId="5559" xr:uid="{A4D17AFC-517F-4BF5-B42D-8F6C5CA46DF9}"/>
    <cellStyle name="Įprastas 4 2 3 5 2 4 2 2" xfId="13489" xr:uid="{D9E99B70-9F53-498C-8B23-E900EF5E5C80}"/>
    <cellStyle name="Įprastas 4 2 3 5 2 4 3" xfId="7246" xr:uid="{4D79641D-C81B-4735-8327-52CFD7C0A751}"/>
    <cellStyle name="Įprastas 4 2 3 5 2 4 3 2" xfId="15176" xr:uid="{7A0315D5-1DB1-4E5C-9C6F-1EB9DA21A943}"/>
    <cellStyle name="Įprastas 4 2 3 5 2 4 4" xfId="4595" xr:uid="{DA32743B-F3B8-4741-BE17-2C5DF6D134C8}"/>
    <cellStyle name="Įprastas 4 2 3 5 2 4 4 2" xfId="12525" xr:uid="{05D42844-C999-4463-A2DA-91597612C268}"/>
    <cellStyle name="Įprastas 4 2 3 5 2 4 5" xfId="9434" xr:uid="{B6395897-F13C-4C41-B7A6-78E315DCC3E8}"/>
    <cellStyle name="Įprastas 4 2 3 5 2 5" xfId="1826" xr:uid="{CC9087CF-9A16-40A9-AE47-963B4074BB3E}"/>
    <cellStyle name="Įprastas 4 2 3 5 2 5 2" xfId="4836" xr:uid="{24DDBD51-8803-4D8C-98DF-789F32886166}"/>
    <cellStyle name="Įprastas 4 2 3 5 2 5 2 2" xfId="12766" xr:uid="{3CC3D571-000A-4CB6-94C1-584730B45BEB}"/>
    <cellStyle name="Įprastas 4 2 3 5 2 5 3" xfId="9756" xr:uid="{F4FCC987-64D3-4236-8378-CE6933F4EFD9}"/>
    <cellStyle name="Įprastas 4 2 3 5 2 6" xfId="2470" xr:uid="{995311BA-40CD-4BF3-B3E8-9F9FC4C6299B}"/>
    <cellStyle name="Įprastas 4 2 3 5 2 6 2" xfId="5800" xr:uid="{339F7288-C30B-4015-88B4-B444EBD24657}"/>
    <cellStyle name="Įprastas 4 2 3 5 2 6 2 2" xfId="13730" xr:uid="{F76A48D2-4F7D-45D5-A8EC-96F9810AD219}"/>
    <cellStyle name="Įprastas 4 2 3 5 2 6 3" xfId="10400" xr:uid="{AC23A9DD-6B9F-4F77-A672-878AA8F052C2}"/>
    <cellStyle name="Įprastas 4 2 3 5 2 7" xfId="3114" xr:uid="{D59384FA-7EA2-4A6A-8997-27ADF133CAD0}"/>
    <cellStyle name="Įprastas 4 2 3 5 2 7 2" xfId="6523" xr:uid="{171820E6-1880-4C72-929C-E4CB0E46789F}"/>
    <cellStyle name="Įprastas 4 2 3 5 2 7 2 2" xfId="14453" xr:uid="{EB95C0D4-32CD-44EA-8E84-7FE65A91C9F8}"/>
    <cellStyle name="Įprastas 4 2 3 5 2 7 3" xfId="11044" xr:uid="{CDB81409-1E16-445B-9FD7-509BB2BB7E23}"/>
    <cellStyle name="Įprastas 4 2 3 5 2 8" xfId="3872" xr:uid="{420F81EB-1071-4ADF-A907-76867DEEDC64}"/>
    <cellStyle name="Įprastas 4 2 3 5 2 8 2" xfId="11802" xr:uid="{4ECB4495-0183-4180-B044-A4B402D0BE9C}"/>
    <cellStyle name="Įprastas 4 2 3 5 2 9" xfId="7502" xr:uid="{EF63B0F4-00B9-4692-8CDC-EB53D4B95361}"/>
    <cellStyle name="Įprastas 4 2 3 5 2 9 2" xfId="15432" xr:uid="{885C1A1E-0BE2-420B-B368-C1D35CD65782}"/>
    <cellStyle name="Įprastas 4 2 3 5 3" xfId="408" xr:uid="{A9AAA6D9-D6A0-42D4-976C-F63CF5A2D59D}"/>
    <cellStyle name="Įprastas 4 2 3 5 3 2" xfId="1052" xr:uid="{D3296046-3B01-4F7E-A7E4-2BC6AADB524D}"/>
    <cellStyle name="Įprastas 4 2 3 5 3 2 2" xfId="4957" xr:uid="{7965D4B0-6F22-4172-8791-52BD798EC23D}"/>
    <cellStyle name="Įprastas 4 2 3 5 3 2 2 2" xfId="12887" xr:uid="{EF5D5903-CB7F-47C8-8269-97625E475D68}"/>
    <cellStyle name="Įprastas 4 2 3 5 3 2 3" xfId="8982" xr:uid="{0F461D38-1A8A-4953-92E8-76A59A2E7FDA}"/>
    <cellStyle name="Įprastas 4 2 3 5 3 3" xfId="2018" xr:uid="{1A0D5942-E119-40F2-AB8B-CAD2FD18C3B9}"/>
    <cellStyle name="Įprastas 4 2 3 5 3 3 2" xfId="5921" xr:uid="{CD5CC94F-DD60-44C1-85DA-D1FF87F42827}"/>
    <cellStyle name="Įprastas 4 2 3 5 3 3 2 2" xfId="13851" xr:uid="{6E886049-574E-4536-AEFA-2A033B133F19}"/>
    <cellStyle name="Įprastas 4 2 3 5 3 3 3" xfId="9948" xr:uid="{94E64412-6780-414E-A4E4-125F3A72E769}"/>
    <cellStyle name="Įprastas 4 2 3 5 3 4" xfId="2662" xr:uid="{BD07B0A1-B465-4E05-B6A7-CE0E4A85077F}"/>
    <cellStyle name="Įprastas 4 2 3 5 3 4 2" xfId="6644" xr:uid="{6C4BD775-CE64-478B-9B01-772D5BCA95FD}"/>
    <cellStyle name="Įprastas 4 2 3 5 3 4 2 2" xfId="14574" xr:uid="{6454271A-4396-4750-9939-29BD31014060}"/>
    <cellStyle name="Įprastas 4 2 3 5 3 4 3" xfId="10592" xr:uid="{AF6F9D1F-6B94-400F-91C2-6300E7B71D24}"/>
    <cellStyle name="Įprastas 4 2 3 5 3 5" xfId="3306" xr:uid="{06DE6364-70C7-4813-953D-4D06E6C84B0A}"/>
    <cellStyle name="Įprastas 4 2 3 5 3 5 2" xfId="11236" xr:uid="{5C3254B6-0329-44BD-B066-3E483A24AD98}"/>
    <cellStyle name="Įprastas 4 2 3 5 3 6" xfId="3993" xr:uid="{AEB84E65-6484-435A-A21E-86D2689A99BF}"/>
    <cellStyle name="Įprastas 4 2 3 5 3 6 2" xfId="11923" xr:uid="{20C68B75-395D-4E69-A2B4-1079F9DDD1FA}"/>
    <cellStyle name="Įprastas 4 2 3 5 3 7" xfId="7694" xr:uid="{FCD5E731-1F44-40DA-BEA2-69559A2C7A95}"/>
    <cellStyle name="Įprastas 4 2 3 5 3 7 2" xfId="15624" xr:uid="{E257A4F9-E683-4F5C-B4FD-4A379FB84520}"/>
    <cellStyle name="Įprastas 4 2 3 5 3 8" xfId="8338" xr:uid="{012E7589-ED03-4657-B9E4-5F740E7987CF}"/>
    <cellStyle name="Įprastas 4 2 3 5 4" xfId="730" xr:uid="{8BDC64D2-6E45-4B4A-8C12-B0B3E7E9FA58}"/>
    <cellStyle name="Įprastas 4 2 3 5 4 2" xfId="5198" xr:uid="{F5611785-7C2B-49FF-B8F5-9B69D2FA0227}"/>
    <cellStyle name="Įprastas 4 2 3 5 4 2 2" xfId="13128" xr:uid="{22D48A9D-D40E-41A6-B59D-548833A3AE55}"/>
    <cellStyle name="Įprastas 4 2 3 5 4 3" xfId="6162" xr:uid="{44DC10D3-DBAC-43BA-9505-46AF70F6C9A6}"/>
    <cellStyle name="Įprastas 4 2 3 5 4 3 2" xfId="14092" xr:uid="{FDD7F192-A4FB-408D-83C8-BFB30C9C9CDA}"/>
    <cellStyle name="Įprastas 4 2 3 5 4 4" xfId="6885" xr:uid="{6694D544-5CEF-4A9D-BBF1-B38A6DB6346B}"/>
    <cellStyle name="Įprastas 4 2 3 5 4 4 2" xfId="14815" xr:uid="{9E671421-6C98-4557-8C84-2684D49AE606}"/>
    <cellStyle name="Įprastas 4 2 3 5 4 5" xfId="4234" xr:uid="{555E56D0-8DFF-40CC-9B77-75AC870902E5}"/>
    <cellStyle name="Įprastas 4 2 3 5 4 5 2" xfId="12164" xr:uid="{E17FD244-BE09-41E7-A411-BB3744BD6DB3}"/>
    <cellStyle name="Įprastas 4 2 3 5 4 6" xfId="8660" xr:uid="{3662D2B0-E28B-46DB-8B45-632F0F2777B5}"/>
    <cellStyle name="Įprastas 4 2 3 5 5" xfId="1374" xr:uid="{4E52D718-7CB9-4104-B15C-B39703F9A056}"/>
    <cellStyle name="Įprastas 4 2 3 5 5 2" xfId="5439" xr:uid="{FEF4074C-5DCD-4177-BA1E-37F7D84BA113}"/>
    <cellStyle name="Įprastas 4 2 3 5 5 2 2" xfId="13369" xr:uid="{5C32B5D3-A578-460F-9F46-18835F768EB5}"/>
    <cellStyle name="Įprastas 4 2 3 5 5 3" xfId="7126" xr:uid="{6E84C411-54B5-4A95-BADF-A287156D172F}"/>
    <cellStyle name="Įprastas 4 2 3 5 5 3 2" xfId="15056" xr:uid="{33578CAC-1E43-4636-923B-935F3A95CF22}"/>
    <cellStyle name="Įprastas 4 2 3 5 5 4" xfId="4475" xr:uid="{23403138-F691-4645-BF21-6692287525EB}"/>
    <cellStyle name="Įprastas 4 2 3 5 5 4 2" xfId="12405" xr:uid="{25B26D13-F4DF-473D-80A1-1936B053360C}"/>
    <cellStyle name="Įprastas 4 2 3 5 5 5" xfId="9304" xr:uid="{C57B5E86-0F7E-491F-AF3B-692509BE8C40}"/>
    <cellStyle name="Įprastas 4 2 3 5 6" xfId="1696" xr:uid="{8C317BCD-6B11-48B9-AF3F-48FC769E7F7D}"/>
    <cellStyle name="Įprastas 4 2 3 5 6 2" xfId="4716" xr:uid="{403A6D7A-2A62-464A-A336-6F6D995CDF6C}"/>
    <cellStyle name="Įprastas 4 2 3 5 6 2 2" xfId="12646" xr:uid="{D4C343A5-F070-4C2A-B5BC-F3A7C93B05F8}"/>
    <cellStyle name="Įprastas 4 2 3 5 6 3" xfId="9626" xr:uid="{0123154D-F07C-4CD7-939B-AF61E8D05A80}"/>
    <cellStyle name="Įprastas 4 2 3 5 7" xfId="2340" xr:uid="{96DCF755-7951-4069-A934-79E8D4008CE1}"/>
    <cellStyle name="Įprastas 4 2 3 5 7 2" xfId="5680" xr:uid="{40310370-656B-4AEF-829C-686976C0D25F}"/>
    <cellStyle name="Įprastas 4 2 3 5 7 2 2" xfId="13610" xr:uid="{2A61D825-DED7-4E82-A77D-CBB91354DA44}"/>
    <cellStyle name="Įprastas 4 2 3 5 7 3" xfId="10270" xr:uid="{695B2D93-D77A-4533-9D74-45B5E9170F5B}"/>
    <cellStyle name="Įprastas 4 2 3 5 8" xfId="2984" xr:uid="{F573833F-D07C-410C-A080-B8427DDFE592}"/>
    <cellStyle name="Įprastas 4 2 3 5 8 2" xfId="6403" xr:uid="{BE3E936D-BDD2-4C65-B60D-C16BE1605A2E}"/>
    <cellStyle name="Įprastas 4 2 3 5 8 2 2" xfId="14333" xr:uid="{DC894D60-8954-48F8-B950-1F048D9D0FEE}"/>
    <cellStyle name="Įprastas 4 2 3 5 8 3" xfId="10914" xr:uid="{8317CE29-1122-4EE4-96BF-7995BF405050}"/>
    <cellStyle name="Įprastas 4 2 3 5 9" xfId="3628" xr:uid="{FAB5EE63-BA70-4836-8AFB-0C602E5CCCD3}"/>
    <cellStyle name="Įprastas 4 2 3 5 9 2" xfId="11558" xr:uid="{2C2016FF-884A-41E8-97A9-485A22B7206A}"/>
    <cellStyle name="Įprastas 4 2 3 6" xfId="151" xr:uid="{B8CA2665-0BED-45FD-862B-451824FB0754}"/>
    <cellStyle name="Įprastas 4 2 3 6 10" xfId="8081" xr:uid="{D2920EDD-EA7B-4FE5-8F43-06843D9A9188}"/>
    <cellStyle name="Įprastas 4 2 3 6 2" xfId="473" xr:uid="{CB3C4776-EEEA-447F-BDBB-1050B7FCA8DA}"/>
    <cellStyle name="Įprastas 4 2 3 6 2 2" xfId="1117" xr:uid="{FE4FAED7-D593-4669-BD5B-6C2E7E99E771}"/>
    <cellStyle name="Įprastas 4 2 3 6 2 2 2" xfId="5017" xr:uid="{123D29C2-FCA0-4C5F-9716-0A0D306334DE}"/>
    <cellStyle name="Įprastas 4 2 3 6 2 2 2 2" xfId="12947" xr:uid="{52AACA43-9175-4D16-84F7-50A0DA4FBE55}"/>
    <cellStyle name="Įprastas 4 2 3 6 2 2 3" xfId="9047" xr:uid="{2AB6163E-8945-4420-9AEE-0659C11013F7}"/>
    <cellStyle name="Įprastas 4 2 3 6 2 3" xfId="2083" xr:uid="{865C913C-EA87-4DAE-B949-A5248A34615E}"/>
    <cellStyle name="Įprastas 4 2 3 6 2 3 2" xfId="5981" xr:uid="{48F0AB21-BC5B-4064-A250-5DFEF13DDC90}"/>
    <cellStyle name="Įprastas 4 2 3 6 2 3 2 2" xfId="13911" xr:uid="{82F24906-6D37-4830-9CFA-9B851B8A00CF}"/>
    <cellStyle name="Įprastas 4 2 3 6 2 3 3" xfId="10013" xr:uid="{DCB6C13D-FB76-4DFE-97AC-B0FABBEDCFA1}"/>
    <cellStyle name="Įprastas 4 2 3 6 2 4" xfId="2727" xr:uid="{ED941812-1938-4612-99BA-560F9735BD88}"/>
    <cellStyle name="Įprastas 4 2 3 6 2 4 2" xfId="6704" xr:uid="{791BFE52-DABC-4260-9739-FAE840B2E18A}"/>
    <cellStyle name="Įprastas 4 2 3 6 2 4 2 2" xfId="14634" xr:uid="{49C64437-7849-4A7C-A9A5-C8D9240F414D}"/>
    <cellStyle name="Įprastas 4 2 3 6 2 4 3" xfId="10657" xr:uid="{DAE29CB7-78E6-4907-9A7D-78F42E18B32E}"/>
    <cellStyle name="Įprastas 4 2 3 6 2 5" xfId="3371" xr:uid="{379F4AF1-8CEE-474A-86AF-0D5D13343DF4}"/>
    <cellStyle name="Įprastas 4 2 3 6 2 5 2" xfId="11301" xr:uid="{CBD12EFB-1501-48D8-A77B-28A720A99E1C}"/>
    <cellStyle name="Įprastas 4 2 3 6 2 6" xfId="4053" xr:uid="{E0616753-07B2-4841-84E6-B58C46790C32}"/>
    <cellStyle name="Įprastas 4 2 3 6 2 6 2" xfId="11983" xr:uid="{6D0D9644-FEA6-4CA7-9065-6F8F19E9EDDA}"/>
    <cellStyle name="Įprastas 4 2 3 6 2 7" xfId="7759" xr:uid="{D8243088-7F2F-473F-83DB-1482BF0C8050}"/>
    <cellStyle name="Įprastas 4 2 3 6 2 7 2" xfId="15689" xr:uid="{CF8E1354-3C8A-4072-B06E-F11069670355}"/>
    <cellStyle name="Įprastas 4 2 3 6 2 8" xfId="8403" xr:uid="{9CD5DCFD-A804-4350-8EBE-2391DC87D675}"/>
    <cellStyle name="Įprastas 4 2 3 6 3" xfId="795" xr:uid="{79E0B7D0-8FB7-495E-AA20-192653F1BE86}"/>
    <cellStyle name="Įprastas 4 2 3 6 3 2" xfId="5258" xr:uid="{D8C54FF3-7C2E-4080-9329-D158DDBE8020}"/>
    <cellStyle name="Įprastas 4 2 3 6 3 2 2" xfId="13188" xr:uid="{050AE729-F5F8-4B36-92F2-6442B99EED7D}"/>
    <cellStyle name="Įprastas 4 2 3 6 3 3" xfId="6222" xr:uid="{83EDCF55-CC74-4B45-BDF6-FF4742407472}"/>
    <cellStyle name="Įprastas 4 2 3 6 3 3 2" xfId="14152" xr:uid="{E8A75C54-AEC4-4701-863D-C648E59D829D}"/>
    <cellStyle name="Įprastas 4 2 3 6 3 4" xfId="6945" xr:uid="{50C77761-1C53-480E-8782-6F92BC9885A2}"/>
    <cellStyle name="Įprastas 4 2 3 6 3 4 2" xfId="14875" xr:uid="{397AC79A-A021-421A-9768-129B7C3CA17C}"/>
    <cellStyle name="Įprastas 4 2 3 6 3 5" xfId="4294" xr:uid="{6973A798-D44B-4EA9-AEBF-6D9B675E422C}"/>
    <cellStyle name="Įprastas 4 2 3 6 3 5 2" xfId="12224" xr:uid="{21EADBD0-6F65-485C-A11A-D3EC73D6FCE2}"/>
    <cellStyle name="Įprastas 4 2 3 6 3 6" xfId="8725" xr:uid="{1B8C4835-AF5C-478A-BE6D-73A4D4542C9F}"/>
    <cellStyle name="Įprastas 4 2 3 6 4" xfId="1439" xr:uid="{5809A598-9CB0-4853-AEF6-DB109D815767}"/>
    <cellStyle name="Įprastas 4 2 3 6 4 2" xfId="5499" xr:uid="{0226020C-A23C-4586-AE9C-7055A7768708}"/>
    <cellStyle name="Įprastas 4 2 3 6 4 2 2" xfId="13429" xr:uid="{8286C261-BAFA-4978-8E59-578C1468990A}"/>
    <cellStyle name="Įprastas 4 2 3 6 4 3" xfId="7186" xr:uid="{14A644E5-3AB1-4042-96DE-B8965F7B2A64}"/>
    <cellStyle name="Įprastas 4 2 3 6 4 3 2" xfId="15116" xr:uid="{5966CC96-E640-4E9A-BABD-9756B30EEB37}"/>
    <cellStyle name="Įprastas 4 2 3 6 4 4" xfId="4535" xr:uid="{1318258A-0307-4898-BC02-536B69B5052B}"/>
    <cellStyle name="Įprastas 4 2 3 6 4 4 2" xfId="12465" xr:uid="{47211A59-5EC7-48E6-B0BE-8F9E0D7D5D17}"/>
    <cellStyle name="Įprastas 4 2 3 6 4 5" xfId="9369" xr:uid="{BAA5CC1C-EEB3-4868-AA5D-431BA71E2031}"/>
    <cellStyle name="Įprastas 4 2 3 6 5" xfId="1761" xr:uid="{A81F26EE-8CF0-4023-8CD7-3779780C9AD6}"/>
    <cellStyle name="Įprastas 4 2 3 6 5 2" xfId="4776" xr:uid="{0E36E017-4C10-44D8-89E0-C04DDFEC9428}"/>
    <cellStyle name="Įprastas 4 2 3 6 5 2 2" xfId="12706" xr:uid="{DBB1AF2F-294C-43BA-B762-B3ACE697C9E5}"/>
    <cellStyle name="Įprastas 4 2 3 6 5 3" xfId="9691" xr:uid="{B45E4E76-43F7-4638-8D5B-9C7E80B8CAB4}"/>
    <cellStyle name="Įprastas 4 2 3 6 6" xfId="2405" xr:uid="{E7115DDE-4A4E-47CE-AC0B-1BC84D492793}"/>
    <cellStyle name="Įprastas 4 2 3 6 6 2" xfId="5740" xr:uid="{AEB6A5DD-DF28-4C06-99C4-DBA344EFEB1C}"/>
    <cellStyle name="Įprastas 4 2 3 6 6 2 2" xfId="13670" xr:uid="{F2244074-51D6-4DEA-84DA-7031838A759F}"/>
    <cellStyle name="Įprastas 4 2 3 6 6 3" xfId="10335" xr:uid="{2220FCB6-9718-4C54-A2C3-4471D6370E7C}"/>
    <cellStyle name="Įprastas 4 2 3 6 7" xfId="3049" xr:uid="{9EC6F04A-7A36-41FD-A97F-E86DC7B10041}"/>
    <cellStyle name="Įprastas 4 2 3 6 7 2" xfId="6463" xr:uid="{A83F322E-B482-4C06-8E11-A60908B1B63C}"/>
    <cellStyle name="Įprastas 4 2 3 6 7 2 2" xfId="14393" xr:uid="{B87D87A9-3A22-45D7-9862-93E754B472C7}"/>
    <cellStyle name="Įprastas 4 2 3 6 7 3" xfId="10979" xr:uid="{D5EDEC45-C561-4D84-9D3B-78C3916045AA}"/>
    <cellStyle name="Įprastas 4 2 3 6 8" xfId="3812" xr:uid="{970F067A-0D16-410C-8F85-06071E3C1251}"/>
    <cellStyle name="Įprastas 4 2 3 6 8 2" xfId="11742" xr:uid="{F8CA680F-F957-4076-8913-85B8734A0898}"/>
    <cellStyle name="Įprastas 4 2 3 6 9" xfId="7437" xr:uid="{2343A0E2-BB82-4C8D-BC27-C3BE2AB153BE}"/>
    <cellStyle name="Įprastas 4 2 3 6 9 2" xfId="15367" xr:uid="{F7071F70-F184-4FCC-80E0-298483A58111}"/>
    <cellStyle name="Įprastas 4 2 3 7" xfId="280" xr:uid="{BB68C9D7-6DFD-49EE-BF5B-24113DBAAE60}"/>
    <cellStyle name="Įprastas 4 2 3 7 10" xfId="8210" xr:uid="{0F511B55-73FB-4E83-A73C-84D030972DA9}"/>
    <cellStyle name="Įprastas 4 2 3 7 2" xfId="602" xr:uid="{21E39B97-54FE-4A2E-A479-703B15F4C4DD}"/>
    <cellStyle name="Įprastas 4 2 3 7 2 2" xfId="1246" xr:uid="{C21B726C-88FD-48BD-BB1D-FEEFC11D146E}"/>
    <cellStyle name="Įprastas 4 2 3 7 2 2 2" xfId="9176" xr:uid="{C21ABFF0-82C8-4046-8AF4-6ADDD1403509}"/>
    <cellStyle name="Įprastas 4 2 3 7 2 3" xfId="2212" xr:uid="{422C98A9-47D2-41E3-90CB-8059EC90B1F3}"/>
    <cellStyle name="Įprastas 4 2 3 7 2 3 2" xfId="10142" xr:uid="{57BF2C19-A5EB-4091-807B-10E77DBDF550}"/>
    <cellStyle name="Įprastas 4 2 3 7 2 4" xfId="2856" xr:uid="{A5225839-585E-457D-9326-E369D0AE80CE}"/>
    <cellStyle name="Įprastas 4 2 3 7 2 4 2" xfId="10786" xr:uid="{3ABA364F-3805-4B12-BFB2-0D798159525B}"/>
    <cellStyle name="Įprastas 4 2 3 7 2 5" xfId="3500" xr:uid="{236869EF-785F-44A7-8F3B-A477C9793034}"/>
    <cellStyle name="Įprastas 4 2 3 7 2 5 2" xfId="11430" xr:uid="{C20E5716-BBEA-413E-B83F-8B026B81EA57}"/>
    <cellStyle name="Įprastas 4 2 3 7 2 6" xfId="4897" xr:uid="{F5A05A03-ED8A-467B-8A24-0D05D2E5A698}"/>
    <cellStyle name="Įprastas 4 2 3 7 2 6 2" xfId="12827" xr:uid="{F824848B-9A86-4655-BA16-3F07F2E0BD4A}"/>
    <cellStyle name="Įprastas 4 2 3 7 2 7" xfId="7888" xr:uid="{82ABADE5-EB14-40E3-B6AF-D17A8DBDC26D}"/>
    <cellStyle name="Įprastas 4 2 3 7 2 7 2" xfId="15818" xr:uid="{86A551B4-5CFB-4BAD-BD11-D4EE44149C9B}"/>
    <cellStyle name="Įprastas 4 2 3 7 2 8" xfId="8532" xr:uid="{DFC81569-9EA7-4238-99B9-C9A097B46B42}"/>
    <cellStyle name="Įprastas 4 2 3 7 3" xfId="924" xr:uid="{40324B68-7321-4A1B-A12B-1B717D5CCC71}"/>
    <cellStyle name="Įprastas 4 2 3 7 3 2" xfId="5861" xr:uid="{E21A4B50-141A-42D8-9AF4-53A4B9F8C493}"/>
    <cellStyle name="Įprastas 4 2 3 7 3 2 2" xfId="13791" xr:uid="{4AFCF661-EB6E-4105-BE7B-CABE3636D41C}"/>
    <cellStyle name="Įprastas 4 2 3 7 3 3" xfId="8854" xr:uid="{C6748540-BD55-414D-94A0-17F2F79582EA}"/>
    <cellStyle name="Įprastas 4 2 3 7 4" xfId="1568" xr:uid="{077A89B0-55BA-4934-B253-08A0896F5704}"/>
    <cellStyle name="Įprastas 4 2 3 7 4 2" xfId="6584" xr:uid="{4802BB5E-2E7C-4C3C-B928-1AABD0D30580}"/>
    <cellStyle name="Įprastas 4 2 3 7 4 2 2" xfId="14514" xr:uid="{C7B4B2F5-C586-4D9B-9777-DA12CE029773}"/>
    <cellStyle name="Įprastas 4 2 3 7 4 3" xfId="9498" xr:uid="{D76E27DE-1269-40A7-AFF8-37FDE3E5C5CD}"/>
    <cellStyle name="Įprastas 4 2 3 7 5" xfId="1890" xr:uid="{0159D240-B76D-4039-BD96-F155EF30EEB0}"/>
    <cellStyle name="Įprastas 4 2 3 7 5 2" xfId="9820" xr:uid="{83B22593-6300-4D17-8026-D31618F94280}"/>
    <cellStyle name="Įprastas 4 2 3 7 6" xfId="2534" xr:uid="{91DB9A6C-FE7C-4F54-9FA8-6B0F73985846}"/>
    <cellStyle name="Įprastas 4 2 3 7 6 2" xfId="10464" xr:uid="{9A055C16-71B1-40FB-B04B-F45DB2B1A015}"/>
    <cellStyle name="Įprastas 4 2 3 7 7" xfId="3178" xr:uid="{DBECFF42-04F9-4EF5-BD4A-FFA50E3B7864}"/>
    <cellStyle name="Įprastas 4 2 3 7 7 2" xfId="11108" xr:uid="{B56C4355-4F0D-4F62-9BCD-6D0321ADFFC0}"/>
    <cellStyle name="Įprastas 4 2 3 7 8" xfId="3933" xr:uid="{C4CB67C1-AA99-4D21-85C4-20D3BC795CFC}"/>
    <cellStyle name="Įprastas 4 2 3 7 8 2" xfId="11863" xr:uid="{D6CA9204-EE3F-4720-88A8-707E300330A5}"/>
    <cellStyle name="Įprastas 4 2 3 7 9" xfId="7566" xr:uid="{074C2D9C-0095-4898-93A2-44E414045906}"/>
    <cellStyle name="Įprastas 4 2 3 7 9 2" xfId="15496" xr:uid="{DA7BD3C9-C26F-451D-B3B2-064C6B331351}"/>
    <cellStyle name="Įprastas 4 2 3 8" xfId="343" xr:uid="{B20EC511-4489-4D2B-9D51-375B5D070C00}"/>
    <cellStyle name="Įprastas 4 2 3 8 2" xfId="987" xr:uid="{F3DCD273-D1DA-465B-8A2D-1F0075DAD71E}"/>
    <cellStyle name="Įprastas 4 2 3 8 2 2" xfId="5138" xr:uid="{8D7068F3-F625-45F2-BF0A-1767AA38CF3A}"/>
    <cellStyle name="Įprastas 4 2 3 8 2 2 2" xfId="13068" xr:uid="{A2564E51-F675-4879-95B7-F5CCDEE44FEC}"/>
    <cellStyle name="Įprastas 4 2 3 8 2 3" xfId="8917" xr:uid="{BD8E881A-3D88-4D62-93E4-EF6D40D8E65F}"/>
    <cellStyle name="Įprastas 4 2 3 8 3" xfId="1953" xr:uid="{7144E3E6-7F33-448E-839D-1BEF4ABC3012}"/>
    <cellStyle name="Įprastas 4 2 3 8 3 2" xfId="6102" xr:uid="{D9A5AA0B-FC2A-48E4-9C1B-59F7DB853BB4}"/>
    <cellStyle name="Įprastas 4 2 3 8 3 2 2" xfId="14032" xr:uid="{1A1B59EB-C698-40FF-8703-D056B3B926A5}"/>
    <cellStyle name="Įprastas 4 2 3 8 3 3" xfId="9883" xr:uid="{663192F6-4942-46D5-A2E7-DE0E911F57D7}"/>
    <cellStyle name="Įprastas 4 2 3 8 4" xfId="2597" xr:uid="{17889CB0-CB86-4ECD-96B5-C7413779E0F8}"/>
    <cellStyle name="Įprastas 4 2 3 8 4 2" xfId="6825" xr:uid="{38CFB74D-97AB-4DEB-9F4B-16336E312E5C}"/>
    <cellStyle name="Įprastas 4 2 3 8 4 2 2" xfId="14755" xr:uid="{B48BBCF8-4331-45A1-9F7A-D4B7E364453C}"/>
    <cellStyle name="Įprastas 4 2 3 8 4 3" xfId="10527" xr:uid="{4D211901-46A1-455F-8183-38C07A632EFF}"/>
    <cellStyle name="Įprastas 4 2 3 8 5" xfId="3241" xr:uid="{DCBF6B0E-7059-4C01-9FAC-A49595D324FE}"/>
    <cellStyle name="Įprastas 4 2 3 8 5 2" xfId="11171" xr:uid="{B902DC99-A165-4E15-9637-3647C79B6B41}"/>
    <cellStyle name="Įprastas 4 2 3 8 6" xfId="4174" xr:uid="{FB6A252F-A215-4747-8C0A-D482F1B64303}"/>
    <cellStyle name="Įprastas 4 2 3 8 6 2" xfId="12104" xr:uid="{DBBCD954-5999-4CCC-8748-5901A71241B7}"/>
    <cellStyle name="Įprastas 4 2 3 8 7" xfId="7629" xr:uid="{EF8C6D12-707D-4BF5-AF55-4898AA292C43}"/>
    <cellStyle name="Įprastas 4 2 3 8 7 2" xfId="15559" xr:uid="{85E3BD19-CDC8-450C-94C5-A35C4A98E638}"/>
    <cellStyle name="Įprastas 4 2 3 8 8" xfId="8273" xr:uid="{E7CA40A6-7EA4-4BF7-8B68-E37B410E247C}"/>
    <cellStyle name="Įprastas 4 2 3 9" xfId="665" xr:uid="{E8F3B0FF-E4A3-432A-A71E-68FA923C107B}"/>
    <cellStyle name="Įprastas 4 2 3 9 2" xfId="5379" xr:uid="{47020F9A-AD7F-48C2-B768-31420B74BD65}"/>
    <cellStyle name="Įprastas 4 2 3 9 2 2" xfId="13309" xr:uid="{728F1074-C25C-44DB-BFCC-B7B778D15374}"/>
    <cellStyle name="Įprastas 4 2 3 9 3" xfId="7066" xr:uid="{E219F3D4-98FE-4369-9871-63320DC27999}"/>
    <cellStyle name="Įprastas 4 2 3 9 3 2" xfId="14996" xr:uid="{3B7DFD92-87AB-4BD9-9A56-AAEF6E8E0446}"/>
    <cellStyle name="Įprastas 4 2 3 9 4" xfId="4415" xr:uid="{5003D6F1-474F-4660-9EB3-D39E8B763696}"/>
    <cellStyle name="Įprastas 4 2 3 9 4 2" xfId="12345" xr:uid="{E5BA25D3-0952-4015-A8C4-EEBC667E92C8}"/>
    <cellStyle name="Įprastas 4 2 3 9 5" xfId="8595" xr:uid="{01E54BBE-986C-4BEC-80DA-31E3F4F8E412}"/>
    <cellStyle name="Įprastas 4 2 4" xfId="23" xr:uid="{6A54705B-24F6-4D15-885C-13CD3BEC3540}"/>
    <cellStyle name="Įprastas 4 2 4 10" xfId="1634" xr:uid="{4033716A-4F35-4C29-A682-5D85B009EB92}"/>
    <cellStyle name="Įprastas 4 2 4 10 2" xfId="5623" xr:uid="{D0C950C2-68CC-4D57-8AB8-9FB0E1DB41FC}"/>
    <cellStyle name="Įprastas 4 2 4 10 2 2" xfId="13553" xr:uid="{0D656700-FC13-47B4-8CD4-AB0924599D5A}"/>
    <cellStyle name="Įprastas 4 2 4 10 3" xfId="9564" xr:uid="{F7E3623D-18CB-4892-87C6-F594178630AF}"/>
    <cellStyle name="Įprastas 4 2 4 11" xfId="2278" xr:uid="{B92E1A77-D5E7-4123-957A-38657202B500}"/>
    <cellStyle name="Įprastas 4 2 4 11 2" xfId="6346" xr:uid="{EFC7C821-E998-46AA-81B1-0E9E54246B33}"/>
    <cellStyle name="Įprastas 4 2 4 11 2 2" xfId="14276" xr:uid="{15E49C15-789E-48BD-AEDE-B357FDC44300}"/>
    <cellStyle name="Įprastas 4 2 4 11 3" xfId="10208" xr:uid="{B73DAA50-0057-4E73-8131-9FCF7A7D1E02}"/>
    <cellStyle name="Įprastas 4 2 4 12" xfId="2922" xr:uid="{3B1FE491-8EBA-49D3-B985-8F8E69247F1D}"/>
    <cellStyle name="Įprastas 4 2 4 12 2" xfId="10852" xr:uid="{3F55E962-7EAC-4C2A-9BC7-D2EF1E07CEC1}"/>
    <cellStyle name="Įprastas 4 2 4 13" xfId="3566" xr:uid="{98F454A6-4BCC-4BF1-A839-E4C3225E0108}"/>
    <cellStyle name="Įprastas 4 2 4 13 2" xfId="11496" xr:uid="{ADC89FE3-46DA-4026-83B1-8DB18C1648DF}"/>
    <cellStyle name="Įprastas 4 2 4 14" xfId="3695" xr:uid="{01258119-7CB7-4B4B-969D-CFB68F37CD77}"/>
    <cellStyle name="Įprastas 4 2 4 14 2" xfId="11625" xr:uid="{585ED1EF-CA3E-4A00-9B92-5000645EB111}"/>
    <cellStyle name="Įprastas 4 2 4 15" xfId="7310" xr:uid="{908AD930-7FC0-4179-907E-DF2084503870}"/>
    <cellStyle name="Įprastas 4 2 4 15 2" xfId="15240" xr:uid="{811E3ADF-DBDB-43B4-A139-5B67ED744E2C}"/>
    <cellStyle name="Įprastas 4 2 4 16" xfId="7954" xr:uid="{28A11E8E-0FAF-4C23-805E-7BA76F79C0F2}"/>
    <cellStyle name="Įprastas 4 2 4 2" xfId="43" xr:uid="{E7F2CAF1-390C-4488-B5E4-EF17C415D8FF}"/>
    <cellStyle name="Įprastas 4 2 4 2 10" xfId="2942" xr:uid="{3CB27330-CD2B-4C1D-8D70-DB8D469BB136}"/>
    <cellStyle name="Įprastas 4 2 4 2 10 2" xfId="10872" xr:uid="{6C801B20-35DA-473A-9B48-D7689D861D18}"/>
    <cellStyle name="Įprastas 4 2 4 2 11" xfId="3586" xr:uid="{9B2E9BAB-9713-4023-8591-AA5B3C323FB9}"/>
    <cellStyle name="Įprastas 4 2 4 2 11 2" xfId="11516" xr:uid="{53BFEFB3-FD4E-497B-B1C4-72239EB70288}"/>
    <cellStyle name="Įprastas 4 2 4 2 12" xfId="3715" xr:uid="{3871AE95-1F26-4264-96C7-03FFD74F41D4}"/>
    <cellStyle name="Įprastas 4 2 4 2 12 2" xfId="11645" xr:uid="{1829CFD1-AD31-4714-B2ED-68E1529280F3}"/>
    <cellStyle name="Įprastas 4 2 4 2 13" xfId="7330" xr:uid="{01EF1A21-4131-4B16-89F8-F4F735941640}"/>
    <cellStyle name="Įprastas 4 2 4 2 13 2" xfId="15260" xr:uid="{2D804144-F807-40A8-9E0C-2102853B78FF}"/>
    <cellStyle name="Įprastas 4 2 4 2 14" xfId="7974" xr:uid="{F50E9975-3198-4564-8205-04313C2FEE47}"/>
    <cellStyle name="Įprastas 4 2 4 2 2" xfId="109" xr:uid="{EEA9DF0D-C789-42B4-92A6-45D878D76B5A}"/>
    <cellStyle name="Įprastas 4 2 4 2 2 10" xfId="3775" xr:uid="{37E615C6-2DC2-4F4E-A807-2194E116CA45}"/>
    <cellStyle name="Įprastas 4 2 4 2 2 10 2" xfId="11705" xr:uid="{E4484038-601D-4411-8A50-B18D73705A39}"/>
    <cellStyle name="Įprastas 4 2 4 2 2 11" xfId="7395" xr:uid="{310B1F85-43D2-4365-AF33-852E75106C48}"/>
    <cellStyle name="Įprastas 4 2 4 2 2 11 2" xfId="15325" xr:uid="{67B81ECF-204A-41D4-9E37-74A13F1761BB}"/>
    <cellStyle name="Įprastas 4 2 4 2 2 12" xfId="8039" xr:uid="{92114899-FA20-462D-AA04-44E2F28715DB}"/>
    <cellStyle name="Įprastas 4 2 4 2 2 2" xfId="239" xr:uid="{FF23B87F-FAAB-452F-9D54-C5844CB0C765}"/>
    <cellStyle name="Įprastas 4 2 4 2 2 2 10" xfId="8169" xr:uid="{11D07778-22D1-4980-A65D-6CA2856ADCF7}"/>
    <cellStyle name="Įprastas 4 2 4 2 2 2 2" xfId="561" xr:uid="{EC26592A-76B1-46C1-ACE8-986873A58598}"/>
    <cellStyle name="Įprastas 4 2 4 2 2 2 2 2" xfId="1205" xr:uid="{462BBAC9-A3D3-4E86-8679-3F63CABE4329}"/>
    <cellStyle name="Įprastas 4 2 4 2 2 2 2 2 2" xfId="5100" xr:uid="{A696E16F-2F0D-4E9B-97F6-9C267690679E}"/>
    <cellStyle name="Įprastas 4 2 4 2 2 2 2 2 2 2" xfId="13030" xr:uid="{8D5D2547-659A-4430-B931-53E8467F3DB4}"/>
    <cellStyle name="Įprastas 4 2 4 2 2 2 2 2 3" xfId="9135" xr:uid="{A2C08A18-462A-490F-B2BA-6F7293F2526D}"/>
    <cellStyle name="Įprastas 4 2 4 2 2 2 2 3" xfId="2171" xr:uid="{64668628-3F0B-425C-9B48-220E93D74885}"/>
    <cellStyle name="Įprastas 4 2 4 2 2 2 2 3 2" xfId="6064" xr:uid="{A7134D44-E2B8-4A54-93F3-A85CC2FB7E09}"/>
    <cellStyle name="Įprastas 4 2 4 2 2 2 2 3 2 2" xfId="13994" xr:uid="{04C2A64F-30F5-4C9D-996D-B2DF3E0A36FA}"/>
    <cellStyle name="Įprastas 4 2 4 2 2 2 2 3 3" xfId="10101" xr:uid="{FEDF1968-2510-46DA-9520-E3062D9D762E}"/>
    <cellStyle name="Įprastas 4 2 4 2 2 2 2 4" xfId="2815" xr:uid="{5A6350AC-3902-4011-96E2-1B541E36BC83}"/>
    <cellStyle name="Įprastas 4 2 4 2 2 2 2 4 2" xfId="6787" xr:uid="{D97C2B76-6064-4962-8CF6-99899194BA05}"/>
    <cellStyle name="Įprastas 4 2 4 2 2 2 2 4 2 2" xfId="14717" xr:uid="{BAE603F5-38A8-45DC-81F5-C0D0F5A9CA6C}"/>
    <cellStyle name="Įprastas 4 2 4 2 2 2 2 4 3" xfId="10745" xr:uid="{EB887D93-82C4-4D8A-97B3-A0E252D37FA6}"/>
    <cellStyle name="Įprastas 4 2 4 2 2 2 2 5" xfId="3459" xr:uid="{3B02DA5C-657F-4054-B2CF-41A358BDD446}"/>
    <cellStyle name="Įprastas 4 2 4 2 2 2 2 5 2" xfId="11389" xr:uid="{B2979066-BE99-4A93-96E2-6D423BDAD74F}"/>
    <cellStyle name="Įprastas 4 2 4 2 2 2 2 6" xfId="4136" xr:uid="{11BEB352-6146-4157-991A-7BD05E4FC48A}"/>
    <cellStyle name="Įprastas 4 2 4 2 2 2 2 6 2" xfId="12066" xr:uid="{FE0A7677-6F99-4B6C-8601-278D6F29B641}"/>
    <cellStyle name="Įprastas 4 2 4 2 2 2 2 7" xfId="7847" xr:uid="{02946F02-E0A7-4D3E-96A0-FDE8DDFA81D1}"/>
    <cellStyle name="Įprastas 4 2 4 2 2 2 2 7 2" xfId="15777" xr:uid="{22A60C59-DBA6-46D5-A864-D4650A0DC306}"/>
    <cellStyle name="Įprastas 4 2 4 2 2 2 2 8" xfId="8491" xr:uid="{C67CAED0-B784-4361-BFB4-6A6462C9F05F}"/>
    <cellStyle name="Įprastas 4 2 4 2 2 2 3" xfId="883" xr:uid="{D662971A-36FD-4E24-B222-A1E52CD77BC4}"/>
    <cellStyle name="Įprastas 4 2 4 2 2 2 3 2" xfId="5341" xr:uid="{C50B222C-A46B-4512-9B59-4D3C06066EEF}"/>
    <cellStyle name="Įprastas 4 2 4 2 2 2 3 2 2" xfId="13271" xr:uid="{1CA6F480-E94C-40DC-B2D8-A73A255751F1}"/>
    <cellStyle name="Įprastas 4 2 4 2 2 2 3 3" xfId="6305" xr:uid="{26518CF6-4425-4281-9796-9487C7803F01}"/>
    <cellStyle name="Įprastas 4 2 4 2 2 2 3 3 2" xfId="14235" xr:uid="{55818043-D225-4A5A-B2E5-B86179BEB135}"/>
    <cellStyle name="Įprastas 4 2 4 2 2 2 3 4" xfId="7028" xr:uid="{8EFE1153-3589-48CB-B042-DD326C50FF2B}"/>
    <cellStyle name="Įprastas 4 2 4 2 2 2 3 4 2" xfId="14958" xr:uid="{E907FB24-EC79-4AC3-BB76-A0AB4E9D2D0A}"/>
    <cellStyle name="Įprastas 4 2 4 2 2 2 3 5" xfId="4377" xr:uid="{2F525FA7-E88E-45D6-83C9-0F96B4519193}"/>
    <cellStyle name="Įprastas 4 2 4 2 2 2 3 5 2" xfId="12307" xr:uid="{E0A7046D-D5E8-4361-8BD2-F97E81FDBD23}"/>
    <cellStyle name="Įprastas 4 2 4 2 2 2 3 6" xfId="8813" xr:uid="{AF98A203-5C94-4D2D-BC47-E5C2F8EB0FDC}"/>
    <cellStyle name="Įprastas 4 2 4 2 2 2 4" xfId="1527" xr:uid="{627A9341-7A5B-4892-9EB7-EB57168C9951}"/>
    <cellStyle name="Įprastas 4 2 4 2 2 2 4 2" xfId="5582" xr:uid="{D9ECB657-0E50-4FC5-AC7A-1B8A1C54D7DD}"/>
    <cellStyle name="Įprastas 4 2 4 2 2 2 4 2 2" xfId="13512" xr:uid="{A70D805D-3681-4241-8091-6E87466F3D04}"/>
    <cellStyle name="Įprastas 4 2 4 2 2 2 4 3" xfId="7269" xr:uid="{8960D3E2-C13F-47CE-B48D-6EEFD718B6E4}"/>
    <cellStyle name="Įprastas 4 2 4 2 2 2 4 3 2" xfId="15199" xr:uid="{73402F36-A36C-4303-8E2F-883C5F124F39}"/>
    <cellStyle name="Įprastas 4 2 4 2 2 2 4 4" xfId="4618" xr:uid="{B1E60874-5B06-4102-97E3-51938E24C2AC}"/>
    <cellStyle name="Įprastas 4 2 4 2 2 2 4 4 2" xfId="12548" xr:uid="{8148758E-4FA1-4EF2-A95C-45FCFEE93608}"/>
    <cellStyle name="Įprastas 4 2 4 2 2 2 4 5" xfId="9457" xr:uid="{8B12535D-8F31-4B3B-B01B-6B4FA16A00FE}"/>
    <cellStyle name="Įprastas 4 2 4 2 2 2 5" xfId="1849" xr:uid="{2FD3C02C-8F91-4881-BADB-D1A5DF12211B}"/>
    <cellStyle name="Įprastas 4 2 4 2 2 2 5 2" xfId="4859" xr:uid="{697D4816-4823-405F-AA8A-DFFA14521B3E}"/>
    <cellStyle name="Įprastas 4 2 4 2 2 2 5 2 2" xfId="12789" xr:uid="{24B50D80-BC77-4869-B358-603706BFC36C}"/>
    <cellStyle name="Įprastas 4 2 4 2 2 2 5 3" xfId="9779" xr:uid="{1C849E7F-9EFD-4E6A-A26F-9C2E18789B2F}"/>
    <cellStyle name="Įprastas 4 2 4 2 2 2 6" xfId="2493" xr:uid="{BB006669-E7BD-459C-9A6E-6A49EC0D96A3}"/>
    <cellStyle name="Įprastas 4 2 4 2 2 2 6 2" xfId="5823" xr:uid="{FC79E221-BA90-48EB-ABA2-B2F0B70D972C}"/>
    <cellStyle name="Įprastas 4 2 4 2 2 2 6 2 2" xfId="13753" xr:uid="{4DEA6B68-69BD-4FB9-95EA-649E47C9D3E6}"/>
    <cellStyle name="Įprastas 4 2 4 2 2 2 6 3" xfId="10423" xr:uid="{B3CA2E19-0F9B-4329-BB98-94DCAE0C64EF}"/>
    <cellStyle name="Įprastas 4 2 4 2 2 2 7" xfId="3137" xr:uid="{7DF2B48E-73D4-4048-96E6-C7BF7340AE94}"/>
    <cellStyle name="Įprastas 4 2 4 2 2 2 7 2" xfId="6546" xr:uid="{1689854E-953E-4342-BB0D-C7C545C18B15}"/>
    <cellStyle name="Įprastas 4 2 4 2 2 2 7 2 2" xfId="14476" xr:uid="{4886A077-6110-4E18-8C2C-A03BE9C248E5}"/>
    <cellStyle name="Įprastas 4 2 4 2 2 2 7 3" xfId="11067" xr:uid="{85A4EF59-9E9C-4120-87D5-6DF00C96F9BC}"/>
    <cellStyle name="Įprastas 4 2 4 2 2 2 8" xfId="3895" xr:uid="{1E13519F-A416-4C2B-8C78-FE9355785E07}"/>
    <cellStyle name="Įprastas 4 2 4 2 2 2 8 2" xfId="11825" xr:uid="{44061F10-6AD6-4406-B735-CB889501AB86}"/>
    <cellStyle name="Įprastas 4 2 4 2 2 2 9" xfId="7525" xr:uid="{CCCF2168-553B-42AF-B199-A1F271DA6257}"/>
    <cellStyle name="Įprastas 4 2 4 2 2 2 9 2" xfId="15455" xr:uid="{0C91754A-E9A7-4D8D-842F-CFC193604187}"/>
    <cellStyle name="Įprastas 4 2 4 2 2 3" xfId="431" xr:uid="{D93608DE-0B2E-4061-9611-4D190979D9AD}"/>
    <cellStyle name="Įprastas 4 2 4 2 2 3 2" xfId="1075" xr:uid="{2009BFDA-A324-4C1F-854C-04ED43077F0A}"/>
    <cellStyle name="Įprastas 4 2 4 2 2 3 2 2" xfId="4980" xr:uid="{63D2BFBA-6894-4045-A67E-958768D6F301}"/>
    <cellStyle name="Įprastas 4 2 4 2 2 3 2 2 2" xfId="12910" xr:uid="{46E1D502-F7DE-441C-9BB7-D1A4E5D6B870}"/>
    <cellStyle name="Įprastas 4 2 4 2 2 3 2 3" xfId="9005" xr:uid="{22ED4D4D-F0A1-4575-AB56-DB6471D076FA}"/>
    <cellStyle name="Įprastas 4 2 4 2 2 3 3" xfId="2041" xr:uid="{493860D6-3B64-4F02-A3CC-888CA146A5D4}"/>
    <cellStyle name="Įprastas 4 2 4 2 2 3 3 2" xfId="5944" xr:uid="{CD6F7D53-E11A-424F-96D4-0F20EC8EFA45}"/>
    <cellStyle name="Įprastas 4 2 4 2 2 3 3 2 2" xfId="13874" xr:uid="{72F57B46-88F7-40F5-A608-BEB99912C28E}"/>
    <cellStyle name="Įprastas 4 2 4 2 2 3 3 3" xfId="9971" xr:uid="{89CC3C2E-8C87-443A-B77B-3DDF94E797DC}"/>
    <cellStyle name="Įprastas 4 2 4 2 2 3 4" xfId="2685" xr:uid="{03AC07BF-CD22-41A5-89D8-95429032D9A2}"/>
    <cellStyle name="Įprastas 4 2 4 2 2 3 4 2" xfId="6667" xr:uid="{9C39A556-72D8-4120-A008-DFE8B4643170}"/>
    <cellStyle name="Įprastas 4 2 4 2 2 3 4 2 2" xfId="14597" xr:uid="{65A76D4E-84E0-42F2-87ED-EA6BEB4DF331}"/>
    <cellStyle name="Įprastas 4 2 4 2 2 3 4 3" xfId="10615" xr:uid="{D8B28CFF-E645-4D3E-B859-0E139F310F6B}"/>
    <cellStyle name="Įprastas 4 2 4 2 2 3 5" xfId="3329" xr:uid="{2DA66A85-C4E5-469A-8C75-743B03C1D77B}"/>
    <cellStyle name="Įprastas 4 2 4 2 2 3 5 2" xfId="11259" xr:uid="{9B045AC0-F27E-4F14-A257-A06CD7477192}"/>
    <cellStyle name="Įprastas 4 2 4 2 2 3 6" xfId="4016" xr:uid="{8B7D2A56-9CFF-4CE9-A0A3-192612695A59}"/>
    <cellStyle name="Įprastas 4 2 4 2 2 3 6 2" xfId="11946" xr:uid="{25036FCC-CB3A-438D-84AC-9999FC92E259}"/>
    <cellStyle name="Įprastas 4 2 4 2 2 3 7" xfId="7717" xr:uid="{CA118706-D91B-453A-A9D7-DB4047577E2B}"/>
    <cellStyle name="Įprastas 4 2 4 2 2 3 7 2" xfId="15647" xr:uid="{D69E06E9-B5B0-4970-B91C-5B1DCDF6F640}"/>
    <cellStyle name="Įprastas 4 2 4 2 2 3 8" xfId="8361" xr:uid="{992C3BCD-92F3-4AB3-BBC4-88614BF4D69B}"/>
    <cellStyle name="Įprastas 4 2 4 2 2 4" xfId="753" xr:uid="{E462A9F2-8D3E-4D99-84B5-D4E43446A8FA}"/>
    <cellStyle name="Įprastas 4 2 4 2 2 4 2" xfId="5221" xr:uid="{540B2763-776F-49D3-85E0-D5010EFDC0A6}"/>
    <cellStyle name="Įprastas 4 2 4 2 2 4 2 2" xfId="13151" xr:uid="{AD33096E-3FD2-408C-A481-088300C34088}"/>
    <cellStyle name="Įprastas 4 2 4 2 2 4 3" xfId="6185" xr:uid="{B9C68E64-ED8D-4C30-B386-D09BDE0909F3}"/>
    <cellStyle name="Įprastas 4 2 4 2 2 4 3 2" xfId="14115" xr:uid="{5BF056D5-8F2B-458D-A821-A868E5EFFEB1}"/>
    <cellStyle name="Įprastas 4 2 4 2 2 4 4" xfId="6908" xr:uid="{708C30F8-4558-4D34-8303-866336C14F37}"/>
    <cellStyle name="Įprastas 4 2 4 2 2 4 4 2" xfId="14838" xr:uid="{41298483-30CA-4800-BBF0-3EAA1231A117}"/>
    <cellStyle name="Įprastas 4 2 4 2 2 4 5" xfId="4257" xr:uid="{B39AEAEC-7836-4087-9BB1-250898C34060}"/>
    <cellStyle name="Įprastas 4 2 4 2 2 4 5 2" xfId="12187" xr:uid="{DBE08635-AA19-445B-A421-54A2074FC758}"/>
    <cellStyle name="Įprastas 4 2 4 2 2 4 6" xfId="8683" xr:uid="{1C0B0568-3E8C-445A-9513-E0F12F0EE63E}"/>
    <cellStyle name="Įprastas 4 2 4 2 2 5" xfId="1397" xr:uid="{40FA1FEA-0698-466E-AA10-BA3220844BC1}"/>
    <cellStyle name="Įprastas 4 2 4 2 2 5 2" xfId="5462" xr:uid="{3A1725FD-05FC-4FEF-B29F-1FAB1472EADC}"/>
    <cellStyle name="Įprastas 4 2 4 2 2 5 2 2" xfId="13392" xr:uid="{43BECAB0-65F1-46BA-99C4-360D788F1C22}"/>
    <cellStyle name="Įprastas 4 2 4 2 2 5 3" xfId="7149" xr:uid="{070BE75F-AC81-4049-9002-B29D5C42987B}"/>
    <cellStyle name="Įprastas 4 2 4 2 2 5 3 2" xfId="15079" xr:uid="{8C5ED3F3-65AF-4C00-953B-E9A02FFE672C}"/>
    <cellStyle name="Įprastas 4 2 4 2 2 5 4" xfId="4498" xr:uid="{475BCA58-F6F8-4DB9-8EF1-9941419EBF3E}"/>
    <cellStyle name="Įprastas 4 2 4 2 2 5 4 2" xfId="12428" xr:uid="{FCF7CD2A-B1BE-48F8-B237-A4E23A766841}"/>
    <cellStyle name="Įprastas 4 2 4 2 2 5 5" xfId="9327" xr:uid="{5F1FD66A-42AC-4134-A11C-E9A11653B96C}"/>
    <cellStyle name="Įprastas 4 2 4 2 2 6" xfId="1719" xr:uid="{051D0A0E-978B-4D94-A46C-AD4956D19181}"/>
    <cellStyle name="Įprastas 4 2 4 2 2 6 2" xfId="4739" xr:uid="{4EC26BF5-8179-4480-8511-B2B586C91531}"/>
    <cellStyle name="Įprastas 4 2 4 2 2 6 2 2" xfId="12669" xr:uid="{699DBB86-A8C7-42B2-AEFF-1518B1A02C73}"/>
    <cellStyle name="Įprastas 4 2 4 2 2 6 3" xfId="9649" xr:uid="{F1122DD1-B8D0-45D6-B674-1ADA3D5D16F9}"/>
    <cellStyle name="Įprastas 4 2 4 2 2 7" xfId="2363" xr:uid="{4CA4ED36-E4E9-4C45-9745-52E166072ECF}"/>
    <cellStyle name="Įprastas 4 2 4 2 2 7 2" xfId="5703" xr:uid="{E9800BB9-0BF5-43BD-A58E-AF0F090BC82C}"/>
    <cellStyle name="Įprastas 4 2 4 2 2 7 2 2" xfId="13633" xr:uid="{0787DF03-262E-4FD5-BF03-50408F332F9E}"/>
    <cellStyle name="Įprastas 4 2 4 2 2 7 3" xfId="10293" xr:uid="{44EE7ECE-48FD-4EC4-BE69-0880F4B40599}"/>
    <cellStyle name="Įprastas 4 2 4 2 2 8" xfId="3007" xr:uid="{6C49B6B6-B80F-4213-8D0C-3635B2DC1400}"/>
    <cellStyle name="Įprastas 4 2 4 2 2 8 2" xfId="6426" xr:uid="{40DC5270-D9F0-4651-A2C2-565D747AA879}"/>
    <cellStyle name="Įprastas 4 2 4 2 2 8 2 2" xfId="14356" xr:uid="{390B01D5-F647-4891-A4C0-8BB4E6EA5341}"/>
    <cellStyle name="Įprastas 4 2 4 2 2 8 3" xfId="10937" xr:uid="{AFB8429A-5741-4136-A44D-E2F5A86C0A8A}"/>
    <cellStyle name="Įprastas 4 2 4 2 2 9" xfId="3651" xr:uid="{71466A5B-6B26-4745-ACF8-58D7ADC2F1E1}"/>
    <cellStyle name="Įprastas 4 2 4 2 2 9 2" xfId="11581" xr:uid="{869174C1-B745-47FA-AB8B-60ADAAB35464}"/>
    <cellStyle name="Įprastas 4 2 4 2 3" xfId="174" xr:uid="{0CCF9204-F06A-4A46-880C-F5F6B1163193}"/>
    <cellStyle name="Įprastas 4 2 4 2 3 10" xfId="8104" xr:uid="{A2D1BBF2-1604-45A0-B3B6-67F259DB38FB}"/>
    <cellStyle name="Įprastas 4 2 4 2 3 2" xfId="496" xr:uid="{F964C8EF-6261-4FC0-B010-C57FCDE43D0E}"/>
    <cellStyle name="Įprastas 4 2 4 2 3 2 2" xfId="1140" xr:uid="{EC418CDD-6D3C-4187-A385-C25610388073}"/>
    <cellStyle name="Įprastas 4 2 4 2 3 2 2 2" xfId="5040" xr:uid="{04255EBA-60CB-425E-BCA3-557EF3C9F228}"/>
    <cellStyle name="Įprastas 4 2 4 2 3 2 2 2 2" xfId="12970" xr:uid="{25393614-93D3-41EE-BF37-CCF58BDF6480}"/>
    <cellStyle name="Įprastas 4 2 4 2 3 2 2 3" xfId="9070" xr:uid="{50CA0CED-3E1C-4687-A772-D230C24CEDF5}"/>
    <cellStyle name="Įprastas 4 2 4 2 3 2 3" xfId="2106" xr:uid="{DC3BB232-C81C-482B-94FA-7FB2F4259B1D}"/>
    <cellStyle name="Įprastas 4 2 4 2 3 2 3 2" xfId="6004" xr:uid="{2C8B5703-AB7E-4128-AC50-F10243941F1F}"/>
    <cellStyle name="Įprastas 4 2 4 2 3 2 3 2 2" xfId="13934" xr:uid="{CA42324C-C3D6-4BB1-A50E-B66F1210138F}"/>
    <cellStyle name="Įprastas 4 2 4 2 3 2 3 3" xfId="10036" xr:uid="{5F50D78A-3307-4DC2-93A1-AC107871DDF7}"/>
    <cellStyle name="Įprastas 4 2 4 2 3 2 4" xfId="2750" xr:uid="{79D6F81D-76B7-4AFA-ACED-D2A07968592A}"/>
    <cellStyle name="Įprastas 4 2 4 2 3 2 4 2" xfId="6727" xr:uid="{679A97A8-0E02-4606-8528-4BD521B436EE}"/>
    <cellStyle name="Įprastas 4 2 4 2 3 2 4 2 2" xfId="14657" xr:uid="{58161197-C9BA-4A4B-A183-247FD34BD2A2}"/>
    <cellStyle name="Įprastas 4 2 4 2 3 2 4 3" xfId="10680" xr:uid="{74514BFC-D40A-45E1-874F-DB7A568C2CCF}"/>
    <cellStyle name="Įprastas 4 2 4 2 3 2 5" xfId="3394" xr:uid="{0635B31F-419E-47A7-A179-E65023AAAEE3}"/>
    <cellStyle name="Įprastas 4 2 4 2 3 2 5 2" xfId="11324" xr:uid="{FEBBE743-4CBD-41CD-8079-6F35122FAAB2}"/>
    <cellStyle name="Įprastas 4 2 4 2 3 2 6" xfId="4076" xr:uid="{AD3E1FA5-5F64-4B75-BA94-EDD121606C1C}"/>
    <cellStyle name="Įprastas 4 2 4 2 3 2 6 2" xfId="12006" xr:uid="{744A356B-E65D-4636-ABDA-74C7205AAEE7}"/>
    <cellStyle name="Įprastas 4 2 4 2 3 2 7" xfId="7782" xr:uid="{2D2306D0-6C98-4556-B616-A1EA9871C214}"/>
    <cellStyle name="Įprastas 4 2 4 2 3 2 7 2" xfId="15712" xr:uid="{1559F4D9-78E3-45F9-99EC-96CD9A607270}"/>
    <cellStyle name="Įprastas 4 2 4 2 3 2 8" xfId="8426" xr:uid="{4BDC2135-BCE8-4BEC-A18E-FBFF72A2AB31}"/>
    <cellStyle name="Įprastas 4 2 4 2 3 3" xfId="818" xr:uid="{B1F9420D-657A-4C4B-8A6C-45DAACDA6F37}"/>
    <cellStyle name="Įprastas 4 2 4 2 3 3 2" xfId="5281" xr:uid="{0959DEE7-E306-41A3-A916-EF5427DD3223}"/>
    <cellStyle name="Įprastas 4 2 4 2 3 3 2 2" xfId="13211" xr:uid="{59FC0CAA-7361-46DC-8B0A-CE2BBA49C0BB}"/>
    <cellStyle name="Įprastas 4 2 4 2 3 3 3" xfId="6245" xr:uid="{D4EE71BF-3B53-4670-992D-DE6618A2D5A0}"/>
    <cellStyle name="Įprastas 4 2 4 2 3 3 3 2" xfId="14175" xr:uid="{58286992-7FC3-4A46-AD82-8B4C7636E39E}"/>
    <cellStyle name="Įprastas 4 2 4 2 3 3 4" xfId="6968" xr:uid="{CFCDA503-12B6-4982-A6AB-F4D297A04579}"/>
    <cellStyle name="Įprastas 4 2 4 2 3 3 4 2" xfId="14898" xr:uid="{2A9E6C9E-838A-4FE9-8F41-191E9649D2BC}"/>
    <cellStyle name="Įprastas 4 2 4 2 3 3 5" xfId="4317" xr:uid="{B631E2EE-327E-45E2-BABF-74287E12B643}"/>
    <cellStyle name="Įprastas 4 2 4 2 3 3 5 2" xfId="12247" xr:uid="{8027E8F6-3F68-4B5C-9CA4-857D9C955BED}"/>
    <cellStyle name="Įprastas 4 2 4 2 3 3 6" xfId="8748" xr:uid="{58FD1E61-AFBC-4C83-9706-827A1B0C70E3}"/>
    <cellStyle name="Įprastas 4 2 4 2 3 4" xfId="1462" xr:uid="{38D20B82-68EB-4102-ABE8-4B4D962144FA}"/>
    <cellStyle name="Įprastas 4 2 4 2 3 4 2" xfId="5522" xr:uid="{34C7112E-2AAA-4109-ABCA-22CEEC803B06}"/>
    <cellStyle name="Įprastas 4 2 4 2 3 4 2 2" xfId="13452" xr:uid="{3E86828C-81C7-4696-8BB9-65A36E51257A}"/>
    <cellStyle name="Įprastas 4 2 4 2 3 4 3" xfId="7209" xr:uid="{E8B1C796-7F77-477F-908A-9EE740AF8C52}"/>
    <cellStyle name="Įprastas 4 2 4 2 3 4 3 2" xfId="15139" xr:uid="{D9326421-23F7-42CD-802B-B4622319DEC6}"/>
    <cellStyle name="Įprastas 4 2 4 2 3 4 4" xfId="4558" xr:uid="{B218C34F-1B51-4688-8938-D673ECEE0E27}"/>
    <cellStyle name="Įprastas 4 2 4 2 3 4 4 2" xfId="12488" xr:uid="{A9B135CB-8B11-45C6-950C-3C8538808A2A}"/>
    <cellStyle name="Įprastas 4 2 4 2 3 4 5" xfId="9392" xr:uid="{F249F7DB-5D65-4F7C-8D75-EAE67D5673A8}"/>
    <cellStyle name="Įprastas 4 2 4 2 3 5" xfId="1784" xr:uid="{134D15B7-5617-4054-9D7C-216CAA620646}"/>
    <cellStyle name="Įprastas 4 2 4 2 3 5 2" xfId="4799" xr:uid="{3F3F2D57-C204-446B-B4C1-6BB162E062C6}"/>
    <cellStyle name="Įprastas 4 2 4 2 3 5 2 2" xfId="12729" xr:uid="{526AAE15-B8CB-4E1C-ADDE-3F7B76169F17}"/>
    <cellStyle name="Įprastas 4 2 4 2 3 5 3" xfId="9714" xr:uid="{C4E72008-9DC5-47B1-9D38-3B33500B3322}"/>
    <cellStyle name="Įprastas 4 2 4 2 3 6" xfId="2428" xr:uid="{6079055B-BA41-43D8-BB7A-5D32028DF379}"/>
    <cellStyle name="Įprastas 4 2 4 2 3 6 2" xfId="5763" xr:uid="{27B8AAE7-962C-4D09-A972-136293E7DBCC}"/>
    <cellStyle name="Įprastas 4 2 4 2 3 6 2 2" xfId="13693" xr:uid="{AF044E45-5CA2-4B82-B789-ECC88BCEB913}"/>
    <cellStyle name="Įprastas 4 2 4 2 3 6 3" xfId="10358" xr:uid="{4F09593A-657C-472C-8706-8596FCEE7BC9}"/>
    <cellStyle name="Įprastas 4 2 4 2 3 7" xfId="3072" xr:uid="{8C8868D8-0C1D-422D-9D95-F2F0C78B998B}"/>
    <cellStyle name="Įprastas 4 2 4 2 3 7 2" xfId="6486" xr:uid="{FD5A06E3-A946-446C-8670-B67405CD8C4E}"/>
    <cellStyle name="Įprastas 4 2 4 2 3 7 2 2" xfId="14416" xr:uid="{F3695D1A-3F3C-4B19-8287-53FF67996B64}"/>
    <cellStyle name="Įprastas 4 2 4 2 3 7 3" xfId="11002" xr:uid="{8D7B130E-D9A2-4DD1-9470-92313B44717C}"/>
    <cellStyle name="Įprastas 4 2 4 2 3 8" xfId="3835" xr:uid="{96ADA541-F3D4-4FEE-9233-49B090EE535F}"/>
    <cellStyle name="Įprastas 4 2 4 2 3 8 2" xfId="11765" xr:uid="{A829E892-E4BC-4A62-B7E0-1E1E1FD312AD}"/>
    <cellStyle name="Įprastas 4 2 4 2 3 9" xfId="7460" xr:uid="{3766860A-D642-47EE-9634-5414CC9CCFBB}"/>
    <cellStyle name="Įprastas 4 2 4 2 3 9 2" xfId="15390" xr:uid="{564BEF4D-0152-436E-9C00-A30979BEE638}"/>
    <cellStyle name="Įprastas 4 2 4 2 4" xfId="303" xr:uid="{A1129E65-46FA-43DC-A0A0-52F663E7D706}"/>
    <cellStyle name="Įprastas 4 2 4 2 4 10" xfId="8233" xr:uid="{B9FC3B9B-0AA6-46ED-9811-294F324C358D}"/>
    <cellStyle name="Įprastas 4 2 4 2 4 2" xfId="625" xr:uid="{52D09F07-FA90-427E-AE93-3DE787AFFD37}"/>
    <cellStyle name="Įprastas 4 2 4 2 4 2 2" xfId="1269" xr:uid="{60EE92F9-1885-44EE-BCAD-E8F80F7E5EFC}"/>
    <cellStyle name="Įprastas 4 2 4 2 4 2 2 2" xfId="9199" xr:uid="{02DBE7DD-9275-46F2-8575-8DB97D11C938}"/>
    <cellStyle name="Įprastas 4 2 4 2 4 2 3" xfId="2235" xr:uid="{A1A3A75F-9D7C-450F-AB15-D5E3A2054EA3}"/>
    <cellStyle name="Įprastas 4 2 4 2 4 2 3 2" xfId="10165" xr:uid="{83C823A3-FCE2-4D21-8BA2-0AC2490F548F}"/>
    <cellStyle name="Įprastas 4 2 4 2 4 2 4" xfId="2879" xr:uid="{57DD063A-D12A-4E79-A527-4D68C18944C2}"/>
    <cellStyle name="Įprastas 4 2 4 2 4 2 4 2" xfId="10809" xr:uid="{A43BAC49-F304-47E0-A91E-B143F6EC63E2}"/>
    <cellStyle name="Įprastas 4 2 4 2 4 2 5" xfId="3523" xr:uid="{FF1FDCEF-6F5B-4E5A-A8DC-3CCAFC2A6BC7}"/>
    <cellStyle name="Įprastas 4 2 4 2 4 2 5 2" xfId="11453" xr:uid="{FA59B668-ABDB-44FA-9328-20ACB0837520}"/>
    <cellStyle name="Įprastas 4 2 4 2 4 2 6" xfId="4920" xr:uid="{78016AB1-885B-49FA-AB1A-7C6D9BD31607}"/>
    <cellStyle name="Įprastas 4 2 4 2 4 2 6 2" xfId="12850" xr:uid="{6903BBA2-47F3-4195-8128-2366CA2B0C18}"/>
    <cellStyle name="Įprastas 4 2 4 2 4 2 7" xfId="7911" xr:uid="{7E0FCF89-C88D-40E5-A535-65B2153D777A}"/>
    <cellStyle name="Įprastas 4 2 4 2 4 2 7 2" xfId="15841" xr:uid="{7404FC16-33A9-46BC-B497-3E9C69671E95}"/>
    <cellStyle name="Įprastas 4 2 4 2 4 2 8" xfId="8555" xr:uid="{E203CEA2-13BA-409E-9285-85B950E3CE94}"/>
    <cellStyle name="Įprastas 4 2 4 2 4 3" xfId="947" xr:uid="{58910EAB-F7ED-4F96-9FC2-04F88E070D72}"/>
    <cellStyle name="Įprastas 4 2 4 2 4 3 2" xfId="5884" xr:uid="{72F0414E-1029-49D8-90DA-858D14621294}"/>
    <cellStyle name="Įprastas 4 2 4 2 4 3 2 2" xfId="13814" xr:uid="{6A679D55-95AE-4B29-9954-A934E4E5E93D}"/>
    <cellStyle name="Įprastas 4 2 4 2 4 3 3" xfId="8877" xr:uid="{95DC7553-0FA3-4CAD-B309-B2BC45FC3450}"/>
    <cellStyle name="Įprastas 4 2 4 2 4 4" xfId="1591" xr:uid="{6E42A602-F781-4027-9C34-657001333D57}"/>
    <cellStyle name="Įprastas 4 2 4 2 4 4 2" xfId="6607" xr:uid="{DD4EA9F1-38A2-4D15-94AD-4543618FC2C2}"/>
    <cellStyle name="Įprastas 4 2 4 2 4 4 2 2" xfId="14537" xr:uid="{6362CD0E-F65F-4836-876F-06441E015D25}"/>
    <cellStyle name="Įprastas 4 2 4 2 4 4 3" xfId="9521" xr:uid="{DBCF4188-5F0E-4200-98BF-7CCF6AE55CAD}"/>
    <cellStyle name="Įprastas 4 2 4 2 4 5" xfId="1913" xr:uid="{B12AF196-C82E-4D6C-BC2A-FF1E7379A18E}"/>
    <cellStyle name="Įprastas 4 2 4 2 4 5 2" xfId="9843" xr:uid="{E2388C95-7859-4A23-8CA2-A749CC7E39EF}"/>
    <cellStyle name="Įprastas 4 2 4 2 4 6" xfId="2557" xr:uid="{42DEA346-3F84-4D4F-B9DC-C6B007802A06}"/>
    <cellStyle name="Įprastas 4 2 4 2 4 6 2" xfId="10487" xr:uid="{53AEE57A-DBB5-4C82-A70D-6B790C39D385}"/>
    <cellStyle name="Įprastas 4 2 4 2 4 7" xfId="3201" xr:uid="{2683ACFD-C578-42DD-8359-ABFEEF012822}"/>
    <cellStyle name="Įprastas 4 2 4 2 4 7 2" xfId="11131" xr:uid="{BB36050A-44EF-4203-8A42-46D0AE09061B}"/>
    <cellStyle name="Įprastas 4 2 4 2 4 8" xfId="3956" xr:uid="{50EFBFFC-E87A-4D40-877F-95D479AD629A}"/>
    <cellStyle name="Įprastas 4 2 4 2 4 8 2" xfId="11886" xr:uid="{EF320E9A-3096-474D-8542-FB9D260EB9F8}"/>
    <cellStyle name="Įprastas 4 2 4 2 4 9" xfId="7589" xr:uid="{A5DA99D1-3E18-4E10-A1A2-1AA81449557F}"/>
    <cellStyle name="Įprastas 4 2 4 2 4 9 2" xfId="15519" xr:uid="{FF4A86F1-7A08-4F60-AA01-D3FA2AC4F654}"/>
    <cellStyle name="Įprastas 4 2 4 2 5" xfId="366" xr:uid="{9121F808-3E8B-4585-843A-5AC8B0F35C6E}"/>
    <cellStyle name="Įprastas 4 2 4 2 5 2" xfId="1010" xr:uid="{A2988044-87B7-4027-8580-97BBD75F3D89}"/>
    <cellStyle name="Įprastas 4 2 4 2 5 2 2" xfId="5161" xr:uid="{3122515E-E509-4449-8603-B044A49E7608}"/>
    <cellStyle name="Įprastas 4 2 4 2 5 2 2 2" xfId="13091" xr:uid="{AEF1BF8B-43D9-4CFA-8690-71DD9DD835BF}"/>
    <cellStyle name="Įprastas 4 2 4 2 5 2 3" xfId="8940" xr:uid="{8D9767ED-9376-461C-907C-AF0010E22E17}"/>
    <cellStyle name="Įprastas 4 2 4 2 5 3" xfId="1976" xr:uid="{9A6C5BFE-03D9-4234-8FD1-9DC0C42C9E89}"/>
    <cellStyle name="Įprastas 4 2 4 2 5 3 2" xfId="6125" xr:uid="{6D720F6C-B304-4FCF-9E7F-203B871EFB07}"/>
    <cellStyle name="Įprastas 4 2 4 2 5 3 2 2" xfId="14055" xr:uid="{13997504-02AA-4689-B62F-B72D528A7B98}"/>
    <cellStyle name="Įprastas 4 2 4 2 5 3 3" xfId="9906" xr:uid="{84943226-0282-4796-826E-E240A2B35F37}"/>
    <cellStyle name="Įprastas 4 2 4 2 5 4" xfId="2620" xr:uid="{4FA0BA59-1B7F-4DD8-875E-78B9806CC0C4}"/>
    <cellStyle name="Įprastas 4 2 4 2 5 4 2" xfId="6848" xr:uid="{264F38E6-8A34-437A-A944-B8FF36E50410}"/>
    <cellStyle name="Įprastas 4 2 4 2 5 4 2 2" xfId="14778" xr:uid="{ACCAB2E5-E1D9-4A55-A713-E6FC9EE4BAC3}"/>
    <cellStyle name="Įprastas 4 2 4 2 5 4 3" xfId="10550" xr:uid="{C44F08B3-D763-4371-BE32-BF2202D0D1EE}"/>
    <cellStyle name="Įprastas 4 2 4 2 5 5" xfId="3264" xr:uid="{27BEB770-12D3-4334-A3DC-1A56C9AE9282}"/>
    <cellStyle name="Įprastas 4 2 4 2 5 5 2" xfId="11194" xr:uid="{0AD717F9-EB1A-4207-97D8-C7C75155791E}"/>
    <cellStyle name="Įprastas 4 2 4 2 5 6" xfId="4197" xr:uid="{0699A5E2-B1D7-46D4-ABB1-9ECDD61B4B94}"/>
    <cellStyle name="Įprastas 4 2 4 2 5 6 2" xfId="12127" xr:uid="{606925E9-C78C-41F9-A57D-843F0E506667}"/>
    <cellStyle name="Įprastas 4 2 4 2 5 7" xfId="7652" xr:uid="{DB163AB1-EA3B-4B32-A936-391ABB8B3A7C}"/>
    <cellStyle name="Įprastas 4 2 4 2 5 7 2" xfId="15582" xr:uid="{E5772E37-8427-4C8F-9093-006586B381DE}"/>
    <cellStyle name="Įprastas 4 2 4 2 5 8" xfId="8296" xr:uid="{528A3ADE-4950-4231-B1E3-181FEE53FE03}"/>
    <cellStyle name="Įprastas 4 2 4 2 6" xfId="688" xr:uid="{02F8F935-755B-4F44-9AA4-13E878E6EB91}"/>
    <cellStyle name="Įprastas 4 2 4 2 6 2" xfId="5402" xr:uid="{34FDA742-8258-47BA-8C5F-B28C96F1C834}"/>
    <cellStyle name="Įprastas 4 2 4 2 6 2 2" xfId="13332" xr:uid="{FF830B47-2776-4EFF-AAEE-4A30A376E151}"/>
    <cellStyle name="Įprastas 4 2 4 2 6 3" xfId="7089" xr:uid="{9B7EABCC-3E1C-425A-A7DC-C1870E6DF9EA}"/>
    <cellStyle name="Įprastas 4 2 4 2 6 3 2" xfId="15019" xr:uid="{F8F16FC8-9894-40BA-ACC8-CD67395A8ADE}"/>
    <cellStyle name="Įprastas 4 2 4 2 6 4" xfId="4438" xr:uid="{07F6BF6C-AFB8-41A5-96CF-420CBEEF52DA}"/>
    <cellStyle name="Įprastas 4 2 4 2 6 4 2" xfId="12368" xr:uid="{26E149B6-6216-486F-81AB-A44C8951FB30}"/>
    <cellStyle name="Įprastas 4 2 4 2 6 5" xfId="8618" xr:uid="{AA9A6696-1EEF-42DA-800E-5B364AA8AE4E}"/>
    <cellStyle name="Įprastas 4 2 4 2 7" xfId="1332" xr:uid="{FA063C48-8729-49A8-9747-4AF45BBFBA0C}"/>
    <cellStyle name="Įprastas 4 2 4 2 7 2" xfId="4679" xr:uid="{ED88B8F7-B380-4477-AA54-F4D02392F425}"/>
    <cellStyle name="Įprastas 4 2 4 2 7 2 2" xfId="12609" xr:uid="{26BBCDDD-7F2A-485A-9B1D-B44EE88A18FF}"/>
    <cellStyle name="Įprastas 4 2 4 2 7 3" xfId="9262" xr:uid="{DAF3B873-0029-48F0-A58E-647C17FD324D}"/>
    <cellStyle name="Įprastas 4 2 4 2 8" xfId="1654" xr:uid="{9AA16EF1-7DFF-4C9C-BC8E-32B58E9C3269}"/>
    <cellStyle name="Įprastas 4 2 4 2 8 2" xfId="5643" xr:uid="{7EC97744-4AA5-49F5-8FEF-0C86C2D1584B}"/>
    <cellStyle name="Įprastas 4 2 4 2 8 2 2" xfId="13573" xr:uid="{DF8D739E-AD5D-4818-8D0A-0A906FDE2328}"/>
    <cellStyle name="Įprastas 4 2 4 2 8 3" xfId="9584" xr:uid="{50810A91-7C2A-4CEE-81D5-E7E9D8839BD8}"/>
    <cellStyle name="Įprastas 4 2 4 2 9" xfId="2298" xr:uid="{148D96B6-2EEC-4792-B62F-3B5645FF67B8}"/>
    <cellStyle name="Įprastas 4 2 4 2 9 2" xfId="6366" xr:uid="{2A936DCC-65CD-46A8-9AEC-CDD799E193A8}"/>
    <cellStyle name="Įprastas 4 2 4 2 9 2 2" xfId="14296" xr:uid="{7B74DB6A-F445-4E88-A3E2-7A111B60575C}"/>
    <cellStyle name="Įprastas 4 2 4 2 9 3" xfId="10228" xr:uid="{F5F28362-8CC7-474D-BE66-216ED27EDC18}"/>
    <cellStyle name="Įprastas 4 2 4 3" xfId="63" xr:uid="{1EE10279-6236-4A3B-9167-F51CF538B448}"/>
    <cellStyle name="Įprastas 4 2 4 3 10" xfId="2962" xr:uid="{6F9943BB-8DAA-414B-B866-714390B4A04D}"/>
    <cellStyle name="Įprastas 4 2 4 3 10 2" xfId="10892" xr:uid="{B8E1DCAA-37A0-40A2-A853-E95B5BAFF4B6}"/>
    <cellStyle name="Įprastas 4 2 4 3 11" xfId="3606" xr:uid="{CE56F9FA-1870-4DA3-9FD0-FE2505DB30CF}"/>
    <cellStyle name="Įprastas 4 2 4 3 11 2" xfId="11536" xr:uid="{CF18229B-7FDB-45D4-82FA-D0F07C073DF1}"/>
    <cellStyle name="Įprastas 4 2 4 3 12" xfId="3735" xr:uid="{72B0CE61-19A7-4C55-86F7-56A5F3EDE466}"/>
    <cellStyle name="Įprastas 4 2 4 3 12 2" xfId="11665" xr:uid="{431E24F6-6D23-42BD-A8B7-5ECE091563D3}"/>
    <cellStyle name="Įprastas 4 2 4 3 13" xfId="7350" xr:uid="{B2A09529-E871-452B-BADE-CB29DE181951}"/>
    <cellStyle name="Įprastas 4 2 4 3 13 2" xfId="15280" xr:uid="{AF1195B5-058A-4DF1-A32A-4CF1D6A4A6D7}"/>
    <cellStyle name="Įprastas 4 2 4 3 14" xfId="7994" xr:uid="{90560F16-18B1-496E-8F82-547934DDB42E}"/>
    <cellStyle name="Įprastas 4 2 4 3 2" xfId="129" xr:uid="{14091D84-D385-4785-9E53-6950C7EF1591}"/>
    <cellStyle name="Įprastas 4 2 4 3 2 10" xfId="3795" xr:uid="{FAB7D939-9B1D-49E1-BA4D-E79B43E91EEE}"/>
    <cellStyle name="Įprastas 4 2 4 3 2 10 2" xfId="11725" xr:uid="{A0FFE01F-71E2-4B91-BBE7-AAE6388F4FF0}"/>
    <cellStyle name="Įprastas 4 2 4 3 2 11" xfId="7415" xr:uid="{1245E6F4-D5EC-4001-8DD8-06046F204BD3}"/>
    <cellStyle name="Įprastas 4 2 4 3 2 11 2" xfId="15345" xr:uid="{72753A7C-7472-46D5-8D17-542057213212}"/>
    <cellStyle name="Įprastas 4 2 4 3 2 12" xfId="8059" xr:uid="{696C9892-AF75-490C-B1B3-75E2A7BF7215}"/>
    <cellStyle name="Įprastas 4 2 4 3 2 2" xfId="259" xr:uid="{DC6F71AD-D62C-497C-AF05-58E8045116F7}"/>
    <cellStyle name="Įprastas 4 2 4 3 2 2 10" xfId="8189" xr:uid="{57BE9F5A-3F95-49EF-96B6-1A82C9D053F9}"/>
    <cellStyle name="Įprastas 4 2 4 3 2 2 2" xfId="581" xr:uid="{44CBF70D-AEE0-418C-A899-D6CC79BD1B22}"/>
    <cellStyle name="Įprastas 4 2 4 3 2 2 2 2" xfId="1225" xr:uid="{5AE96EC1-C275-4922-8001-1B9AD90952BC}"/>
    <cellStyle name="Įprastas 4 2 4 3 2 2 2 2 2" xfId="5120" xr:uid="{F721A666-92A4-464A-8358-E32C09245797}"/>
    <cellStyle name="Įprastas 4 2 4 3 2 2 2 2 2 2" xfId="13050" xr:uid="{D49F0C32-09DA-4DD1-B347-74F44DB96405}"/>
    <cellStyle name="Įprastas 4 2 4 3 2 2 2 2 3" xfId="9155" xr:uid="{A6D71E64-AB90-471A-92D5-5A598445C9E1}"/>
    <cellStyle name="Įprastas 4 2 4 3 2 2 2 3" xfId="2191" xr:uid="{830F2B26-5643-4F40-884E-169B8FC1683E}"/>
    <cellStyle name="Įprastas 4 2 4 3 2 2 2 3 2" xfId="6084" xr:uid="{52EE25CE-8743-4394-8692-430D50450CB2}"/>
    <cellStyle name="Įprastas 4 2 4 3 2 2 2 3 2 2" xfId="14014" xr:uid="{7727FCCA-0127-4006-BC6F-4E002EAE7560}"/>
    <cellStyle name="Įprastas 4 2 4 3 2 2 2 3 3" xfId="10121" xr:uid="{B4D7BBBD-E752-43F8-BD78-F45A615A3EDD}"/>
    <cellStyle name="Įprastas 4 2 4 3 2 2 2 4" xfId="2835" xr:uid="{C3F9669F-2EF7-45E3-9A4C-2B8DBAA4079E}"/>
    <cellStyle name="Įprastas 4 2 4 3 2 2 2 4 2" xfId="6807" xr:uid="{6E634684-0ACD-4BCA-A436-36015E4B866D}"/>
    <cellStyle name="Įprastas 4 2 4 3 2 2 2 4 2 2" xfId="14737" xr:uid="{4B8D12AF-468C-4456-BA0A-0291D78DBAD4}"/>
    <cellStyle name="Įprastas 4 2 4 3 2 2 2 4 3" xfId="10765" xr:uid="{77DB3921-DBB9-4D42-B088-CE257E9476C8}"/>
    <cellStyle name="Įprastas 4 2 4 3 2 2 2 5" xfId="3479" xr:uid="{8D5C46CA-F56E-459A-81D2-37B7440D99C7}"/>
    <cellStyle name="Įprastas 4 2 4 3 2 2 2 5 2" xfId="11409" xr:uid="{C80DFE15-AE53-4521-B08F-A1CF62DC0676}"/>
    <cellStyle name="Įprastas 4 2 4 3 2 2 2 6" xfId="4156" xr:uid="{DC9815BD-4143-4AE2-BCE5-AF616EB5E292}"/>
    <cellStyle name="Įprastas 4 2 4 3 2 2 2 6 2" xfId="12086" xr:uid="{46DBAEBC-ED15-475F-9061-53DFF2A3423F}"/>
    <cellStyle name="Įprastas 4 2 4 3 2 2 2 7" xfId="7867" xr:uid="{F18BFD97-C3C0-47BC-8DB1-9D1247F076D4}"/>
    <cellStyle name="Įprastas 4 2 4 3 2 2 2 7 2" xfId="15797" xr:uid="{1CDCA337-2A21-4217-9ACD-5C4BD181C518}"/>
    <cellStyle name="Įprastas 4 2 4 3 2 2 2 8" xfId="8511" xr:uid="{9A6BEED8-173B-48E5-86E3-F9229ED8AD52}"/>
    <cellStyle name="Įprastas 4 2 4 3 2 2 3" xfId="903" xr:uid="{A4663EE2-106B-406B-93CB-11B6AB48058C}"/>
    <cellStyle name="Įprastas 4 2 4 3 2 2 3 2" xfId="5361" xr:uid="{87E28318-C79A-491D-9D79-156E4EA98225}"/>
    <cellStyle name="Įprastas 4 2 4 3 2 2 3 2 2" xfId="13291" xr:uid="{5D0476DA-4358-4C15-B83D-4D8D772A88F8}"/>
    <cellStyle name="Įprastas 4 2 4 3 2 2 3 3" xfId="6325" xr:uid="{6278453E-1471-4A96-B39E-8D07A3CE1F63}"/>
    <cellStyle name="Įprastas 4 2 4 3 2 2 3 3 2" xfId="14255" xr:uid="{53BECA18-40CE-4EA4-871E-B4E8FF3D4D67}"/>
    <cellStyle name="Įprastas 4 2 4 3 2 2 3 4" xfId="7048" xr:uid="{97B87A33-6B6A-4A66-99A2-7D8FC3639F59}"/>
    <cellStyle name="Įprastas 4 2 4 3 2 2 3 4 2" xfId="14978" xr:uid="{120C9515-AD72-40F8-AD4A-28DC59B5DE84}"/>
    <cellStyle name="Įprastas 4 2 4 3 2 2 3 5" xfId="4397" xr:uid="{2766BBB2-F034-48C8-B48B-7F0E8C79CEF1}"/>
    <cellStyle name="Įprastas 4 2 4 3 2 2 3 5 2" xfId="12327" xr:uid="{DD756F23-0A29-4A2A-BD25-A7672C648752}"/>
    <cellStyle name="Įprastas 4 2 4 3 2 2 3 6" xfId="8833" xr:uid="{34A74DFA-305A-466F-A64C-F8F49BB6B046}"/>
    <cellStyle name="Įprastas 4 2 4 3 2 2 4" xfId="1547" xr:uid="{B4C992C8-B5F3-4132-9216-A1141A1F7005}"/>
    <cellStyle name="Įprastas 4 2 4 3 2 2 4 2" xfId="5602" xr:uid="{82A7756E-A2A4-4080-9D3B-F3F6092BCCAB}"/>
    <cellStyle name="Įprastas 4 2 4 3 2 2 4 2 2" xfId="13532" xr:uid="{58939C89-E946-4BF4-A9A8-ED8672A0DCE7}"/>
    <cellStyle name="Įprastas 4 2 4 3 2 2 4 3" xfId="7289" xr:uid="{FB43BADC-A51A-47B8-AAD2-EBDC8730AB98}"/>
    <cellStyle name="Įprastas 4 2 4 3 2 2 4 3 2" xfId="15219" xr:uid="{A2651760-D3D7-4727-883C-59A232D804BE}"/>
    <cellStyle name="Įprastas 4 2 4 3 2 2 4 4" xfId="4638" xr:uid="{6686460A-EB70-4A91-BE97-3302696DA6C1}"/>
    <cellStyle name="Įprastas 4 2 4 3 2 2 4 4 2" xfId="12568" xr:uid="{318BB799-6B4E-4798-A58D-CE31A7665892}"/>
    <cellStyle name="Įprastas 4 2 4 3 2 2 4 5" xfId="9477" xr:uid="{1451B033-77CC-4BD9-853D-E04AB7726AC6}"/>
    <cellStyle name="Įprastas 4 2 4 3 2 2 5" xfId="1869" xr:uid="{93A871F0-93A3-4C09-A462-DB7B0C958168}"/>
    <cellStyle name="Įprastas 4 2 4 3 2 2 5 2" xfId="4879" xr:uid="{D63D2333-AFB0-4FE6-8879-3BECEC5923AC}"/>
    <cellStyle name="Įprastas 4 2 4 3 2 2 5 2 2" xfId="12809" xr:uid="{47135C35-3E5B-4D1C-A94A-69BC9D8752F9}"/>
    <cellStyle name="Įprastas 4 2 4 3 2 2 5 3" xfId="9799" xr:uid="{6D8DE434-843E-4DDB-A3C1-5E0A0E38A4D3}"/>
    <cellStyle name="Įprastas 4 2 4 3 2 2 6" xfId="2513" xr:uid="{CF200EB9-B800-4FF2-8C5C-97AACE716D71}"/>
    <cellStyle name="Įprastas 4 2 4 3 2 2 6 2" xfId="5843" xr:uid="{BA1D0E7D-7F28-4AB0-8FB1-C66C1DF2CB32}"/>
    <cellStyle name="Įprastas 4 2 4 3 2 2 6 2 2" xfId="13773" xr:uid="{61CCAC57-94F4-496F-822F-0E4FC21CE849}"/>
    <cellStyle name="Įprastas 4 2 4 3 2 2 6 3" xfId="10443" xr:uid="{C9840E8A-827C-4B11-94F4-C69059822199}"/>
    <cellStyle name="Įprastas 4 2 4 3 2 2 7" xfId="3157" xr:uid="{7EF0A03D-7792-4DF1-BD59-6ED6340200CB}"/>
    <cellStyle name="Įprastas 4 2 4 3 2 2 7 2" xfId="6566" xr:uid="{AEE88F5E-B804-4A63-8623-539805393D53}"/>
    <cellStyle name="Įprastas 4 2 4 3 2 2 7 2 2" xfId="14496" xr:uid="{E754C530-D70D-426E-8738-32D5FEF0D131}"/>
    <cellStyle name="Įprastas 4 2 4 3 2 2 7 3" xfId="11087" xr:uid="{FF26F9B8-1B8D-419B-890A-CFF147876F06}"/>
    <cellStyle name="Įprastas 4 2 4 3 2 2 8" xfId="3915" xr:uid="{319D7EE9-3D9C-494C-9EE7-8C0D0C360A8C}"/>
    <cellStyle name="Įprastas 4 2 4 3 2 2 8 2" xfId="11845" xr:uid="{871C446D-9D27-4A3D-BAD9-A9E9F17D53A9}"/>
    <cellStyle name="Įprastas 4 2 4 3 2 2 9" xfId="7545" xr:uid="{B6BB2195-18D3-4C4B-A3F9-F753C9A4CCFD}"/>
    <cellStyle name="Įprastas 4 2 4 3 2 2 9 2" xfId="15475" xr:uid="{A74ED7FD-1043-4178-B079-A60BCF892A08}"/>
    <cellStyle name="Įprastas 4 2 4 3 2 3" xfId="451" xr:uid="{BA14CC2A-B184-4921-8B8C-C66DAA2B974E}"/>
    <cellStyle name="Įprastas 4 2 4 3 2 3 2" xfId="1095" xr:uid="{3CFFD6EF-66CE-4094-BB8A-BF033AEB3A74}"/>
    <cellStyle name="Įprastas 4 2 4 3 2 3 2 2" xfId="5000" xr:uid="{F831492F-93AE-422F-B108-02D169620A0E}"/>
    <cellStyle name="Įprastas 4 2 4 3 2 3 2 2 2" xfId="12930" xr:uid="{88903498-C698-4371-97A8-885A24B6A8AC}"/>
    <cellStyle name="Įprastas 4 2 4 3 2 3 2 3" xfId="9025" xr:uid="{03789072-BF24-42FA-96E2-DC20D1011A2A}"/>
    <cellStyle name="Įprastas 4 2 4 3 2 3 3" xfId="2061" xr:uid="{93B0B6C9-412C-4925-B656-965DA06877B1}"/>
    <cellStyle name="Įprastas 4 2 4 3 2 3 3 2" xfId="5964" xr:uid="{E65E09B9-629B-4982-949D-EEE580E24DB8}"/>
    <cellStyle name="Įprastas 4 2 4 3 2 3 3 2 2" xfId="13894" xr:uid="{0793DDBA-A07C-4288-B103-B275F17E95E2}"/>
    <cellStyle name="Įprastas 4 2 4 3 2 3 3 3" xfId="9991" xr:uid="{B747E207-914B-4799-86A0-ED264B544D77}"/>
    <cellStyle name="Įprastas 4 2 4 3 2 3 4" xfId="2705" xr:uid="{858D2709-FF00-4933-B9C3-EB1CEEC65DE4}"/>
    <cellStyle name="Įprastas 4 2 4 3 2 3 4 2" xfId="6687" xr:uid="{661262CD-0DCB-44F6-A65E-16FBBEC98BFC}"/>
    <cellStyle name="Įprastas 4 2 4 3 2 3 4 2 2" xfId="14617" xr:uid="{B4EEAF06-9DD2-454E-926E-E7935D0F37CD}"/>
    <cellStyle name="Įprastas 4 2 4 3 2 3 4 3" xfId="10635" xr:uid="{BFEAC362-041D-4337-870E-5B927261A46E}"/>
    <cellStyle name="Įprastas 4 2 4 3 2 3 5" xfId="3349" xr:uid="{22162775-F962-4D27-94E0-352C0EC97F80}"/>
    <cellStyle name="Įprastas 4 2 4 3 2 3 5 2" xfId="11279" xr:uid="{24DF977D-A214-40D2-8533-A41DE7524E40}"/>
    <cellStyle name="Įprastas 4 2 4 3 2 3 6" xfId="4036" xr:uid="{C4A4E9FC-1024-4C4E-8DD3-7E75D108F034}"/>
    <cellStyle name="Įprastas 4 2 4 3 2 3 6 2" xfId="11966" xr:uid="{D2FFE139-D568-4E5F-924D-CBABFA210280}"/>
    <cellStyle name="Įprastas 4 2 4 3 2 3 7" xfId="7737" xr:uid="{7E98BBEB-7811-475C-B1AE-B7CC1B4DD6F0}"/>
    <cellStyle name="Įprastas 4 2 4 3 2 3 7 2" xfId="15667" xr:uid="{C98FD273-52F3-40A3-9E80-A429BD869786}"/>
    <cellStyle name="Įprastas 4 2 4 3 2 3 8" xfId="8381" xr:uid="{D571B9A3-F8F8-4E55-A4E5-DA96823F743B}"/>
    <cellStyle name="Įprastas 4 2 4 3 2 4" xfId="773" xr:uid="{C625C033-09D1-4DC1-8999-626B3C39DA4A}"/>
    <cellStyle name="Įprastas 4 2 4 3 2 4 2" xfId="5241" xr:uid="{C7D3C571-FD31-4A44-9218-7A12E5B4A716}"/>
    <cellStyle name="Įprastas 4 2 4 3 2 4 2 2" xfId="13171" xr:uid="{FD1A744D-D5CA-4B03-B993-A409B0BA2B48}"/>
    <cellStyle name="Įprastas 4 2 4 3 2 4 3" xfId="6205" xr:uid="{8D44315F-320E-4C82-9676-0FFE45B2B8AD}"/>
    <cellStyle name="Įprastas 4 2 4 3 2 4 3 2" xfId="14135" xr:uid="{88CA3785-7DFC-4D98-A361-3F7C51EB4CA3}"/>
    <cellStyle name="Įprastas 4 2 4 3 2 4 4" xfId="6928" xr:uid="{DD434370-4633-489B-A07E-FB8BA2C6D996}"/>
    <cellStyle name="Įprastas 4 2 4 3 2 4 4 2" xfId="14858" xr:uid="{14DE544F-9A49-414E-9AE7-0872BCAFFC44}"/>
    <cellStyle name="Įprastas 4 2 4 3 2 4 5" xfId="4277" xr:uid="{8AC8C294-B9EC-4C5F-8693-F6AC9A0EFF63}"/>
    <cellStyle name="Įprastas 4 2 4 3 2 4 5 2" xfId="12207" xr:uid="{4F5B3C63-734F-4BF1-8042-25E7C85CC7A0}"/>
    <cellStyle name="Įprastas 4 2 4 3 2 4 6" xfId="8703" xr:uid="{5A57D0DA-799D-4981-84C9-B177B1B10CAB}"/>
    <cellStyle name="Įprastas 4 2 4 3 2 5" xfId="1417" xr:uid="{611E6114-9974-4AB7-9154-6128C0A86D58}"/>
    <cellStyle name="Įprastas 4 2 4 3 2 5 2" xfId="5482" xr:uid="{74B3E324-49F1-47C9-858F-F728E8FB06C2}"/>
    <cellStyle name="Įprastas 4 2 4 3 2 5 2 2" xfId="13412" xr:uid="{62FF2AF7-5EFA-4025-9242-8B72AA570415}"/>
    <cellStyle name="Įprastas 4 2 4 3 2 5 3" xfId="7169" xr:uid="{ABA7C9B2-DB82-4CCD-BEFE-5DA956E9AF81}"/>
    <cellStyle name="Įprastas 4 2 4 3 2 5 3 2" xfId="15099" xr:uid="{0EF353AB-A642-4F60-9F91-2B0FEA8179AA}"/>
    <cellStyle name="Įprastas 4 2 4 3 2 5 4" xfId="4518" xr:uid="{2B61271C-E568-44A9-8F25-26A00AE06904}"/>
    <cellStyle name="Įprastas 4 2 4 3 2 5 4 2" xfId="12448" xr:uid="{5E72B7F3-E140-4207-9C58-087938AEEE6C}"/>
    <cellStyle name="Įprastas 4 2 4 3 2 5 5" xfId="9347" xr:uid="{871E68D3-3BAD-4AA3-9EF7-A0F43BAC599E}"/>
    <cellStyle name="Įprastas 4 2 4 3 2 6" xfId="1739" xr:uid="{F489EEBB-DEFF-4183-933F-6D1A70FE5765}"/>
    <cellStyle name="Įprastas 4 2 4 3 2 6 2" xfId="4759" xr:uid="{B21650C2-A321-464B-826B-2BA2BDFC1B2A}"/>
    <cellStyle name="Įprastas 4 2 4 3 2 6 2 2" xfId="12689" xr:uid="{3D75C327-36E6-463D-8FF6-2B8FC11BDA96}"/>
    <cellStyle name="Įprastas 4 2 4 3 2 6 3" xfId="9669" xr:uid="{75D6B695-CE2A-44C4-A667-8E6A7F120B27}"/>
    <cellStyle name="Įprastas 4 2 4 3 2 7" xfId="2383" xr:uid="{803F76C1-1280-47A1-AEB2-BA5F41DD3954}"/>
    <cellStyle name="Įprastas 4 2 4 3 2 7 2" xfId="5723" xr:uid="{1623C4AC-F897-48E6-B0F7-4324F890735E}"/>
    <cellStyle name="Įprastas 4 2 4 3 2 7 2 2" xfId="13653" xr:uid="{E6CC9254-7BF9-430F-8BB5-5C8A968B8CD2}"/>
    <cellStyle name="Įprastas 4 2 4 3 2 7 3" xfId="10313" xr:uid="{8F9D5F0C-A934-4A12-8D73-D19696BF5146}"/>
    <cellStyle name="Įprastas 4 2 4 3 2 8" xfId="3027" xr:uid="{73A00AE0-7EDD-4F92-AC90-F93AF2152498}"/>
    <cellStyle name="Įprastas 4 2 4 3 2 8 2" xfId="6446" xr:uid="{584FB6DF-D26C-4753-860D-FD0D5E4F8BC2}"/>
    <cellStyle name="Įprastas 4 2 4 3 2 8 2 2" xfId="14376" xr:uid="{1D1885C4-1EF8-4356-97E1-7812E8A47F81}"/>
    <cellStyle name="Įprastas 4 2 4 3 2 8 3" xfId="10957" xr:uid="{79DF5512-5BF7-47B2-A30F-017A016CD027}"/>
    <cellStyle name="Įprastas 4 2 4 3 2 9" xfId="3671" xr:uid="{D84A808C-83D8-40D9-A827-079C4F5F8CF1}"/>
    <cellStyle name="Įprastas 4 2 4 3 2 9 2" xfId="11601" xr:uid="{E84EFED0-D9E4-4150-B33E-0DB4B5A3C2B1}"/>
    <cellStyle name="Įprastas 4 2 4 3 3" xfId="194" xr:uid="{A7D4E02B-2CC8-499A-9F90-E9BC6FC38BD3}"/>
    <cellStyle name="Įprastas 4 2 4 3 3 10" xfId="8124" xr:uid="{4B191592-D730-4DC3-ACB4-97CD8B490A8F}"/>
    <cellStyle name="Įprastas 4 2 4 3 3 2" xfId="516" xr:uid="{2A091B48-0E45-491A-A893-2A2349350CEF}"/>
    <cellStyle name="Įprastas 4 2 4 3 3 2 2" xfId="1160" xr:uid="{79FC0DD9-F056-4186-A351-1FFFFDDE1BAB}"/>
    <cellStyle name="Įprastas 4 2 4 3 3 2 2 2" xfId="5060" xr:uid="{1DED9E39-175B-4B7C-8D76-DB86D1498A7B}"/>
    <cellStyle name="Įprastas 4 2 4 3 3 2 2 2 2" xfId="12990" xr:uid="{875D9817-BA90-4DE6-B3D3-5D48F936E41A}"/>
    <cellStyle name="Įprastas 4 2 4 3 3 2 2 3" xfId="9090" xr:uid="{C2BB694A-476A-4989-ABC8-BC6E466233C3}"/>
    <cellStyle name="Įprastas 4 2 4 3 3 2 3" xfId="2126" xr:uid="{FBB85548-2B59-49F5-82D6-BF73377A73BB}"/>
    <cellStyle name="Įprastas 4 2 4 3 3 2 3 2" xfId="6024" xr:uid="{2AE68EFF-8EC2-4D8D-81EF-8C95274E566D}"/>
    <cellStyle name="Įprastas 4 2 4 3 3 2 3 2 2" xfId="13954" xr:uid="{703A74F4-6080-4CC1-8D7C-34A256B8009D}"/>
    <cellStyle name="Įprastas 4 2 4 3 3 2 3 3" xfId="10056" xr:uid="{DADC8588-7A86-492F-BF84-157FFA7FE192}"/>
    <cellStyle name="Įprastas 4 2 4 3 3 2 4" xfId="2770" xr:uid="{1357A56B-052D-4473-BEC0-36F4C58F0183}"/>
    <cellStyle name="Įprastas 4 2 4 3 3 2 4 2" xfId="6747" xr:uid="{37037660-4894-4FDE-8DFC-727B0309FC4A}"/>
    <cellStyle name="Įprastas 4 2 4 3 3 2 4 2 2" xfId="14677" xr:uid="{38EDD372-A78E-4144-8AE8-6814D62124AF}"/>
    <cellStyle name="Įprastas 4 2 4 3 3 2 4 3" xfId="10700" xr:uid="{8D779468-8033-4D5F-81D8-64DC9B023BD5}"/>
    <cellStyle name="Įprastas 4 2 4 3 3 2 5" xfId="3414" xr:uid="{A51EF7EB-A6F4-462A-82A1-CB3AA9EFDD8D}"/>
    <cellStyle name="Įprastas 4 2 4 3 3 2 5 2" xfId="11344" xr:uid="{20B440BF-2CE9-48B5-9636-349B425D4324}"/>
    <cellStyle name="Įprastas 4 2 4 3 3 2 6" xfId="4096" xr:uid="{767384EC-83CE-49B6-9C2A-3C7BC9585FD5}"/>
    <cellStyle name="Įprastas 4 2 4 3 3 2 6 2" xfId="12026" xr:uid="{7E28BC69-1FED-407F-8A93-7310FA0D2338}"/>
    <cellStyle name="Įprastas 4 2 4 3 3 2 7" xfId="7802" xr:uid="{4AE7FDE3-475F-433E-900C-9F5035B8187C}"/>
    <cellStyle name="Įprastas 4 2 4 3 3 2 7 2" xfId="15732" xr:uid="{D1A4C238-EFB5-426D-9BA6-EE3770B206B3}"/>
    <cellStyle name="Įprastas 4 2 4 3 3 2 8" xfId="8446" xr:uid="{1460DEBB-F487-4654-9F49-29E0FBE97EB6}"/>
    <cellStyle name="Įprastas 4 2 4 3 3 3" xfId="838" xr:uid="{547B1236-9AB8-4E40-B3A0-7EED25D83604}"/>
    <cellStyle name="Įprastas 4 2 4 3 3 3 2" xfId="5301" xr:uid="{0F5B2DAA-5D48-4944-B713-CB4A59673509}"/>
    <cellStyle name="Įprastas 4 2 4 3 3 3 2 2" xfId="13231" xr:uid="{E7BC94BC-36A6-408F-8AC3-629DBB53AA8E}"/>
    <cellStyle name="Įprastas 4 2 4 3 3 3 3" xfId="6265" xr:uid="{26A1258C-097F-4D1B-AB4E-6CA8F5A7FEAF}"/>
    <cellStyle name="Įprastas 4 2 4 3 3 3 3 2" xfId="14195" xr:uid="{186B7F0A-ABEE-468F-A35D-65F9C34A502E}"/>
    <cellStyle name="Įprastas 4 2 4 3 3 3 4" xfId="6988" xr:uid="{25E9BD4C-7E9A-40C6-96B4-EB261BD095B8}"/>
    <cellStyle name="Įprastas 4 2 4 3 3 3 4 2" xfId="14918" xr:uid="{5EE988AD-9A6C-4CB5-B97F-EFAA1444772D}"/>
    <cellStyle name="Įprastas 4 2 4 3 3 3 5" xfId="4337" xr:uid="{A749AC88-5FF3-43C1-B196-11021E110A37}"/>
    <cellStyle name="Įprastas 4 2 4 3 3 3 5 2" xfId="12267" xr:uid="{DC89FF18-7431-4D9C-A80C-62174990A8AF}"/>
    <cellStyle name="Įprastas 4 2 4 3 3 3 6" xfId="8768" xr:uid="{27AFF9A0-7962-42DA-BB35-D7293AE53D74}"/>
    <cellStyle name="Įprastas 4 2 4 3 3 4" xfId="1482" xr:uid="{D605EE7F-0E2C-4190-8E1C-AF44CE2AE529}"/>
    <cellStyle name="Įprastas 4 2 4 3 3 4 2" xfId="5542" xr:uid="{D1BE55A7-44F3-4F87-A923-6CBDE6C08C12}"/>
    <cellStyle name="Įprastas 4 2 4 3 3 4 2 2" xfId="13472" xr:uid="{02345605-326E-4121-8257-6E1A4AA1CB95}"/>
    <cellStyle name="Įprastas 4 2 4 3 3 4 3" xfId="7229" xr:uid="{5A225769-8CF7-4B34-9089-44A544001DE0}"/>
    <cellStyle name="Įprastas 4 2 4 3 3 4 3 2" xfId="15159" xr:uid="{09F2F4C2-92B0-449E-BCF1-22009C224ED2}"/>
    <cellStyle name="Įprastas 4 2 4 3 3 4 4" xfId="4578" xr:uid="{245D0733-B3CA-41D5-ADE0-D497CC842A3C}"/>
    <cellStyle name="Įprastas 4 2 4 3 3 4 4 2" xfId="12508" xr:uid="{39B83375-73D7-4CCE-B26F-C825D3948490}"/>
    <cellStyle name="Įprastas 4 2 4 3 3 4 5" xfId="9412" xr:uid="{D8D0C173-AD0D-4D60-9F34-E28C747EBD86}"/>
    <cellStyle name="Įprastas 4 2 4 3 3 5" xfId="1804" xr:uid="{E70FC26C-BADC-4444-8841-78FCE4C0DB5E}"/>
    <cellStyle name="Įprastas 4 2 4 3 3 5 2" xfId="4819" xr:uid="{B9CAD90D-603E-4CF6-9C21-94C607DCFEFB}"/>
    <cellStyle name="Įprastas 4 2 4 3 3 5 2 2" xfId="12749" xr:uid="{56BF2DE0-871C-4504-B912-8A7C41E580D4}"/>
    <cellStyle name="Įprastas 4 2 4 3 3 5 3" xfId="9734" xr:uid="{C6315D6D-FDE0-4D18-B616-C209DD7EA9AD}"/>
    <cellStyle name="Įprastas 4 2 4 3 3 6" xfId="2448" xr:uid="{5640C8CE-61A8-41BE-B3DB-297C242188C0}"/>
    <cellStyle name="Įprastas 4 2 4 3 3 6 2" xfId="5783" xr:uid="{EA170973-8767-43E1-8FE2-347C72BFB6CE}"/>
    <cellStyle name="Įprastas 4 2 4 3 3 6 2 2" xfId="13713" xr:uid="{B1011CD8-5390-44EB-9BC8-FA3451099369}"/>
    <cellStyle name="Įprastas 4 2 4 3 3 6 3" xfId="10378" xr:uid="{48262B27-A119-4AA5-A35A-F49355E51EA2}"/>
    <cellStyle name="Įprastas 4 2 4 3 3 7" xfId="3092" xr:uid="{3A80865C-B586-48FF-AA7A-0ECE3C05EFBE}"/>
    <cellStyle name="Įprastas 4 2 4 3 3 7 2" xfId="6506" xr:uid="{2309813E-F45C-4A51-B1F4-7A80446DE304}"/>
    <cellStyle name="Įprastas 4 2 4 3 3 7 2 2" xfId="14436" xr:uid="{9BC51969-5369-4B0F-B07C-4E3FB160FF01}"/>
    <cellStyle name="Įprastas 4 2 4 3 3 7 3" xfId="11022" xr:uid="{E9574B97-F04E-4776-B975-3DE8B547DE77}"/>
    <cellStyle name="Įprastas 4 2 4 3 3 8" xfId="3855" xr:uid="{2AE2BF9B-CB44-4212-A544-B453074DEF94}"/>
    <cellStyle name="Įprastas 4 2 4 3 3 8 2" xfId="11785" xr:uid="{FA81227C-8426-4CAE-A55E-E7F9725BF7CE}"/>
    <cellStyle name="Įprastas 4 2 4 3 3 9" xfId="7480" xr:uid="{289A1B4F-5000-4FA9-A9E4-2F0B85CF2400}"/>
    <cellStyle name="Įprastas 4 2 4 3 3 9 2" xfId="15410" xr:uid="{1E32E7A4-6D1A-48AD-A387-8B2EFC77EBDB}"/>
    <cellStyle name="Įprastas 4 2 4 3 4" xfId="323" xr:uid="{35635F93-E608-4087-A4F1-676F5E651A24}"/>
    <cellStyle name="Įprastas 4 2 4 3 4 10" xfId="8253" xr:uid="{D05189D5-12C2-4945-9445-85AD64E3A23C}"/>
    <cellStyle name="Įprastas 4 2 4 3 4 2" xfId="645" xr:uid="{B9948632-5F0E-4242-AA21-8AE764759758}"/>
    <cellStyle name="Įprastas 4 2 4 3 4 2 2" xfId="1289" xr:uid="{1CF0ED55-A9AD-45DB-B68E-442EA8E64A7F}"/>
    <cellStyle name="Įprastas 4 2 4 3 4 2 2 2" xfId="9219" xr:uid="{B5B1F295-420F-4265-BF1C-D57C355C96E8}"/>
    <cellStyle name="Įprastas 4 2 4 3 4 2 3" xfId="2255" xr:uid="{4B4669C7-4ABE-472D-8D87-A3D1A0B6135E}"/>
    <cellStyle name="Įprastas 4 2 4 3 4 2 3 2" xfId="10185" xr:uid="{6FADF5D4-A342-460D-B400-FA16688B2B3C}"/>
    <cellStyle name="Įprastas 4 2 4 3 4 2 4" xfId="2899" xr:uid="{7D1C556C-BAAC-4F8D-9B97-6A23AF1B972D}"/>
    <cellStyle name="Įprastas 4 2 4 3 4 2 4 2" xfId="10829" xr:uid="{1A7CAE7D-0C31-4D50-9860-E06398E9E986}"/>
    <cellStyle name="Įprastas 4 2 4 3 4 2 5" xfId="3543" xr:uid="{ACAF210D-D092-4FD2-9196-04D7CEBBF720}"/>
    <cellStyle name="Įprastas 4 2 4 3 4 2 5 2" xfId="11473" xr:uid="{5F82B3DD-262A-4317-9FD9-2B37CA8A53D2}"/>
    <cellStyle name="Įprastas 4 2 4 3 4 2 6" xfId="4940" xr:uid="{AC5C56DF-61B3-4A5E-9922-C6B5EFE5B5BC}"/>
    <cellStyle name="Įprastas 4 2 4 3 4 2 6 2" xfId="12870" xr:uid="{F947E761-2F92-4FF2-A890-23D3D1C1D6D1}"/>
    <cellStyle name="Įprastas 4 2 4 3 4 2 7" xfId="7931" xr:uid="{D8EFECFE-A752-4280-BF9A-428D71EF19C2}"/>
    <cellStyle name="Įprastas 4 2 4 3 4 2 7 2" xfId="15861" xr:uid="{82D90040-6270-4ACE-B474-A4D55B4F8962}"/>
    <cellStyle name="Įprastas 4 2 4 3 4 2 8" xfId="8575" xr:uid="{444A990A-695D-4DCC-8747-23D4CF494B93}"/>
    <cellStyle name="Įprastas 4 2 4 3 4 3" xfId="967" xr:uid="{95D6A8D9-179B-408E-BF21-50825FB8E4B9}"/>
    <cellStyle name="Įprastas 4 2 4 3 4 3 2" xfId="5904" xr:uid="{5A73ABEF-59D2-45AF-9003-9CF1FB084CBD}"/>
    <cellStyle name="Įprastas 4 2 4 3 4 3 2 2" xfId="13834" xr:uid="{03EC420E-930B-4962-AFBC-88A88DDF43E8}"/>
    <cellStyle name="Įprastas 4 2 4 3 4 3 3" xfId="8897" xr:uid="{297E597F-1661-49B9-BF37-D4966B020871}"/>
    <cellStyle name="Įprastas 4 2 4 3 4 4" xfId="1611" xr:uid="{4E6E3FFE-B6F9-42C1-847C-E86853ADD573}"/>
    <cellStyle name="Įprastas 4 2 4 3 4 4 2" xfId="6627" xr:uid="{2AD083AC-85FB-47D6-9DE4-339769417E84}"/>
    <cellStyle name="Įprastas 4 2 4 3 4 4 2 2" xfId="14557" xr:uid="{9C2F08C4-7705-4F0F-B0DC-50CC5871D649}"/>
    <cellStyle name="Įprastas 4 2 4 3 4 4 3" xfId="9541" xr:uid="{39D4BE4C-AA44-44E7-9CFA-026E9A5ACD3E}"/>
    <cellStyle name="Įprastas 4 2 4 3 4 5" xfId="1933" xr:uid="{A8EF7BF4-78CA-46F1-A32A-617D5B436622}"/>
    <cellStyle name="Įprastas 4 2 4 3 4 5 2" xfId="9863" xr:uid="{2D755B58-D7D8-44B7-862D-9376169958AE}"/>
    <cellStyle name="Įprastas 4 2 4 3 4 6" xfId="2577" xr:uid="{03757496-805C-429B-A028-9F3F790E4A57}"/>
    <cellStyle name="Įprastas 4 2 4 3 4 6 2" xfId="10507" xr:uid="{474101EC-7D72-42AE-BC2D-0D229CAC800B}"/>
    <cellStyle name="Įprastas 4 2 4 3 4 7" xfId="3221" xr:uid="{AD0545D5-1834-41BA-A6C9-50ECA2F5BAD0}"/>
    <cellStyle name="Įprastas 4 2 4 3 4 7 2" xfId="11151" xr:uid="{40126184-AB43-42C2-A02F-8BFFBC3EDB79}"/>
    <cellStyle name="Įprastas 4 2 4 3 4 8" xfId="3976" xr:uid="{30FDA18C-E2A3-4653-A1F7-4B95D367E8D3}"/>
    <cellStyle name="Įprastas 4 2 4 3 4 8 2" xfId="11906" xr:uid="{C3A576AA-FDF4-4AE6-9E7C-BAB8E83E9EA8}"/>
    <cellStyle name="Įprastas 4 2 4 3 4 9" xfId="7609" xr:uid="{6642B39C-C851-4305-948A-429BF64364D4}"/>
    <cellStyle name="Įprastas 4 2 4 3 4 9 2" xfId="15539" xr:uid="{2B8BA39B-16FE-4B41-B381-B7276D655543}"/>
    <cellStyle name="Įprastas 4 2 4 3 5" xfId="386" xr:uid="{B629947F-9F9C-41AE-9BEE-C9BBC5690A49}"/>
    <cellStyle name="Įprastas 4 2 4 3 5 2" xfId="1030" xr:uid="{E5836BFB-7023-452E-BC9E-72A3621ECEAE}"/>
    <cellStyle name="Įprastas 4 2 4 3 5 2 2" xfId="5181" xr:uid="{E9DD508F-A643-4A3B-B367-CB452D12B017}"/>
    <cellStyle name="Įprastas 4 2 4 3 5 2 2 2" xfId="13111" xr:uid="{8CA8CEC5-CA3B-48EA-8368-71DD85DEA012}"/>
    <cellStyle name="Įprastas 4 2 4 3 5 2 3" xfId="8960" xr:uid="{675CDD15-26A8-4C82-B6C0-ADE5E284DDA5}"/>
    <cellStyle name="Įprastas 4 2 4 3 5 3" xfId="1996" xr:uid="{BAAA4287-1649-471C-BF05-A6B7E0671AC9}"/>
    <cellStyle name="Įprastas 4 2 4 3 5 3 2" xfId="6145" xr:uid="{327DF643-F399-48E2-B44A-0FE4AC231031}"/>
    <cellStyle name="Įprastas 4 2 4 3 5 3 2 2" xfId="14075" xr:uid="{3A465DD8-28C2-4E6E-83E1-F5CBCFB8C480}"/>
    <cellStyle name="Įprastas 4 2 4 3 5 3 3" xfId="9926" xr:uid="{D127198A-CF96-41EB-B1CA-2DD8C42C432B}"/>
    <cellStyle name="Įprastas 4 2 4 3 5 4" xfId="2640" xr:uid="{0186CA1D-47C9-42C0-9706-F9C83660168E}"/>
    <cellStyle name="Įprastas 4 2 4 3 5 4 2" xfId="6868" xr:uid="{E4FA3C83-FDAC-4D7A-971A-38D1D4D1A4A1}"/>
    <cellStyle name="Įprastas 4 2 4 3 5 4 2 2" xfId="14798" xr:uid="{8B5C5772-5535-4B35-A485-9BBAF56A2404}"/>
    <cellStyle name="Įprastas 4 2 4 3 5 4 3" xfId="10570" xr:uid="{19CB681D-E1DC-48F2-ACA9-DFA6C49F5AA6}"/>
    <cellStyle name="Įprastas 4 2 4 3 5 5" xfId="3284" xr:uid="{B2F507FA-AEB5-4893-B4AB-D49B5F05FF79}"/>
    <cellStyle name="Įprastas 4 2 4 3 5 5 2" xfId="11214" xr:uid="{AB3D485B-9CA5-469B-AA79-E214404BCBF1}"/>
    <cellStyle name="Įprastas 4 2 4 3 5 6" xfId="4217" xr:uid="{7E654F46-586C-4E3A-804E-21D7BB48D847}"/>
    <cellStyle name="Įprastas 4 2 4 3 5 6 2" xfId="12147" xr:uid="{7D9D4EF8-5ECF-4A0D-9089-156F24D69EB3}"/>
    <cellStyle name="Įprastas 4 2 4 3 5 7" xfId="7672" xr:uid="{836B3E4E-959F-4897-BF58-B0CAFF61C2B7}"/>
    <cellStyle name="Įprastas 4 2 4 3 5 7 2" xfId="15602" xr:uid="{A531430A-4860-437E-B5C2-1A635DFB4E34}"/>
    <cellStyle name="Įprastas 4 2 4 3 5 8" xfId="8316" xr:uid="{2EB7674B-E143-4C07-A434-054F32A34B0D}"/>
    <cellStyle name="Įprastas 4 2 4 3 6" xfId="708" xr:uid="{90D1E496-D4B1-44B6-818B-ACFCE7515E3F}"/>
    <cellStyle name="Įprastas 4 2 4 3 6 2" xfId="5422" xr:uid="{DA52A1A1-4522-4D00-96DA-8A912BED9881}"/>
    <cellStyle name="Įprastas 4 2 4 3 6 2 2" xfId="13352" xr:uid="{E824D5B0-1C5D-458E-9889-8D410EE469FA}"/>
    <cellStyle name="Įprastas 4 2 4 3 6 3" xfId="7109" xr:uid="{86EEF9C9-CBCD-48E6-ACF6-E0C26D20B6FC}"/>
    <cellStyle name="Įprastas 4 2 4 3 6 3 2" xfId="15039" xr:uid="{447D9C35-46DB-440D-9E81-BF49F96DC7C8}"/>
    <cellStyle name="Įprastas 4 2 4 3 6 4" xfId="4458" xr:uid="{6FA8AA4B-116D-464F-A552-9BA69EB586CD}"/>
    <cellStyle name="Įprastas 4 2 4 3 6 4 2" xfId="12388" xr:uid="{7209FEC3-75AF-4819-B431-59A6E0ADE178}"/>
    <cellStyle name="Įprastas 4 2 4 3 6 5" xfId="8638" xr:uid="{2FECDAC8-D23A-451E-A91C-76B1F44EB0F4}"/>
    <cellStyle name="Įprastas 4 2 4 3 7" xfId="1352" xr:uid="{1FF33DD9-B9C2-465F-8F5B-9E98D8713663}"/>
    <cellStyle name="Įprastas 4 2 4 3 7 2" xfId="4699" xr:uid="{1BE678C9-F4E1-49E0-BA0A-2B824EE4B991}"/>
    <cellStyle name="Įprastas 4 2 4 3 7 2 2" xfId="12629" xr:uid="{A61672B5-04CE-4C4A-8961-1CDC6773D2BB}"/>
    <cellStyle name="Įprastas 4 2 4 3 7 3" xfId="9282" xr:uid="{F2E0D8FF-D876-4925-BCE1-C21833E64541}"/>
    <cellStyle name="Įprastas 4 2 4 3 8" xfId="1674" xr:uid="{404E4164-A4F9-4724-B086-5F4C7B5524DC}"/>
    <cellStyle name="Įprastas 4 2 4 3 8 2" xfId="5663" xr:uid="{0FA7AB08-6205-4716-AC2C-E58DC8BF0E8B}"/>
    <cellStyle name="Įprastas 4 2 4 3 8 2 2" xfId="13593" xr:uid="{858E567A-A01F-4137-B990-3C8C6A1D87C5}"/>
    <cellStyle name="Įprastas 4 2 4 3 8 3" xfId="9604" xr:uid="{6A7446EA-FAA1-492E-826C-C786F2995408}"/>
    <cellStyle name="Įprastas 4 2 4 3 9" xfId="2318" xr:uid="{01CA3460-35DC-424D-B715-1D6B6D7191EC}"/>
    <cellStyle name="Įprastas 4 2 4 3 9 2" xfId="6386" xr:uid="{38A4998A-A5A6-495E-8BFD-D39ACAB1FFF1}"/>
    <cellStyle name="Įprastas 4 2 4 3 9 2 2" xfId="14316" xr:uid="{133886F9-1A0A-4D7F-8874-01B82EAA477E}"/>
    <cellStyle name="Įprastas 4 2 4 3 9 3" xfId="10248" xr:uid="{D202E411-CC7A-4F8B-9158-EC7228FE9778}"/>
    <cellStyle name="Įprastas 4 2 4 4" xfId="89" xr:uid="{C97735A3-1699-468E-B72D-55B927DEE1D0}"/>
    <cellStyle name="Įprastas 4 2 4 4 10" xfId="3755" xr:uid="{EB663BDC-99AC-40FE-9E48-5F693B2BAFD3}"/>
    <cellStyle name="Įprastas 4 2 4 4 10 2" xfId="11685" xr:uid="{E6257E37-4E33-4571-8C05-6EDF01A73F1F}"/>
    <cellStyle name="Įprastas 4 2 4 4 11" xfId="7375" xr:uid="{503F3F2C-B214-46A1-8AA5-680B24B4A467}"/>
    <cellStyle name="Įprastas 4 2 4 4 11 2" xfId="15305" xr:uid="{7EFBFE61-0747-4CA8-B065-5BCB064FFF23}"/>
    <cellStyle name="Įprastas 4 2 4 4 12" xfId="8019" xr:uid="{2B8E1C0E-8ABE-430E-B825-C30F98CC6D5E}"/>
    <cellStyle name="Įprastas 4 2 4 4 2" xfId="219" xr:uid="{66C08542-8295-4C5B-A6D7-D57A4F8121B9}"/>
    <cellStyle name="Įprastas 4 2 4 4 2 10" xfId="8149" xr:uid="{9D88C188-D965-40E0-9038-EE925488E093}"/>
    <cellStyle name="Įprastas 4 2 4 4 2 2" xfId="541" xr:uid="{7886199A-D669-458C-B546-84323EBD4C0F}"/>
    <cellStyle name="Įprastas 4 2 4 4 2 2 2" xfId="1185" xr:uid="{E991C60D-0180-4625-B289-B3A795CF7D80}"/>
    <cellStyle name="Įprastas 4 2 4 4 2 2 2 2" xfId="5080" xr:uid="{A999B236-2810-4690-B369-5A17D17C6F57}"/>
    <cellStyle name="Įprastas 4 2 4 4 2 2 2 2 2" xfId="13010" xr:uid="{FA52CD2C-075B-4B9C-B72A-07A5A1A4C111}"/>
    <cellStyle name="Įprastas 4 2 4 4 2 2 2 3" xfId="9115" xr:uid="{A61FDD30-A5DA-47B3-B4B5-4E6514B21FCD}"/>
    <cellStyle name="Įprastas 4 2 4 4 2 2 3" xfId="2151" xr:uid="{19514BEB-D122-4C46-9100-D94DA93C491A}"/>
    <cellStyle name="Įprastas 4 2 4 4 2 2 3 2" xfId="6044" xr:uid="{90A95045-2ADA-4288-A135-198ACBC3128B}"/>
    <cellStyle name="Įprastas 4 2 4 4 2 2 3 2 2" xfId="13974" xr:uid="{C0C51D1D-1948-454C-A51C-7BC73A6AD8DB}"/>
    <cellStyle name="Įprastas 4 2 4 4 2 2 3 3" xfId="10081" xr:uid="{7DBC693F-F2D4-4F62-8A25-0A86EFB4DB2F}"/>
    <cellStyle name="Įprastas 4 2 4 4 2 2 4" xfId="2795" xr:uid="{B66AEDE7-3D5A-4AD1-9962-E40FE1DBCF82}"/>
    <cellStyle name="Įprastas 4 2 4 4 2 2 4 2" xfId="6767" xr:uid="{5513BB22-7845-42BB-B986-510CD477F00E}"/>
    <cellStyle name="Įprastas 4 2 4 4 2 2 4 2 2" xfId="14697" xr:uid="{467066F4-0609-4B4A-9444-C50176F594CB}"/>
    <cellStyle name="Įprastas 4 2 4 4 2 2 4 3" xfId="10725" xr:uid="{63E7C583-61A1-48A7-81C8-8406B8D36E41}"/>
    <cellStyle name="Įprastas 4 2 4 4 2 2 5" xfId="3439" xr:uid="{FD4A1BD3-C3B1-479D-BCC4-25F178ACCB02}"/>
    <cellStyle name="Įprastas 4 2 4 4 2 2 5 2" xfId="11369" xr:uid="{B8328151-25B7-4C82-B7E5-7CEA04B6A18B}"/>
    <cellStyle name="Įprastas 4 2 4 4 2 2 6" xfId="4116" xr:uid="{B7AFBACA-FB85-4D35-96D9-B9FF90347493}"/>
    <cellStyle name="Įprastas 4 2 4 4 2 2 6 2" xfId="12046" xr:uid="{9315D068-2BD2-464E-9137-7202D306EDF9}"/>
    <cellStyle name="Įprastas 4 2 4 4 2 2 7" xfId="7827" xr:uid="{30331713-C313-4E42-BBE5-A2BE4108B978}"/>
    <cellStyle name="Įprastas 4 2 4 4 2 2 7 2" xfId="15757" xr:uid="{90F06829-44E4-4E41-B661-744B07DD8774}"/>
    <cellStyle name="Įprastas 4 2 4 4 2 2 8" xfId="8471" xr:uid="{CC0BDAB9-7368-4E73-8D21-12BE5AC06E2E}"/>
    <cellStyle name="Įprastas 4 2 4 4 2 3" xfId="863" xr:uid="{379B15D9-D19E-4F11-AFF0-D55916EE2ADF}"/>
    <cellStyle name="Įprastas 4 2 4 4 2 3 2" xfId="5321" xr:uid="{62765ACC-3561-4396-A243-FA3EF466C05A}"/>
    <cellStyle name="Įprastas 4 2 4 4 2 3 2 2" xfId="13251" xr:uid="{9209C4DE-140B-4CCE-B11D-4E905D41ED99}"/>
    <cellStyle name="Įprastas 4 2 4 4 2 3 3" xfId="6285" xr:uid="{B47C655D-49BD-411B-9E81-F2D86DC23607}"/>
    <cellStyle name="Įprastas 4 2 4 4 2 3 3 2" xfId="14215" xr:uid="{39993A65-E6E5-413E-8525-9B42DB6E934B}"/>
    <cellStyle name="Įprastas 4 2 4 4 2 3 4" xfId="7008" xr:uid="{BE88DABF-94C5-41A3-B99A-98341E852021}"/>
    <cellStyle name="Įprastas 4 2 4 4 2 3 4 2" xfId="14938" xr:uid="{EA617F2E-6E6F-46E0-8E1C-D46116ED1372}"/>
    <cellStyle name="Įprastas 4 2 4 4 2 3 5" xfId="4357" xr:uid="{F5AFE8D2-C272-44BC-A6E0-170085BE1BDA}"/>
    <cellStyle name="Įprastas 4 2 4 4 2 3 5 2" xfId="12287" xr:uid="{442ECC61-02A7-4F61-A54C-41BBD82C87DC}"/>
    <cellStyle name="Įprastas 4 2 4 4 2 3 6" xfId="8793" xr:uid="{BCFDD4A7-EE68-409C-9840-D7CB377E9D74}"/>
    <cellStyle name="Įprastas 4 2 4 4 2 4" xfId="1507" xr:uid="{84EC8C9D-303E-45A1-A676-5B787F65B5DD}"/>
    <cellStyle name="Įprastas 4 2 4 4 2 4 2" xfId="5562" xr:uid="{62E09799-DC50-4F44-95F1-EF9F002E763A}"/>
    <cellStyle name="Įprastas 4 2 4 4 2 4 2 2" xfId="13492" xr:uid="{B13C5298-4B8F-4873-91DE-3681A9154D2B}"/>
    <cellStyle name="Įprastas 4 2 4 4 2 4 3" xfId="7249" xr:uid="{0FB8C513-D53F-4C38-BB8E-A4007B265A45}"/>
    <cellStyle name="Įprastas 4 2 4 4 2 4 3 2" xfId="15179" xr:uid="{524D20D4-C375-4597-AA18-FCBBAC5676AA}"/>
    <cellStyle name="Įprastas 4 2 4 4 2 4 4" xfId="4598" xr:uid="{1A860427-20E9-414F-82DE-CD93100E98BA}"/>
    <cellStyle name="Įprastas 4 2 4 4 2 4 4 2" xfId="12528" xr:uid="{1885EF08-7ACC-4B41-909A-1C07653500B8}"/>
    <cellStyle name="Įprastas 4 2 4 4 2 4 5" xfId="9437" xr:uid="{83F91643-4AD3-448F-B19A-4578F0D567C5}"/>
    <cellStyle name="Įprastas 4 2 4 4 2 5" xfId="1829" xr:uid="{462E7D49-79B0-49C0-9AF3-02538B3FA1A4}"/>
    <cellStyle name="Įprastas 4 2 4 4 2 5 2" xfId="4839" xr:uid="{7BA3E8F9-F59D-4788-BDA9-EE1A7D5A2C13}"/>
    <cellStyle name="Įprastas 4 2 4 4 2 5 2 2" xfId="12769" xr:uid="{B70C017D-FB1F-4F7F-90C2-9B2CADCB10A5}"/>
    <cellStyle name="Įprastas 4 2 4 4 2 5 3" xfId="9759" xr:uid="{F8ACCB19-BE43-4900-8590-0D8B0E60B993}"/>
    <cellStyle name="Įprastas 4 2 4 4 2 6" xfId="2473" xr:uid="{AE67DEBF-B9AC-4AFB-9F64-6FD22405985F}"/>
    <cellStyle name="Įprastas 4 2 4 4 2 6 2" xfId="5803" xr:uid="{C78CDA99-6BA5-4881-909E-961EEC48A714}"/>
    <cellStyle name="Įprastas 4 2 4 4 2 6 2 2" xfId="13733" xr:uid="{6518782C-7709-4C89-919F-E9913DF16D4A}"/>
    <cellStyle name="Įprastas 4 2 4 4 2 6 3" xfId="10403" xr:uid="{F8FE9E93-6088-41D9-A9A1-56A8C3D046C1}"/>
    <cellStyle name="Įprastas 4 2 4 4 2 7" xfId="3117" xr:uid="{A9500DC8-80BE-4DA8-B078-A160D82926EF}"/>
    <cellStyle name="Įprastas 4 2 4 4 2 7 2" xfId="6526" xr:uid="{6DD5B57B-4886-4851-9684-8467EEA3BDB6}"/>
    <cellStyle name="Įprastas 4 2 4 4 2 7 2 2" xfId="14456" xr:uid="{5F9B474E-8827-4E03-BDF5-200C2EABA059}"/>
    <cellStyle name="Įprastas 4 2 4 4 2 7 3" xfId="11047" xr:uid="{6E20400F-FBA5-4917-ABCD-CA0E724A6546}"/>
    <cellStyle name="Įprastas 4 2 4 4 2 8" xfId="3875" xr:uid="{6A75130B-0893-4E55-BB5D-92513E6EC598}"/>
    <cellStyle name="Įprastas 4 2 4 4 2 8 2" xfId="11805" xr:uid="{34A5D713-E900-4DFD-8CC8-D47B0E65DEC4}"/>
    <cellStyle name="Įprastas 4 2 4 4 2 9" xfId="7505" xr:uid="{4DE73804-F875-425B-8770-3172566B987D}"/>
    <cellStyle name="Įprastas 4 2 4 4 2 9 2" xfId="15435" xr:uid="{BD6B67A8-4798-477B-983E-CDACA5589BDC}"/>
    <cellStyle name="Įprastas 4 2 4 4 3" xfId="411" xr:uid="{9226F4B6-1788-42F8-A02F-6F88CFC31933}"/>
    <cellStyle name="Įprastas 4 2 4 4 3 2" xfId="1055" xr:uid="{B6FB5DD8-9D10-410C-8A06-3DBDD9D2FCC1}"/>
    <cellStyle name="Įprastas 4 2 4 4 3 2 2" xfId="4960" xr:uid="{6F541B7A-9B9F-4C4A-B4D4-60E2A1CF124C}"/>
    <cellStyle name="Įprastas 4 2 4 4 3 2 2 2" xfId="12890" xr:uid="{B95DAA76-E68B-478E-A2E0-81BF8FD7E11E}"/>
    <cellStyle name="Įprastas 4 2 4 4 3 2 3" xfId="8985" xr:uid="{2795F012-2B9C-4C1B-BA80-D8326BA5A3A1}"/>
    <cellStyle name="Įprastas 4 2 4 4 3 3" xfId="2021" xr:uid="{6D159AAD-2381-4DEB-AF45-6BFCB55EF2B6}"/>
    <cellStyle name="Įprastas 4 2 4 4 3 3 2" xfId="5924" xr:uid="{49D50A13-D3C6-4951-AC9C-451A682DE547}"/>
    <cellStyle name="Įprastas 4 2 4 4 3 3 2 2" xfId="13854" xr:uid="{20EEB9C0-E61E-4ED8-A6C6-570611CCCD11}"/>
    <cellStyle name="Įprastas 4 2 4 4 3 3 3" xfId="9951" xr:uid="{FAED2597-2462-42D3-AF84-113831EB99EF}"/>
    <cellStyle name="Įprastas 4 2 4 4 3 4" xfId="2665" xr:uid="{C225DCEE-9A0F-40DB-A421-A80660F90DA2}"/>
    <cellStyle name="Įprastas 4 2 4 4 3 4 2" xfId="6647" xr:uid="{49E18584-9158-498F-8F3F-BDF9938709D9}"/>
    <cellStyle name="Įprastas 4 2 4 4 3 4 2 2" xfId="14577" xr:uid="{7A6E6A0C-B163-415D-84FC-B2E73825AEE4}"/>
    <cellStyle name="Įprastas 4 2 4 4 3 4 3" xfId="10595" xr:uid="{9B1AFFFA-45CA-4C2D-89DA-0E5F65C867CD}"/>
    <cellStyle name="Įprastas 4 2 4 4 3 5" xfId="3309" xr:uid="{6F150989-4F37-4BB1-8019-73E739831198}"/>
    <cellStyle name="Įprastas 4 2 4 4 3 5 2" xfId="11239" xr:uid="{14B3A4E2-FBB4-4746-94A2-8F8D96FA7182}"/>
    <cellStyle name="Įprastas 4 2 4 4 3 6" xfId="3996" xr:uid="{D457C7C2-C6DA-4E04-9153-1BDBEBC139DA}"/>
    <cellStyle name="Įprastas 4 2 4 4 3 6 2" xfId="11926" xr:uid="{CF0A1616-9B72-44A9-AC0D-E624FB729A74}"/>
    <cellStyle name="Įprastas 4 2 4 4 3 7" xfId="7697" xr:uid="{F6AD1F65-EE4A-4203-AF3E-458561CE17C0}"/>
    <cellStyle name="Įprastas 4 2 4 4 3 7 2" xfId="15627" xr:uid="{69C7E3BF-32C1-411D-8938-DB52A8E36C6D}"/>
    <cellStyle name="Įprastas 4 2 4 4 3 8" xfId="8341" xr:uid="{DC858416-0FB7-42AC-A6C8-8D9DB29B6ECD}"/>
    <cellStyle name="Įprastas 4 2 4 4 4" xfId="733" xr:uid="{10AD71D1-263A-435C-94AC-4A78DCB853FB}"/>
    <cellStyle name="Įprastas 4 2 4 4 4 2" xfId="5201" xr:uid="{56D6F9D1-7BCA-49C2-8D0A-265EC9EE7203}"/>
    <cellStyle name="Įprastas 4 2 4 4 4 2 2" xfId="13131" xr:uid="{AA4AFC99-5BAD-497E-8928-2D9E16B84253}"/>
    <cellStyle name="Įprastas 4 2 4 4 4 3" xfId="6165" xr:uid="{F4BEA76A-4F9D-4B6F-BC96-A58ED9DFBD82}"/>
    <cellStyle name="Įprastas 4 2 4 4 4 3 2" xfId="14095" xr:uid="{B7DFB921-E590-4D28-9225-F973C861FDDB}"/>
    <cellStyle name="Įprastas 4 2 4 4 4 4" xfId="6888" xr:uid="{B07A7EA2-D641-44D3-BC17-20CDB10291FF}"/>
    <cellStyle name="Įprastas 4 2 4 4 4 4 2" xfId="14818" xr:uid="{F9162702-5E35-4004-A29E-3FAC2AC16954}"/>
    <cellStyle name="Įprastas 4 2 4 4 4 5" xfId="4237" xr:uid="{611E43E3-A7EE-404D-BE76-A18C9ED44BE2}"/>
    <cellStyle name="Įprastas 4 2 4 4 4 5 2" xfId="12167" xr:uid="{360A7571-6067-4D4F-9C24-1E6E1EAA5026}"/>
    <cellStyle name="Įprastas 4 2 4 4 4 6" xfId="8663" xr:uid="{4A8108FE-4054-45A2-AB3A-9AE975133FA4}"/>
    <cellStyle name="Įprastas 4 2 4 4 5" xfId="1377" xr:uid="{1B80024C-EC33-4484-BD83-B71B0E50DBD9}"/>
    <cellStyle name="Įprastas 4 2 4 4 5 2" xfId="5442" xr:uid="{976978EE-B5F3-4A88-A08C-52EAB9C83B87}"/>
    <cellStyle name="Įprastas 4 2 4 4 5 2 2" xfId="13372" xr:uid="{D0C02992-BBD1-4B91-BFD9-D96BCF377DD6}"/>
    <cellStyle name="Įprastas 4 2 4 4 5 3" xfId="7129" xr:uid="{F0DDB188-470E-4F92-967C-D2FEFC1B57BB}"/>
    <cellStyle name="Įprastas 4 2 4 4 5 3 2" xfId="15059" xr:uid="{5C6E95BD-3A88-453D-9856-9346ED3B9606}"/>
    <cellStyle name="Įprastas 4 2 4 4 5 4" xfId="4478" xr:uid="{1D0D5510-A58D-4901-8BC8-E06E8C968EFD}"/>
    <cellStyle name="Įprastas 4 2 4 4 5 4 2" xfId="12408" xr:uid="{F3DDBE4B-2319-41B6-B667-2E7FDDA9C5F9}"/>
    <cellStyle name="Įprastas 4 2 4 4 5 5" xfId="9307" xr:uid="{E29AEE8C-D11B-4DD9-860D-5C6FF3758E57}"/>
    <cellStyle name="Įprastas 4 2 4 4 6" xfId="1699" xr:uid="{3D0E5BFC-F0A6-43BB-AEB5-7893764F08D4}"/>
    <cellStyle name="Įprastas 4 2 4 4 6 2" xfId="4719" xr:uid="{291C48A0-A594-4368-9330-8A9CF6B44B89}"/>
    <cellStyle name="Įprastas 4 2 4 4 6 2 2" xfId="12649" xr:uid="{B841A7D6-D7AB-44FC-AC07-CD0BD94EE5E8}"/>
    <cellStyle name="Įprastas 4 2 4 4 6 3" xfId="9629" xr:uid="{EDF20CFA-8132-4CDB-8525-8588C56AA43E}"/>
    <cellStyle name="Įprastas 4 2 4 4 7" xfId="2343" xr:uid="{A1881ACF-E27B-4B35-9A58-E5198B99CD9C}"/>
    <cellStyle name="Įprastas 4 2 4 4 7 2" xfId="5683" xr:uid="{4307EA75-3B08-493D-B638-13E60935D733}"/>
    <cellStyle name="Įprastas 4 2 4 4 7 2 2" xfId="13613" xr:uid="{15C6E1D1-11BE-48CD-9D6D-524563F061EB}"/>
    <cellStyle name="Įprastas 4 2 4 4 7 3" xfId="10273" xr:uid="{83973B75-1CA4-44A7-B3C3-AECE6BE6E446}"/>
    <cellStyle name="Įprastas 4 2 4 4 8" xfId="2987" xr:uid="{9AE86B7E-6407-45EA-A0C7-55A8CDC0D22B}"/>
    <cellStyle name="Įprastas 4 2 4 4 8 2" xfId="6406" xr:uid="{329D6FC6-0C81-42D8-BA91-71AA0B5C8AD4}"/>
    <cellStyle name="Įprastas 4 2 4 4 8 2 2" xfId="14336" xr:uid="{63CB402B-A66C-44B6-A992-48D6971A7E24}"/>
    <cellStyle name="Įprastas 4 2 4 4 8 3" xfId="10917" xr:uid="{3B2CE699-396C-4F05-AEB6-59118F039F23}"/>
    <cellStyle name="Įprastas 4 2 4 4 9" xfId="3631" xr:uid="{6C91A959-BBA8-4594-B8A1-B59A4993A3CC}"/>
    <cellStyle name="Įprastas 4 2 4 4 9 2" xfId="11561" xr:uid="{0A25C12D-C01E-4E35-93AF-F8B26AC9683F}"/>
    <cellStyle name="Įprastas 4 2 4 5" xfId="154" xr:uid="{20F46ADF-18AD-40A8-AD01-131FF85D8B03}"/>
    <cellStyle name="Įprastas 4 2 4 5 10" xfId="8084" xr:uid="{4C2B0126-0F2E-4C2F-BF35-E7BA5A01DD36}"/>
    <cellStyle name="Įprastas 4 2 4 5 2" xfId="476" xr:uid="{A2EFDF4F-6BC4-48CE-A771-031EC4E1AC3B}"/>
    <cellStyle name="Įprastas 4 2 4 5 2 2" xfId="1120" xr:uid="{4244356B-4DD7-46E4-8A67-20E55516364E}"/>
    <cellStyle name="Įprastas 4 2 4 5 2 2 2" xfId="5020" xr:uid="{FC3F1030-A669-49F2-A55F-EC4A0B2A5967}"/>
    <cellStyle name="Įprastas 4 2 4 5 2 2 2 2" xfId="12950" xr:uid="{BD4A8B9A-D8ED-4963-935C-2018DFB6E552}"/>
    <cellStyle name="Įprastas 4 2 4 5 2 2 3" xfId="9050" xr:uid="{0D6F2A8D-351F-4EEF-8756-1204C51ED476}"/>
    <cellStyle name="Įprastas 4 2 4 5 2 3" xfId="2086" xr:uid="{2C2A8807-4FAA-4240-B26F-0C984F746BE7}"/>
    <cellStyle name="Įprastas 4 2 4 5 2 3 2" xfId="5984" xr:uid="{447569BB-7DE2-4632-98AE-47121FCDB14B}"/>
    <cellStyle name="Įprastas 4 2 4 5 2 3 2 2" xfId="13914" xr:uid="{8D9E67FC-6B29-4BB2-8504-FFB997F9CC76}"/>
    <cellStyle name="Įprastas 4 2 4 5 2 3 3" xfId="10016" xr:uid="{61AA7D53-5CCD-462C-A7E1-C0BAC08DF335}"/>
    <cellStyle name="Įprastas 4 2 4 5 2 4" xfId="2730" xr:uid="{E5D84534-32D3-4A39-9F29-2186B37F6AAE}"/>
    <cellStyle name="Įprastas 4 2 4 5 2 4 2" xfId="6707" xr:uid="{2F52749F-A232-4EC8-BD52-958C3B844076}"/>
    <cellStyle name="Įprastas 4 2 4 5 2 4 2 2" xfId="14637" xr:uid="{4F1309C5-C9EE-4140-BDA1-750F73F105B0}"/>
    <cellStyle name="Įprastas 4 2 4 5 2 4 3" xfId="10660" xr:uid="{769D45DA-8444-4D0C-8D0A-2A98D1C3B776}"/>
    <cellStyle name="Įprastas 4 2 4 5 2 5" xfId="3374" xr:uid="{ECD6650C-9A4D-43FA-9BB9-111B1FA0CC59}"/>
    <cellStyle name="Įprastas 4 2 4 5 2 5 2" xfId="11304" xr:uid="{6B90B3C0-755B-43A8-8D5B-CC2DB5CD6B60}"/>
    <cellStyle name="Įprastas 4 2 4 5 2 6" xfId="4056" xr:uid="{1716D40C-46C8-4D57-94B5-5ACE81966740}"/>
    <cellStyle name="Įprastas 4 2 4 5 2 6 2" xfId="11986" xr:uid="{E32E4E66-999F-4472-B4EB-2F28AD5153C7}"/>
    <cellStyle name="Įprastas 4 2 4 5 2 7" xfId="7762" xr:uid="{9D7C5598-9747-485A-B464-6ACC960676EF}"/>
    <cellStyle name="Įprastas 4 2 4 5 2 7 2" xfId="15692" xr:uid="{96B84101-3AA0-4C34-90BD-76306AF657D1}"/>
    <cellStyle name="Įprastas 4 2 4 5 2 8" xfId="8406" xr:uid="{D5C642E6-6B82-43AE-81EC-3B69823A2D3F}"/>
    <cellStyle name="Įprastas 4 2 4 5 3" xfId="798" xr:uid="{B4ACBA92-7366-45EF-A0A8-D5FDF4830914}"/>
    <cellStyle name="Įprastas 4 2 4 5 3 2" xfId="5261" xr:uid="{7626EEB7-7BD5-4DED-9BD0-521EB889CEE6}"/>
    <cellStyle name="Įprastas 4 2 4 5 3 2 2" xfId="13191" xr:uid="{3EBEACA2-A762-4660-AF7C-972F0ABDB228}"/>
    <cellStyle name="Įprastas 4 2 4 5 3 3" xfId="6225" xr:uid="{69BE1E97-7D7B-40FE-A5AF-F237CF9A0BE8}"/>
    <cellStyle name="Įprastas 4 2 4 5 3 3 2" xfId="14155" xr:uid="{824A2C31-5593-42EB-B111-335F56FA9CF7}"/>
    <cellStyle name="Įprastas 4 2 4 5 3 4" xfId="6948" xr:uid="{00019827-FE45-45BF-9821-600A0F20465E}"/>
    <cellStyle name="Įprastas 4 2 4 5 3 4 2" xfId="14878" xr:uid="{D75354EA-EF21-44B4-B4C8-1D5B2E7829C3}"/>
    <cellStyle name="Įprastas 4 2 4 5 3 5" xfId="4297" xr:uid="{C3C48BA1-D7C2-430F-A707-4A65346D0C21}"/>
    <cellStyle name="Įprastas 4 2 4 5 3 5 2" xfId="12227" xr:uid="{9E1F7AE1-DA39-4960-B808-B3A5484CB236}"/>
    <cellStyle name="Įprastas 4 2 4 5 3 6" xfId="8728" xr:uid="{9B7D9C1D-E6AD-4890-B3CD-D790B4FCA146}"/>
    <cellStyle name="Įprastas 4 2 4 5 4" xfId="1442" xr:uid="{28ADCD9D-DA13-447D-929F-6E13CEC23DFB}"/>
    <cellStyle name="Įprastas 4 2 4 5 4 2" xfId="5502" xr:uid="{CEAFCE70-D35D-49CC-92DF-51221030D6EA}"/>
    <cellStyle name="Įprastas 4 2 4 5 4 2 2" xfId="13432" xr:uid="{49975E7C-D4E1-40C7-A85C-1A46CA8324B7}"/>
    <cellStyle name="Įprastas 4 2 4 5 4 3" xfId="7189" xr:uid="{C7DE449E-A446-4130-A547-4E7D554DDDDC}"/>
    <cellStyle name="Įprastas 4 2 4 5 4 3 2" xfId="15119" xr:uid="{81849F91-3A41-449E-8CBD-6CC7BE51EE69}"/>
    <cellStyle name="Įprastas 4 2 4 5 4 4" xfId="4538" xr:uid="{5D72C3AF-2733-411A-8375-E0E8F76D5F48}"/>
    <cellStyle name="Įprastas 4 2 4 5 4 4 2" xfId="12468" xr:uid="{373FF5E2-1FF2-4754-BAE5-5EBE01BD9CB9}"/>
    <cellStyle name="Įprastas 4 2 4 5 4 5" xfId="9372" xr:uid="{DF5D4866-97CB-4A52-88BD-4FA316994D61}"/>
    <cellStyle name="Įprastas 4 2 4 5 5" xfId="1764" xr:uid="{3A2A13AF-AAA2-4806-90FD-2434C3612DB4}"/>
    <cellStyle name="Įprastas 4 2 4 5 5 2" xfId="4779" xr:uid="{BAB88AFC-40DD-4A58-9D5B-A423DDC052CA}"/>
    <cellStyle name="Įprastas 4 2 4 5 5 2 2" xfId="12709" xr:uid="{F1E5F22C-D486-42D4-9DC0-40BF8102BD52}"/>
    <cellStyle name="Įprastas 4 2 4 5 5 3" xfId="9694" xr:uid="{4F40E2B5-1620-479E-B08B-3CA81D621C20}"/>
    <cellStyle name="Įprastas 4 2 4 5 6" xfId="2408" xr:uid="{3D3F6261-1ED3-4D8C-9E10-D9DC413DDE3E}"/>
    <cellStyle name="Įprastas 4 2 4 5 6 2" xfId="5743" xr:uid="{C8A02DF4-1997-47E9-AAC3-26335AB7F8C1}"/>
    <cellStyle name="Įprastas 4 2 4 5 6 2 2" xfId="13673" xr:uid="{E4EAE054-4833-407A-AC98-B06D7C9E986F}"/>
    <cellStyle name="Įprastas 4 2 4 5 6 3" xfId="10338" xr:uid="{1B16FE3D-1E14-48E8-868F-B3E7C020D7E0}"/>
    <cellStyle name="Įprastas 4 2 4 5 7" xfId="3052" xr:uid="{0531DD40-30EC-47CB-AC1C-9A61FBF443CB}"/>
    <cellStyle name="Įprastas 4 2 4 5 7 2" xfId="6466" xr:uid="{BB9266D2-9911-48C7-ACD7-AEA397BAD5F7}"/>
    <cellStyle name="Įprastas 4 2 4 5 7 2 2" xfId="14396" xr:uid="{85465037-4910-49F0-9913-3C851E5751C9}"/>
    <cellStyle name="Įprastas 4 2 4 5 7 3" xfId="10982" xr:uid="{60F69732-DF89-4EF2-BED1-939F6525E772}"/>
    <cellStyle name="Įprastas 4 2 4 5 8" xfId="3815" xr:uid="{89CC8078-8A32-45CB-BF16-A6D05E0BEEAD}"/>
    <cellStyle name="Įprastas 4 2 4 5 8 2" xfId="11745" xr:uid="{0CF14ADB-D308-4A22-BC7B-57E9A3CDA98D}"/>
    <cellStyle name="Įprastas 4 2 4 5 9" xfId="7440" xr:uid="{54886F72-8117-4BF0-87EB-774AFD428CCC}"/>
    <cellStyle name="Įprastas 4 2 4 5 9 2" xfId="15370" xr:uid="{03ABC428-BFC5-414F-9270-18A013F6EF0D}"/>
    <cellStyle name="Įprastas 4 2 4 6" xfId="283" xr:uid="{157F983D-DBF8-4D1D-9193-0D220DCA22EE}"/>
    <cellStyle name="Įprastas 4 2 4 6 10" xfId="8213" xr:uid="{8D6DE22A-EFB4-4E37-AD52-A613DA62B43D}"/>
    <cellStyle name="Įprastas 4 2 4 6 2" xfId="605" xr:uid="{896A7379-C03A-419A-A472-B96D3F8EB9F1}"/>
    <cellStyle name="Įprastas 4 2 4 6 2 2" xfId="1249" xr:uid="{E43FB998-1831-484F-9FC8-851F8E53899F}"/>
    <cellStyle name="Įprastas 4 2 4 6 2 2 2" xfId="9179" xr:uid="{2FD5E11C-45B9-48FB-B67F-07A32E409434}"/>
    <cellStyle name="Įprastas 4 2 4 6 2 3" xfId="2215" xr:uid="{AC8000A9-06A3-4C32-A4AE-C089E47922DD}"/>
    <cellStyle name="Įprastas 4 2 4 6 2 3 2" xfId="10145" xr:uid="{E577A59C-AAC0-4988-B376-1C15FC93E574}"/>
    <cellStyle name="Įprastas 4 2 4 6 2 4" xfId="2859" xr:uid="{D66A326B-56CF-4DD0-BA57-691CC61B353E}"/>
    <cellStyle name="Įprastas 4 2 4 6 2 4 2" xfId="10789" xr:uid="{E5EE7491-85FA-4F53-82F6-C8295FC6CA30}"/>
    <cellStyle name="Įprastas 4 2 4 6 2 5" xfId="3503" xr:uid="{3A1437E6-BA10-4461-ADD8-03E09C313A45}"/>
    <cellStyle name="Įprastas 4 2 4 6 2 5 2" xfId="11433" xr:uid="{26A5919E-D96A-4236-97CB-73414973965D}"/>
    <cellStyle name="Įprastas 4 2 4 6 2 6" xfId="4900" xr:uid="{04A95AD7-2BD3-4D6B-AF9B-A3446B784388}"/>
    <cellStyle name="Įprastas 4 2 4 6 2 6 2" xfId="12830" xr:uid="{D62F699E-8BE4-4154-A4B4-58F302952790}"/>
    <cellStyle name="Įprastas 4 2 4 6 2 7" xfId="7891" xr:uid="{5887E81B-7212-4106-91F1-24F6BE706C5A}"/>
    <cellStyle name="Įprastas 4 2 4 6 2 7 2" xfId="15821" xr:uid="{3B61BBBA-A962-411F-AA7E-4883F072CE2A}"/>
    <cellStyle name="Įprastas 4 2 4 6 2 8" xfId="8535" xr:uid="{F37FD5BA-219E-4D49-BCE4-6F9AC3C174B6}"/>
    <cellStyle name="Įprastas 4 2 4 6 3" xfId="927" xr:uid="{067148C6-2EB9-4D32-82C2-2AE58F7A7DD6}"/>
    <cellStyle name="Įprastas 4 2 4 6 3 2" xfId="5864" xr:uid="{D2DBAB30-7ABF-4344-8EC5-0DB7D18AEDD3}"/>
    <cellStyle name="Įprastas 4 2 4 6 3 2 2" xfId="13794" xr:uid="{C0EF4589-312B-4D80-BC10-D988DB8133FA}"/>
    <cellStyle name="Įprastas 4 2 4 6 3 3" xfId="8857" xr:uid="{9E6E1F92-115F-4DA3-BD1E-EE3B24C6CBFB}"/>
    <cellStyle name="Įprastas 4 2 4 6 4" xfId="1571" xr:uid="{DDC0FFC1-A2CF-48C9-A125-40245E8441B7}"/>
    <cellStyle name="Įprastas 4 2 4 6 4 2" xfId="6587" xr:uid="{9361747D-EF84-49E3-A72C-1C6465D92849}"/>
    <cellStyle name="Įprastas 4 2 4 6 4 2 2" xfId="14517" xr:uid="{E1D16132-04DD-411D-B001-5B836137C533}"/>
    <cellStyle name="Įprastas 4 2 4 6 4 3" xfId="9501" xr:uid="{83460DF3-E55D-4617-99A9-34DCCC1078B3}"/>
    <cellStyle name="Įprastas 4 2 4 6 5" xfId="1893" xr:uid="{5BDF1F77-C7BA-4010-A1A7-D1950DCF104D}"/>
    <cellStyle name="Įprastas 4 2 4 6 5 2" xfId="9823" xr:uid="{49AF3F78-5395-4975-A0D6-3FFB9B1D399B}"/>
    <cellStyle name="Įprastas 4 2 4 6 6" xfId="2537" xr:uid="{524099FE-7AE7-496C-8116-614FFF661BB5}"/>
    <cellStyle name="Įprastas 4 2 4 6 6 2" xfId="10467" xr:uid="{8F833A72-5928-47C6-A628-20950549DB04}"/>
    <cellStyle name="Įprastas 4 2 4 6 7" xfId="3181" xr:uid="{17933394-F07C-4B2C-883C-4D10C6C009E3}"/>
    <cellStyle name="Įprastas 4 2 4 6 7 2" xfId="11111" xr:uid="{A68E7DF9-7944-49C3-8F77-1AD84096C22B}"/>
    <cellStyle name="Įprastas 4 2 4 6 8" xfId="3936" xr:uid="{FDE1A793-4927-4304-B859-9AECF8E599E3}"/>
    <cellStyle name="Įprastas 4 2 4 6 8 2" xfId="11866" xr:uid="{8A4A712C-662E-4B34-8000-68AD4D181489}"/>
    <cellStyle name="Įprastas 4 2 4 6 9" xfId="7569" xr:uid="{94AD64E2-581C-4939-9D3A-FF2EC26CF646}"/>
    <cellStyle name="Įprastas 4 2 4 6 9 2" xfId="15499" xr:uid="{32E75A07-FBBC-46E4-AAFF-D5C2F1346728}"/>
    <cellStyle name="Įprastas 4 2 4 7" xfId="346" xr:uid="{2DC5E898-1B2C-4F44-967F-435EC905795B}"/>
    <cellStyle name="Įprastas 4 2 4 7 2" xfId="990" xr:uid="{D787BD57-1A3B-4D9A-A45C-823775B5323A}"/>
    <cellStyle name="Įprastas 4 2 4 7 2 2" xfId="5141" xr:uid="{F9D13C86-F716-441A-B858-759D81D318C4}"/>
    <cellStyle name="Įprastas 4 2 4 7 2 2 2" xfId="13071" xr:uid="{294BD141-DE16-4972-B7E4-62351C1077F6}"/>
    <cellStyle name="Įprastas 4 2 4 7 2 3" xfId="8920" xr:uid="{C44FDCC9-A354-4E45-80A6-40706941C938}"/>
    <cellStyle name="Įprastas 4 2 4 7 3" xfId="1956" xr:uid="{0495519C-96F7-4A22-980C-7EE29B818440}"/>
    <cellStyle name="Įprastas 4 2 4 7 3 2" xfId="6105" xr:uid="{1B46A089-9AFE-48EC-A206-4B646D208AC7}"/>
    <cellStyle name="Įprastas 4 2 4 7 3 2 2" xfId="14035" xr:uid="{71D248B3-BEBF-49DF-928D-44042BB6A659}"/>
    <cellStyle name="Įprastas 4 2 4 7 3 3" xfId="9886" xr:uid="{F492ABBC-79BB-42B8-A826-BC602EA5BD05}"/>
    <cellStyle name="Įprastas 4 2 4 7 4" xfId="2600" xr:uid="{488550CC-B2B7-4B9A-B647-F9482ACF0640}"/>
    <cellStyle name="Įprastas 4 2 4 7 4 2" xfId="6828" xr:uid="{92E5D794-0DCF-4FD5-8F8B-ACF970EEE2FC}"/>
    <cellStyle name="Įprastas 4 2 4 7 4 2 2" xfId="14758" xr:uid="{EBC40A50-50E3-45F4-B234-C2B6CC12BB83}"/>
    <cellStyle name="Įprastas 4 2 4 7 4 3" xfId="10530" xr:uid="{23017CEA-B78C-4CD8-BE42-38FD8EBCAE93}"/>
    <cellStyle name="Įprastas 4 2 4 7 5" xfId="3244" xr:uid="{B9105289-3075-42ED-B4C1-9C63E0C1B173}"/>
    <cellStyle name="Įprastas 4 2 4 7 5 2" xfId="11174" xr:uid="{965A8AAF-6ED6-4813-A44F-0F1A1375C4BF}"/>
    <cellStyle name="Įprastas 4 2 4 7 6" xfId="4177" xr:uid="{B6BEA5D0-2448-4B4F-8E3A-B0EEB788CAA5}"/>
    <cellStyle name="Įprastas 4 2 4 7 6 2" xfId="12107" xr:uid="{A3173C9F-7BF9-471C-A080-770B4ECD3C6A}"/>
    <cellStyle name="Įprastas 4 2 4 7 7" xfId="7632" xr:uid="{C5853384-1A54-4C11-B777-03CFA39A7721}"/>
    <cellStyle name="Įprastas 4 2 4 7 7 2" xfId="15562" xr:uid="{31462489-B892-4CF3-8923-F51C2F00720E}"/>
    <cellStyle name="Įprastas 4 2 4 7 8" xfId="8276" xr:uid="{0D588D10-0894-4187-AA7C-EC16507DF00F}"/>
    <cellStyle name="Įprastas 4 2 4 8" xfId="668" xr:uid="{89790539-6C18-406C-826C-838365ECA9B4}"/>
    <cellStyle name="Įprastas 4 2 4 8 2" xfId="5382" xr:uid="{B8D1C86E-6665-4713-A1F0-1A64C5F972E0}"/>
    <cellStyle name="Įprastas 4 2 4 8 2 2" xfId="13312" xr:uid="{8D5D3D14-FF44-49FF-A9AD-F1B355806366}"/>
    <cellStyle name="Įprastas 4 2 4 8 3" xfId="7069" xr:uid="{FA6A4BBB-E112-42E9-8382-E39E47651BA0}"/>
    <cellStyle name="Įprastas 4 2 4 8 3 2" xfId="14999" xr:uid="{C2616B49-0E6F-42C0-B7C8-65E17AD04F4E}"/>
    <cellStyle name="Įprastas 4 2 4 8 4" xfId="4418" xr:uid="{36D1A5CE-7D54-4877-B1F0-DB120DE83C4C}"/>
    <cellStyle name="Įprastas 4 2 4 8 4 2" xfId="12348" xr:uid="{5217331D-7F79-465D-B9C3-86D764B62579}"/>
    <cellStyle name="Įprastas 4 2 4 8 5" xfId="8598" xr:uid="{8A71CB21-405C-4D85-B913-DE059C213C38}"/>
    <cellStyle name="Įprastas 4 2 4 9" xfId="1312" xr:uid="{9997962B-9F0E-4403-8C7F-832ED4D5097B}"/>
    <cellStyle name="Įprastas 4 2 4 9 2" xfId="4659" xr:uid="{B8E164BA-D7A2-4CE9-A9E7-C5A817A9389E}"/>
    <cellStyle name="Įprastas 4 2 4 9 2 2" xfId="12589" xr:uid="{D66675D7-7E7B-413B-99AE-E4AEF46FF1FF}"/>
    <cellStyle name="Įprastas 4 2 4 9 3" xfId="9242" xr:uid="{988231C6-6F42-405E-9FF6-AF6524D83623}"/>
    <cellStyle name="Įprastas 4 2 5" xfId="33" xr:uid="{4680B3F8-71A4-4C74-A2C1-32A0827A227A}"/>
    <cellStyle name="Įprastas 4 2 5 10" xfId="2932" xr:uid="{0A0B1E10-D0AE-4AC0-97CC-D1A35A51F347}"/>
    <cellStyle name="Įprastas 4 2 5 10 2" xfId="10862" xr:uid="{886251B7-AEE4-4CBE-A535-A5A19092E57F}"/>
    <cellStyle name="Įprastas 4 2 5 11" xfId="3576" xr:uid="{1CBB78D3-F158-455E-9BBF-FBE2F888805E}"/>
    <cellStyle name="Įprastas 4 2 5 11 2" xfId="11506" xr:uid="{5B0840C6-1E7B-4165-8C03-D788FE150AE9}"/>
    <cellStyle name="Įprastas 4 2 5 12" xfId="3705" xr:uid="{9F798132-4181-416B-9AEE-0C44290575AB}"/>
    <cellStyle name="Įprastas 4 2 5 12 2" xfId="11635" xr:uid="{4433A88D-1C33-4789-B458-632E0CCD2B1F}"/>
    <cellStyle name="Įprastas 4 2 5 13" xfId="7320" xr:uid="{5DA2DA82-2E3C-4AC8-9B2F-589EAE160085}"/>
    <cellStyle name="Įprastas 4 2 5 13 2" xfId="15250" xr:uid="{2D6FC261-A146-4D6B-B458-354C3D6439B9}"/>
    <cellStyle name="Įprastas 4 2 5 14" xfId="7964" xr:uid="{E9438A91-41AD-4B60-89B4-37D82F31A8B0}"/>
    <cellStyle name="Įprastas 4 2 5 2" xfId="99" xr:uid="{4382BC7B-EE4E-4E8B-910F-0CD5C50502AE}"/>
    <cellStyle name="Įprastas 4 2 5 2 10" xfId="3765" xr:uid="{BA007396-7898-4183-9807-B86E21455F2E}"/>
    <cellStyle name="Įprastas 4 2 5 2 10 2" xfId="11695" xr:uid="{4EAA6BD9-56B5-4474-BC6A-82AC6BD71187}"/>
    <cellStyle name="Įprastas 4 2 5 2 11" xfId="7385" xr:uid="{C2A5B4C9-2D60-48DF-95CE-2D58DDA61CCA}"/>
    <cellStyle name="Įprastas 4 2 5 2 11 2" xfId="15315" xr:uid="{14366C1A-C712-40E4-98F3-7DFBAD9C856E}"/>
    <cellStyle name="Įprastas 4 2 5 2 12" xfId="8029" xr:uid="{05DF65CD-7CB8-4B85-847B-8B5BBED61D02}"/>
    <cellStyle name="Įprastas 4 2 5 2 2" xfId="229" xr:uid="{4664CAD3-32D5-4C28-A26F-64FEB6353FAF}"/>
    <cellStyle name="Įprastas 4 2 5 2 2 10" xfId="8159" xr:uid="{98A96EA2-2A8D-45DD-933B-E576F61FF436}"/>
    <cellStyle name="Įprastas 4 2 5 2 2 2" xfId="551" xr:uid="{18810377-25E2-4251-AD21-10FE20574D50}"/>
    <cellStyle name="Įprastas 4 2 5 2 2 2 2" xfId="1195" xr:uid="{76421DDE-9960-460A-B2A3-8A3D3A3F25D8}"/>
    <cellStyle name="Įprastas 4 2 5 2 2 2 2 2" xfId="5090" xr:uid="{91D295F8-C5F7-4876-9A2F-18C952A48373}"/>
    <cellStyle name="Įprastas 4 2 5 2 2 2 2 2 2" xfId="13020" xr:uid="{32E3E747-8237-4A49-92B1-CB554AF3CBC9}"/>
    <cellStyle name="Įprastas 4 2 5 2 2 2 2 3" xfId="9125" xr:uid="{45ADD4FA-7F96-4A8C-A417-57084CE2A7AB}"/>
    <cellStyle name="Įprastas 4 2 5 2 2 2 3" xfId="2161" xr:uid="{42B39F29-D1E0-47E3-873C-0EE6D3FE1866}"/>
    <cellStyle name="Įprastas 4 2 5 2 2 2 3 2" xfId="6054" xr:uid="{C49988B6-4C6D-4AC5-8C77-5BBFF2697407}"/>
    <cellStyle name="Įprastas 4 2 5 2 2 2 3 2 2" xfId="13984" xr:uid="{652B30AD-FB41-4E15-9342-B89630345009}"/>
    <cellStyle name="Įprastas 4 2 5 2 2 2 3 3" xfId="10091" xr:uid="{5CC0FB12-E119-4877-AD41-1D8E67D1A8FC}"/>
    <cellStyle name="Įprastas 4 2 5 2 2 2 4" xfId="2805" xr:uid="{0AD88FE8-4A5A-4387-8444-6C6815361893}"/>
    <cellStyle name="Įprastas 4 2 5 2 2 2 4 2" xfId="6777" xr:uid="{E514E34C-246B-499E-A226-BBF875EB8DD4}"/>
    <cellStyle name="Įprastas 4 2 5 2 2 2 4 2 2" xfId="14707" xr:uid="{6240ABD9-0529-4513-953A-D4CC10BC6B38}"/>
    <cellStyle name="Įprastas 4 2 5 2 2 2 4 3" xfId="10735" xr:uid="{3BABECE8-F725-40AB-B1DE-51E4D1033774}"/>
    <cellStyle name="Įprastas 4 2 5 2 2 2 5" xfId="3449" xr:uid="{3B6E5711-D128-412E-BFB0-66F0759F4217}"/>
    <cellStyle name="Įprastas 4 2 5 2 2 2 5 2" xfId="11379" xr:uid="{13F2E6A3-CBDF-4A01-9F1E-1C3E5BDFE95A}"/>
    <cellStyle name="Įprastas 4 2 5 2 2 2 6" xfId="4126" xr:uid="{C6769E13-3B6F-4E7C-8B97-62BE4DD90357}"/>
    <cellStyle name="Įprastas 4 2 5 2 2 2 6 2" xfId="12056" xr:uid="{5637355E-ACA5-49B5-9C30-D3AEA5B7210F}"/>
    <cellStyle name="Įprastas 4 2 5 2 2 2 7" xfId="7837" xr:uid="{5051AF4D-4E3C-4E65-9A47-5F6E43C744DC}"/>
    <cellStyle name="Įprastas 4 2 5 2 2 2 7 2" xfId="15767" xr:uid="{2576786E-6C81-4DA6-9B63-D4A3F5FF5AC7}"/>
    <cellStyle name="Įprastas 4 2 5 2 2 2 8" xfId="8481" xr:uid="{4108CD1E-F17B-4588-A09F-EB5EB0B873C8}"/>
    <cellStyle name="Įprastas 4 2 5 2 2 3" xfId="873" xr:uid="{EA32B2F2-6667-4733-9A5A-60C183D085F7}"/>
    <cellStyle name="Įprastas 4 2 5 2 2 3 2" xfId="5331" xr:uid="{EF769DA1-EEA1-48D4-B86D-9C18E09EC5FB}"/>
    <cellStyle name="Įprastas 4 2 5 2 2 3 2 2" xfId="13261" xr:uid="{A6AD8624-49D4-4A5D-8E6A-006CA2DB7AF6}"/>
    <cellStyle name="Įprastas 4 2 5 2 2 3 3" xfId="6295" xr:uid="{75408A6B-04B5-4CFE-853D-B4014F2638E4}"/>
    <cellStyle name="Įprastas 4 2 5 2 2 3 3 2" xfId="14225" xr:uid="{A264332F-5BB0-4762-9466-7E116FFC811C}"/>
    <cellStyle name="Įprastas 4 2 5 2 2 3 4" xfId="7018" xr:uid="{6AC0DF03-5B67-4393-8CFB-1B42F5600F37}"/>
    <cellStyle name="Įprastas 4 2 5 2 2 3 4 2" xfId="14948" xr:uid="{F9390DE8-B7E8-4AFB-BC3A-C6AB7F89EF54}"/>
    <cellStyle name="Įprastas 4 2 5 2 2 3 5" xfId="4367" xr:uid="{C738919B-4A20-4FAC-8181-1AAF8F774DB7}"/>
    <cellStyle name="Įprastas 4 2 5 2 2 3 5 2" xfId="12297" xr:uid="{BC3D8FBB-3344-4BCD-828F-9743A5F97FA6}"/>
    <cellStyle name="Įprastas 4 2 5 2 2 3 6" xfId="8803" xr:uid="{5938C69F-E9BE-477C-BA1D-09982472BCC4}"/>
    <cellStyle name="Įprastas 4 2 5 2 2 4" xfId="1517" xr:uid="{279529C1-DD29-43F8-9B7A-8FC0D6198A9E}"/>
    <cellStyle name="Įprastas 4 2 5 2 2 4 2" xfId="5572" xr:uid="{9E56E2D3-2397-4C34-B941-788917E1BDDD}"/>
    <cellStyle name="Įprastas 4 2 5 2 2 4 2 2" xfId="13502" xr:uid="{30B532C6-1A74-4D78-AFAA-47D76BF04B99}"/>
    <cellStyle name="Įprastas 4 2 5 2 2 4 3" xfId="7259" xr:uid="{B870BFE5-93F8-4539-B2B1-4513DCF5991B}"/>
    <cellStyle name="Įprastas 4 2 5 2 2 4 3 2" xfId="15189" xr:uid="{960898D7-6932-49BD-890E-67735F1DEB57}"/>
    <cellStyle name="Įprastas 4 2 5 2 2 4 4" xfId="4608" xr:uid="{90CF0DC1-189E-4C69-944D-B140EBFBA35F}"/>
    <cellStyle name="Įprastas 4 2 5 2 2 4 4 2" xfId="12538" xr:uid="{21F8C534-D111-47CF-BF24-650932A0C676}"/>
    <cellStyle name="Įprastas 4 2 5 2 2 4 5" xfId="9447" xr:uid="{D280F691-6D4D-46D3-ABEF-ADB913E25E5D}"/>
    <cellStyle name="Įprastas 4 2 5 2 2 5" xfId="1839" xr:uid="{80DE5FE3-3EF8-4A24-820B-C3700906CC67}"/>
    <cellStyle name="Įprastas 4 2 5 2 2 5 2" xfId="4849" xr:uid="{A5C18F66-98D8-4FAE-80D3-8446B91D0534}"/>
    <cellStyle name="Įprastas 4 2 5 2 2 5 2 2" xfId="12779" xr:uid="{A66ED35D-91A6-4B98-ADFD-E1691AD68DCC}"/>
    <cellStyle name="Įprastas 4 2 5 2 2 5 3" xfId="9769" xr:uid="{381CC2E7-B6BD-4864-83E0-4A921B58191F}"/>
    <cellStyle name="Įprastas 4 2 5 2 2 6" xfId="2483" xr:uid="{8AD76449-A2CF-4D48-A6D3-D5E2741A6C83}"/>
    <cellStyle name="Įprastas 4 2 5 2 2 6 2" xfId="5813" xr:uid="{A39334A1-C7D8-49DD-83FF-FD218C685141}"/>
    <cellStyle name="Įprastas 4 2 5 2 2 6 2 2" xfId="13743" xr:uid="{23615789-1E2E-48A0-B424-5ED1FBBFA6AA}"/>
    <cellStyle name="Įprastas 4 2 5 2 2 6 3" xfId="10413" xr:uid="{A950920D-CAF7-4316-9538-B07EEB3933F3}"/>
    <cellStyle name="Įprastas 4 2 5 2 2 7" xfId="3127" xr:uid="{6D332767-8E08-4CDD-9530-FA8DAD995667}"/>
    <cellStyle name="Įprastas 4 2 5 2 2 7 2" xfId="6536" xr:uid="{0A6E4935-342A-4F4D-AB25-91787C929221}"/>
    <cellStyle name="Įprastas 4 2 5 2 2 7 2 2" xfId="14466" xr:uid="{D2A03C12-A145-416B-9E90-CE4BB2CB9BFB}"/>
    <cellStyle name="Įprastas 4 2 5 2 2 7 3" xfId="11057" xr:uid="{EF84084F-2C8C-4ADE-9E35-0D2B4D50E065}"/>
    <cellStyle name="Įprastas 4 2 5 2 2 8" xfId="3885" xr:uid="{445ED3B9-5F1D-4861-9885-35DD6154C024}"/>
    <cellStyle name="Įprastas 4 2 5 2 2 8 2" xfId="11815" xr:uid="{80B56934-2E68-47D2-AB18-B1674DEC14D7}"/>
    <cellStyle name="Įprastas 4 2 5 2 2 9" xfId="7515" xr:uid="{53C4E3E2-58A5-4B65-8A3F-C0B5E9D02EFD}"/>
    <cellStyle name="Įprastas 4 2 5 2 2 9 2" xfId="15445" xr:uid="{6556F3E8-48DF-41B5-BB59-4501A9DB6018}"/>
    <cellStyle name="Įprastas 4 2 5 2 3" xfId="421" xr:uid="{7D0731F3-3862-4E00-AA2A-C45EA1938623}"/>
    <cellStyle name="Įprastas 4 2 5 2 3 2" xfId="1065" xr:uid="{485D9DAD-ADA8-45B0-8012-C1087152AA82}"/>
    <cellStyle name="Įprastas 4 2 5 2 3 2 2" xfId="4970" xr:uid="{8CCF0D33-9FF3-44B0-8E95-675FF4346738}"/>
    <cellStyle name="Įprastas 4 2 5 2 3 2 2 2" xfId="12900" xr:uid="{074AC0C5-1378-4FE7-B20A-22719C012BE9}"/>
    <cellStyle name="Įprastas 4 2 5 2 3 2 3" xfId="8995" xr:uid="{0A156168-58E4-4B98-8F02-D19F765106B9}"/>
    <cellStyle name="Įprastas 4 2 5 2 3 3" xfId="2031" xr:uid="{C5255553-83D6-4A7A-9F62-1C6082B15735}"/>
    <cellStyle name="Įprastas 4 2 5 2 3 3 2" xfId="5934" xr:uid="{FC2BB986-6E21-482D-BB7D-7291AC887A03}"/>
    <cellStyle name="Įprastas 4 2 5 2 3 3 2 2" xfId="13864" xr:uid="{CCBB23B1-DB15-42E6-9058-C75DB9789932}"/>
    <cellStyle name="Įprastas 4 2 5 2 3 3 3" xfId="9961" xr:uid="{1982F9B2-1D20-4678-B8CA-945BCC024571}"/>
    <cellStyle name="Įprastas 4 2 5 2 3 4" xfId="2675" xr:uid="{E73D4EBB-39FF-46CA-93CC-FF3E21E900CA}"/>
    <cellStyle name="Įprastas 4 2 5 2 3 4 2" xfId="6657" xr:uid="{F29742B9-1837-4961-8C9C-B5E921CFD96B}"/>
    <cellStyle name="Įprastas 4 2 5 2 3 4 2 2" xfId="14587" xr:uid="{5BDE1BA3-BC34-4758-BA93-B0933CC0DB4C}"/>
    <cellStyle name="Įprastas 4 2 5 2 3 4 3" xfId="10605" xr:uid="{46C418C2-06EC-4937-9FF2-B80A5F55A075}"/>
    <cellStyle name="Įprastas 4 2 5 2 3 5" xfId="3319" xr:uid="{068EE02A-E38C-4FA3-A77C-5129864D9AA7}"/>
    <cellStyle name="Įprastas 4 2 5 2 3 5 2" xfId="11249" xr:uid="{18748C2A-982B-4B2B-B4F1-E074EBDFA79F}"/>
    <cellStyle name="Įprastas 4 2 5 2 3 6" xfId="4006" xr:uid="{CED397A2-8505-4A1E-B261-30CA39A5F1CD}"/>
    <cellStyle name="Įprastas 4 2 5 2 3 6 2" xfId="11936" xr:uid="{6F7333AC-C9E7-43C7-8C69-16636B5F026F}"/>
    <cellStyle name="Įprastas 4 2 5 2 3 7" xfId="7707" xr:uid="{C9FB2D1E-8E0F-4134-A62B-46C569F0C089}"/>
    <cellStyle name="Įprastas 4 2 5 2 3 7 2" xfId="15637" xr:uid="{0A38C37B-4153-415C-995F-F4916108543F}"/>
    <cellStyle name="Įprastas 4 2 5 2 3 8" xfId="8351" xr:uid="{9C8280B8-27F2-45EE-B5C4-9FDE891864B8}"/>
    <cellStyle name="Įprastas 4 2 5 2 4" xfId="743" xr:uid="{2C69325C-622A-456D-875A-D95530BF8805}"/>
    <cellStyle name="Įprastas 4 2 5 2 4 2" xfId="5211" xr:uid="{F73E8056-BDD8-498D-A652-0D55F5AEE8BB}"/>
    <cellStyle name="Įprastas 4 2 5 2 4 2 2" xfId="13141" xr:uid="{D359140C-CDD7-4B42-93AA-499155B183D2}"/>
    <cellStyle name="Įprastas 4 2 5 2 4 3" xfId="6175" xr:uid="{CD4F0518-0AFF-4BBE-9296-C6AD8F9AA5BB}"/>
    <cellStyle name="Įprastas 4 2 5 2 4 3 2" xfId="14105" xr:uid="{D2A445DF-95A5-4B19-BEEE-40E1E15A8EB4}"/>
    <cellStyle name="Įprastas 4 2 5 2 4 4" xfId="6898" xr:uid="{81712CA0-B2DE-47CD-844D-30CA307BC0E7}"/>
    <cellStyle name="Įprastas 4 2 5 2 4 4 2" xfId="14828" xr:uid="{EEA094A1-C685-454A-AB7B-B9F3650EF1C2}"/>
    <cellStyle name="Įprastas 4 2 5 2 4 5" xfId="4247" xr:uid="{8214219D-F1BE-45F2-8355-50C7FCBDB3AC}"/>
    <cellStyle name="Įprastas 4 2 5 2 4 5 2" xfId="12177" xr:uid="{E040A2E2-C7E3-4967-8D0C-C7EFB99F5C8B}"/>
    <cellStyle name="Įprastas 4 2 5 2 4 6" xfId="8673" xr:uid="{96D26A13-249C-44F9-9E37-9F74451A5970}"/>
    <cellStyle name="Įprastas 4 2 5 2 5" xfId="1387" xr:uid="{A2EA75C1-9C43-4232-A1D9-2DE9A1A70B47}"/>
    <cellStyle name="Įprastas 4 2 5 2 5 2" xfId="5452" xr:uid="{99DD32F4-33DF-4DEC-B7A6-57618C9C0F70}"/>
    <cellStyle name="Įprastas 4 2 5 2 5 2 2" xfId="13382" xr:uid="{F7BFD301-F4A9-4947-B4B4-592C37D2AF78}"/>
    <cellStyle name="Įprastas 4 2 5 2 5 3" xfId="7139" xr:uid="{1472F7B3-768C-44CD-A9C6-577CE427E71C}"/>
    <cellStyle name="Įprastas 4 2 5 2 5 3 2" xfId="15069" xr:uid="{A20B535F-A8C4-4E0D-BFC9-0865C4CF44C0}"/>
    <cellStyle name="Įprastas 4 2 5 2 5 4" xfId="4488" xr:uid="{C7AC3B19-FC3B-4015-B1D6-BCEA05B2956D}"/>
    <cellStyle name="Įprastas 4 2 5 2 5 4 2" xfId="12418" xr:uid="{2A0D49D5-EF9D-4AF9-823D-08779C6A21F6}"/>
    <cellStyle name="Įprastas 4 2 5 2 5 5" xfId="9317" xr:uid="{E77D0609-B564-4C64-9430-DA291EE040A8}"/>
    <cellStyle name="Įprastas 4 2 5 2 6" xfId="1709" xr:uid="{1E6AAEA3-B833-45B5-9D62-C9993738FFD6}"/>
    <cellStyle name="Įprastas 4 2 5 2 6 2" xfId="4729" xr:uid="{4BB3E656-A529-4B85-BAA5-65C6DC694281}"/>
    <cellStyle name="Įprastas 4 2 5 2 6 2 2" xfId="12659" xr:uid="{C5315EDD-AB99-4218-A2A0-E6387AF0B10A}"/>
    <cellStyle name="Įprastas 4 2 5 2 6 3" xfId="9639" xr:uid="{23F1C6AE-207E-466D-87A4-32FC7628FB5C}"/>
    <cellStyle name="Įprastas 4 2 5 2 7" xfId="2353" xr:uid="{40B33DA5-E2ED-4354-A68E-0065724905EF}"/>
    <cellStyle name="Įprastas 4 2 5 2 7 2" xfId="5693" xr:uid="{1B7FE814-24A8-4536-9BCB-7DE1F3F3C9F8}"/>
    <cellStyle name="Įprastas 4 2 5 2 7 2 2" xfId="13623" xr:uid="{52B6BBAB-5CAC-461C-9641-E7B11BC06446}"/>
    <cellStyle name="Įprastas 4 2 5 2 7 3" xfId="10283" xr:uid="{82B1C88E-9242-463F-895A-E09DD5B254BC}"/>
    <cellStyle name="Įprastas 4 2 5 2 8" xfId="2997" xr:uid="{2D120F40-C356-41BF-9DAF-FDD43C228DAE}"/>
    <cellStyle name="Įprastas 4 2 5 2 8 2" xfId="6416" xr:uid="{324B2FFE-028A-4E8B-8BDC-7D7B0E50D444}"/>
    <cellStyle name="Įprastas 4 2 5 2 8 2 2" xfId="14346" xr:uid="{451F2772-D3A6-42A6-B889-ED5A0D409002}"/>
    <cellStyle name="Įprastas 4 2 5 2 8 3" xfId="10927" xr:uid="{EA73FC03-A1B7-4D4F-8129-4664D70CD322}"/>
    <cellStyle name="Įprastas 4 2 5 2 9" xfId="3641" xr:uid="{EB736261-3EA8-413D-BA44-5FCEB4F8F077}"/>
    <cellStyle name="Įprastas 4 2 5 2 9 2" xfId="11571" xr:uid="{E232C96F-EE53-4558-A3ED-04E03055C279}"/>
    <cellStyle name="Įprastas 4 2 5 3" xfId="164" xr:uid="{E613096B-8AF2-44FE-912E-0E92AFC208DE}"/>
    <cellStyle name="Įprastas 4 2 5 3 10" xfId="8094" xr:uid="{92C9D53A-E534-4869-9CD5-CE7D932A9745}"/>
    <cellStyle name="Įprastas 4 2 5 3 2" xfId="486" xr:uid="{2B58DA24-93EC-485F-A444-E78877E73CE4}"/>
    <cellStyle name="Įprastas 4 2 5 3 2 2" xfId="1130" xr:uid="{1094CBEB-032D-4FD3-9EFB-EDBD28BDB061}"/>
    <cellStyle name="Įprastas 4 2 5 3 2 2 2" xfId="5030" xr:uid="{03987604-354E-4ECE-815E-059F28723430}"/>
    <cellStyle name="Įprastas 4 2 5 3 2 2 2 2" xfId="12960" xr:uid="{CE926530-25B8-4DC7-9901-0164882A104E}"/>
    <cellStyle name="Įprastas 4 2 5 3 2 2 3" xfId="9060" xr:uid="{81E9C3CF-82F5-4303-AF2A-F152977765F6}"/>
    <cellStyle name="Įprastas 4 2 5 3 2 3" xfId="2096" xr:uid="{3A53459E-3814-4CE5-9DC4-EE8F5590134C}"/>
    <cellStyle name="Įprastas 4 2 5 3 2 3 2" xfId="5994" xr:uid="{F962E741-51DC-4BCC-A534-4556BC98BF6E}"/>
    <cellStyle name="Įprastas 4 2 5 3 2 3 2 2" xfId="13924" xr:uid="{D7D93A8D-96A1-470F-9DF4-82A99BB6BD47}"/>
    <cellStyle name="Įprastas 4 2 5 3 2 3 3" xfId="10026" xr:uid="{850F7E19-486C-4596-A27D-2B3294DA3184}"/>
    <cellStyle name="Įprastas 4 2 5 3 2 4" xfId="2740" xr:uid="{973A7D54-ACB5-4257-A391-AB1EAC2DE1D0}"/>
    <cellStyle name="Įprastas 4 2 5 3 2 4 2" xfId="6717" xr:uid="{9382E21D-7448-409B-91EA-FEEB2DB10687}"/>
    <cellStyle name="Įprastas 4 2 5 3 2 4 2 2" xfId="14647" xr:uid="{33FD3E19-E545-4B1B-9884-7F28734255E6}"/>
    <cellStyle name="Įprastas 4 2 5 3 2 4 3" xfId="10670" xr:uid="{EBD18A5B-053D-44D8-895E-0F7F4411CC31}"/>
    <cellStyle name="Įprastas 4 2 5 3 2 5" xfId="3384" xr:uid="{5163730A-E314-4DEF-A69A-6A3B828D1E92}"/>
    <cellStyle name="Įprastas 4 2 5 3 2 5 2" xfId="11314" xr:uid="{0215B73C-EC6B-4B63-8A0F-889EEECBCB92}"/>
    <cellStyle name="Įprastas 4 2 5 3 2 6" xfId="4066" xr:uid="{00FDACD3-379C-4AA0-9035-286767977B5D}"/>
    <cellStyle name="Įprastas 4 2 5 3 2 6 2" xfId="11996" xr:uid="{97A54097-DA62-441D-9D27-41904554DBAF}"/>
    <cellStyle name="Įprastas 4 2 5 3 2 7" xfId="7772" xr:uid="{4F836224-37A9-4492-944E-3FBE91FF7A6D}"/>
    <cellStyle name="Įprastas 4 2 5 3 2 7 2" xfId="15702" xr:uid="{0502B5CB-7938-448C-ABF3-42C6FB9A6BFB}"/>
    <cellStyle name="Įprastas 4 2 5 3 2 8" xfId="8416" xr:uid="{8A3780C6-954D-43AB-BB81-FE5EC5135FDD}"/>
    <cellStyle name="Įprastas 4 2 5 3 3" xfId="808" xr:uid="{52E174F7-E68B-4B64-98E3-C602FC8F3E8A}"/>
    <cellStyle name="Įprastas 4 2 5 3 3 2" xfId="5271" xr:uid="{853979FC-0D5D-4194-B2F2-FC96BFE70886}"/>
    <cellStyle name="Įprastas 4 2 5 3 3 2 2" xfId="13201" xr:uid="{EA83E904-DDBF-4409-A9A9-31CA55066B02}"/>
    <cellStyle name="Įprastas 4 2 5 3 3 3" xfId="6235" xr:uid="{AC745644-28C4-483B-ACEB-D46F22C0C34D}"/>
    <cellStyle name="Įprastas 4 2 5 3 3 3 2" xfId="14165" xr:uid="{D91161FB-E048-4949-A22B-ADE24A1DF2AA}"/>
    <cellStyle name="Įprastas 4 2 5 3 3 4" xfId="6958" xr:uid="{A0EF7711-BCE0-42D9-A96D-C5043063C9F8}"/>
    <cellStyle name="Įprastas 4 2 5 3 3 4 2" xfId="14888" xr:uid="{BA2DF8A0-AC0C-49D9-A7EC-6DB4DA9ABF8A}"/>
    <cellStyle name="Įprastas 4 2 5 3 3 5" xfId="4307" xr:uid="{C31078E6-7C1D-4A4F-B6F2-64060DCA22E4}"/>
    <cellStyle name="Įprastas 4 2 5 3 3 5 2" xfId="12237" xr:uid="{BB05311A-0163-46DB-9C54-E42F7C4D5079}"/>
    <cellStyle name="Įprastas 4 2 5 3 3 6" xfId="8738" xr:uid="{0F1EC2C3-048C-4D8A-939B-6766AB161CF4}"/>
    <cellStyle name="Įprastas 4 2 5 3 4" xfId="1452" xr:uid="{F4302A74-45A8-40A0-8D77-D681CE270E68}"/>
    <cellStyle name="Įprastas 4 2 5 3 4 2" xfId="5512" xr:uid="{182058E5-408F-4671-8A7C-88AF1CFB103A}"/>
    <cellStyle name="Įprastas 4 2 5 3 4 2 2" xfId="13442" xr:uid="{3CF00383-D49C-4BD8-BA74-D8D4EDD581C9}"/>
    <cellStyle name="Įprastas 4 2 5 3 4 3" xfId="7199" xr:uid="{343CEF7B-50F5-4F4A-B7F5-0044C903FCF6}"/>
    <cellStyle name="Įprastas 4 2 5 3 4 3 2" xfId="15129" xr:uid="{C579B511-A3F1-4579-B747-508DE98F5E3B}"/>
    <cellStyle name="Įprastas 4 2 5 3 4 4" xfId="4548" xr:uid="{EBCB5A2D-94EA-485E-A51C-CF1FC3EC4FDB}"/>
    <cellStyle name="Įprastas 4 2 5 3 4 4 2" xfId="12478" xr:uid="{99710BDB-9F12-44F6-A053-1A8DFB0B8946}"/>
    <cellStyle name="Įprastas 4 2 5 3 4 5" xfId="9382" xr:uid="{9296EF6C-CA87-4C53-B473-18B6C526EBE7}"/>
    <cellStyle name="Įprastas 4 2 5 3 5" xfId="1774" xr:uid="{1904FB87-3FD7-482A-B06B-EDC9E59EE958}"/>
    <cellStyle name="Įprastas 4 2 5 3 5 2" xfId="4789" xr:uid="{66525A6B-8650-404B-B62E-2FD728E0134C}"/>
    <cellStyle name="Įprastas 4 2 5 3 5 2 2" xfId="12719" xr:uid="{73AD9DAC-42AD-4211-8313-4CA248F38A2F}"/>
    <cellStyle name="Įprastas 4 2 5 3 5 3" xfId="9704" xr:uid="{B24C3949-B0D3-4C0B-9B16-BC164B77C93C}"/>
    <cellStyle name="Įprastas 4 2 5 3 6" xfId="2418" xr:uid="{357C83B3-8D69-429A-94B0-840B07DA0496}"/>
    <cellStyle name="Įprastas 4 2 5 3 6 2" xfId="5753" xr:uid="{5F2EFA01-551B-4C8B-942A-40396C5F47AE}"/>
    <cellStyle name="Įprastas 4 2 5 3 6 2 2" xfId="13683" xr:uid="{E70275E3-E964-49E3-A2E2-BFD13C4C5A06}"/>
    <cellStyle name="Įprastas 4 2 5 3 6 3" xfId="10348" xr:uid="{15DC47E9-09CC-4954-AE17-DF06989B8A65}"/>
    <cellStyle name="Įprastas 4 2 5 3 7" xfId="3062" xr:uid="{115E61A3-629F-4A83-967B-4FB5C8217FF5}"/>
    <cellStyle name="Įprastas 4 2 5 3 7 2" xfId="6476" xr:uid="{42650768-56AA-4229-9AC8-96438BCCF277}"/>
    <cellStyle name="Įprastas 4 2 5 3 7 2 2" xfId="14406" xr:uid="{91A7D97E-20CF-4DF1-80AE-C31D73B21AF0}"/>
    <cellStyle name="Įprastas 4 2 5 3 7 3" xfId="10992" xr:uid="{CD1FA71F-7DD8-4932-9387-60796D639435}"/>
    <cellStyle name="Įprastas 4 2 5 3 8" xfId="3825" xr:uid="{6DFDDC28-B8DE-40A1-9472-1FA3146F613D}"/>
    <cellStyle name="Įprastas 4 2 5 3 8 2" xfId="11755" xr:uid="{154928BF-DB36-4A0F-B401-7F29DC1C646C}"/>
    <cellStyle name="Įprastas 4 2 5 3 9" xfId="7450" xr:uid="{B70404EF-5777-412D-879F-47FBABCF0B4A}"/>
    <cellStyle name="Įprastas 4 2 5 3 9 2" xfId="15380" xr:uid="{5333C9EE-9180-429F-B6DE-CA2D06DCDFC1}"/>
    <cellStyle name="Įprastas 4 2 5 4" xfId="293" xr:uid="{A5856E63-0D56-4320-BDBF-4835642AD0D2}"/>
    <cellStyle name="Įprastas 4 2 5 4 10" xfId="8223" xr:uid="{B2E9F12B-8537-4705-8B56-4E685E839660}"/>
    <cellStyle name="Įprastas 4 2 5 4 2" xfId="615" xr:uid="{2030E5B1-894B-4D67-B23B-0C47C24531BE}"/>
    <cellStyle name="Įprastas 4 2 5 4 2 2" xfId="1259" xr:uid="{A137A3E0-58FB-4899-AC1F-EED3D619048B}"/>
    <cellStyle name="Įprastas 4 2 5 4 2 2 2" xfId="9189" xr:uid="{F6939C29-0472-4C8B-93DD-A89699D3CBE1}"/>
    <cellStyle name="Įprastas 4 2 5 4 2 3" xfId="2225" xr:uid="{C8490E53-97BC-44EF-9B04-191597B2C55A}"/>
    <cellStyle name="Įprastas 4 2 5 4 2 3 2" xfId="10155" xr:uid="{C19D2EF9-73E8-488B-B68A-FE314BB0DA89}"/>
    <cellStyle name="Įprastas 4 2 5 4 2 4" xfId="2869" xr:uid="{0B47796A-8F52-4CE5-8C2B-9D51D8DDDE48}"/>
    <cellStyle name="Įprastas 4 2 5 4 2 4 2" xfId="10799" xr:uid="{489D9FB2-5DF6-409A-A6CF-182013DF2AE1}"/>
    <cellStyle name="Įprastas 4 2 5 4 2 5" xfId="3513" xr:uid="{94770FD1-FF32-452F-A968-59ECD8EF1884}"/>
    <cellStyle name="Įprastas 4 2 5 4 2 5 2" xfId="11443" xr:uid="{C528114C-3047-4FC1-ACDF-098D59C81EB1}"/>
    <cellStyle name="Įprastas 4 2 5 4 2 6" xfId="4910" xr:uid="{77BAFDE7-6CDE-4460-9CD9-71F586C8BDFB}"/>
    <cellStyle name="Įprastas 4 2 5 4 2 6 2" xfId="12840" xr:uid="{8B304B56-452B-4914-9B98-570A2DC9D665}"/>
    <cellStyle name="Įprastas 4 2 5 4 2 7" xfId="7901" xr:uid="{88CD730A-B283-4C93-826B-D9179FD7EFDC}"/>
    <cellStyle name="Įprastas 4 2 5 4 2 7 2" xfId="15831" xr:uid="{96797104-4243-4101-A73A-2A5028DE8E85}"/>
    <cellStyle name="Įprastas 4 2 5 4 2 8" xfId="8545" xr:uid="{D752DC20-AA8B-44EF-A87E-1E2D7D9AF048}"/>
    <cellStyle name="Įprastas 4 2 5 4 3" xfId="937" xr:uid="{851EA648-899C-410C-83DB-070951A85C5E}"/>
    <cellStyle name="Įprastas 4 2 5 4 3 2" xfId="5874" xr:uid="{656E0DC4-A106-4327-A215-2AA7D600C492}"/>
    <cellStyle name="Įprastas 4 2 5 4 3 2 2" xfId="13804" xr:uid="{DA98EF94-C8D7-4FC8-B89B-984A4EB7071E}"/>
    <cellStyle name="Įprastas 4 2 5 4 3 3" xfId="8867" xr:uid="{16CE35FC-2275-4E53-B508-4CC215AD09B0}"/>
    <cellStyle name="Įprastas 4 2 5 4 4" xfId="1581" xr:uid="{EA81313B-04A1-471A-9316-49CF788B4F2C}"/>
    <cellStyle name="Įprastas 4 2 5 4 4 2" xfId="6597" xr:uid="{513FE015-DF26-45D3-A67B-D6CF28BDEADB}"/>
    <cellStyle name="Įprastas 4 2 5 4 4 2 2" xfId="14527" xr:uid="{29A37E73-80AE-43CE-BA07-4A02F3241126}"/>
    <cellStyle name="Įprastas 4 2 5 4 4 3" xfId="9511" xr:uid="{0587B111-2C5E-4B16-B4EF-7EEC45D89727}"/>
    <cellStyle name="Įprastas 4 2 5 4 5" xfId="1903" xr:uid="{8A45198E-3B48-4FA9-B5C4-D98965AACD78}"/>
    <cellStyle name="Įprastas 4 2 5 4 5 2" xfId="9833" xr:uid="{B4B438B5-6A79-45A7-9BBF-4E3414203A28}"/>
    <cellStyle name="Įprastas 4 2 5 4 6" xfId="2547" xr:uid="{96EE8ABD-B64A-4B66-AAD8-A10D43A89C1D}"/>
    <cellStyle name="Įprastas 4 2 5 4 6 2" xfId="10477" xr:uid="{D9E3858B-7F9A-453C-9C77-2B184D501F67}"/>
    <cellStyle name="Įprastas 4 2 5 4 7" xfId="3191" xr:uid="{46357633-1341-41E0-9AD5-650BAA4BF256}"/>
    <cellStyle name="Įprastas 4 2 5 4 7 2" xfId="11121" xr:uid="{37E8E183-E076-4C69-902A-4A483E8AEEA4}"/>
    <cellStyle name="Įprastas 4 2 5 4 8" xfId="3946" xr:uid="{59116195-5A0E-427C-AE5F-ED1043AADE1B}"/>
    <cellStyle name="Įprastas 4 2 5 4 8 2" xfId="11876" xr:uid="{789458A7-A900-4DF3-AFDF-D5C9449B6CCB}"/>
    <cellStyle name="Įprastas 4 2 5 4 9" xfId="7579" xr:uid="{D43F0946-D9F4-4233-AD48-4E86F906E552}"/>
    <cellStyle name="Įprastas 4 2 5 4 9 2" xfId="15509" xr:uid="{E1A510A7-02CB-4CB0-80C4-D2224FD4AEBE}"/>
    <cellStyle name="Įprastas 4 2 5 5" xfId="356" xr:uid="{27FFBF5C-DC4E-4076-AE88-D331D31F2CCC}"/>
    <cellStyle name="Įprastas 4 2 5 5 2" xfId="1000" xr:uid="{755E9397-78C4-43B5-904D-386623CCB089}"/>
    <cellStyle name="Įprastas 4 2 5 5 2 2" xfId="5151" xr:uid="{35BB1693-2046-41E5-9205-95AE77297A2D}"/>
    <cellStyle name="Įprastas 4 2 5 5 2 2 2" xfId="13081" xr:uid="{C60C7D2F-BAE3-48DB-9EC9-96974D1128E2}"/>
    <cellStyle name="Įprastas 4 2 5 5 2 3" xfId="8930" xr:uid="{717CBED5-C28F-45A8-941A-BDE58885C866}"/>
    <cellStyle name="Įprastas 4 2 5 5 3" xfId="1966" xr:uid="{0A356EE9-180D-4180-A94E-5789431AD914}"/>
    <cellStyle name="Įprastas 4 2 5 5 3 2" xfId="6115" xr:uid="{347A5623-A65B-4DC1-B3F4-186E718C4CD7}"/>
    <cellStyle name="Įprastas 4 2 5 5 3 2 2" xfId="14045" xr:uid="{709EA02C-587E-41CF-80CD-5E01527C0073}"/>
    <cellStyle name="Įprastas 4 2 5 5 3 3" xfId="9896" xr:uid="{56DABEC1-DDD9-40CA-8785-29EE8818E40F}"/>
    <cellStyle name="Įprastas 4 2 5 5 4" xfId="2610" xr:uid="{86946C11-8E19-4734-A2B8-8BD7F2A81328}"/>
    <cellStyle name="Įprastas 4 2 5 5 4 2" xfId="6838" xr:uid="{4FB8E2B5-E27C-47DF-B839-16C3B6B7FC89}"/>
    <cellStyle name="Įprastas 4 2 5 5 4 2 2" xfId="14768" xr:uid="{3C117507-791E-43E2-873B-38DAADC0A6D1}"/>
    <cellStyle name="Įprastas 4 2 5 5 4 3" xfId="10540" xr:uid="{D7331E16-E5EE-40C4-9B21-CC364115C797}"/>
    <cellStyle name="Įprastas 4 2 5 5 5" xfId="3254" xr:uid="{26B9145E-5E9E-4FEF-9F5B-15A1A7FEA7CC}"/>
    <cellStyle name="Įprastas 4 2 5 5 5 2" xfId="11184" xr:uid="{A5308757-D975-4291-A1B2-3597267BE54D}"/>
    <cellStyle name="Įprastas 4 2 5 5 6" xfId="4187" xr:uid="{4FA5F643-EF1A-4F20-B389-BD5CB2F76F24}"/>
    <cellStyle name="Įprastas 4 2 5 5 6 2" xfId="12117" xr:uid="{F97FDA7C-3E55-483B-987B-AFA7B8D7DEC9}"/>
    <cellStyle name="Įprastas 4 2 5 5 7" xfId="7642" xr:uid="{9C6389E8-F515-43C3-805A-DFDD642ABD7A}"/>
    <cellStyle name="Įprastas 4 2 5 5 7 2" xfId="15572" xr:uid="{BA1F393D-B3D9-4B61-ABAA-3913699D0EB8}"/>
    <cellStyle name="Įprastas 4 2 5 5 8" xfId="8286" xr:uid="{7F5D02D0-45D2-458A-9A4D-4B59B5101B49}"/>
    <cellStyle name="Įprastas 4 2 5 6" xfId="678" xr:uid="{9E72BF6B-3591-4B6E-B549-94870656FEA7}"/>
    <cellStyle name="Įprastas 4 2 5 6 2" xfId="5392" xr:uid="{A4B299C7-FCAA-4ABD-A8F6-5B762D53E566}"/>
    <cellStyle name="Įprastas 4 2 5 6 2 2" xfId="13322" xr:uid="{1A2B9016-190C-47E9-8DC0-8D24C5ED5031}"/>
    <cellStyle name="Įprastas 4 2 5 6 3" xfId="7079" xr:uid="{E6A18338-B511-454E-BA37-A90B818C5134}"/>
    <cellStyle name="Įprastas 4 2 5 6 3 2" xfId="15009" xr:uid="{592F2C8D-63DD-483C-B5B4-4AE60D3B3310}"/>
    <cellStyle name="Įprastas 4 2 5 6 4" xfId="4428" xr:uid="{38AFF017-0947-4F97-8689-E9041811007F}"/>
    <cellStyle name="Įprastas 4 2 5 6 4 2" xfId="12358" xr:uid="{2C17EDC5-D319-4BEA-A912-0258E143685A}"/>
    <cellStyle name="Įprastas 4 2 5 6 5" xfId="8608" xr:uid="{A0F9B21F-308B-4DB5-A4B3-2CFF4EEBC79C}"/>
    <cellStyle name="Įprastas 4 2 5 7" xfId="1322" xr:uid="{8EB20DC9-B113-4096-BD26-6FF83FEB8600}"/>
    <cellStyle name="Įprastas 4 2 5 7 2" xfId="4669" xr:uid="{051D273A-B0A0-4670-8D99-13EED82EE13F}"/>
    <cellStyle name="Įprastas 4 2 5 7 2 2" xfId="12599" xr:uid="{F41D3941-01A0-4702-9793-6D42D3107C2C}"/>
    <cellStyle name="Įprastas 4 2 5 7 3" xfId="9252" xr:uid="{7D82D255-5671-435D-B8D4-E6AF0B73696D}"/>
    <cellStyle name="Įprastas 4 2 5 8" xfId="1644" xr:uid="{710D76BE-355B-48F1-8E18-161F8C87EB3B}"/>
    <cellStyle name="Įprastas 4 2 5 8 2" xfId="5633" xr:uid="{BFB33187-0AE8-404C-9AAA-014D57B0A01F}"/>
    <cellStyle name="Įprastas 4 2 5 8 2 2" xfId="13563" xr:uid="{8F244225-672B-4AE7-BCC7-5A5D963EA367}"/>
    <cellStyle name="Įprastas 4 2 5 8 3" xfId="9574" xr:uid="{AC81AABB-44F7-43A0-9DE0-2E9D8087991C}"/>
    <cellStyle name="Įprastas 4 2 5 9" xfId="2288" xr:uid="{EFDA9BCE-5607-4C36-8227-071A29E0B158}"/>
    <cellStyle name="Įprastas 4 2 5 9 2" xfId="6356" xr:uid="{6C5154A3-C14A-45D0-B2A2-3CC678CF929B}"/>
    <cellStyle name="Įprastas 4 2 5 9 2 2" xfId="14286" xr:uid="{EE0987BB-71B5-41BC-959F-9A9BCA36B93C}"/>
    <cellStyle name="Įprastas 4 2 5 9 3" xfId="10218" xr:uid="{E0C3A729-D3EC-41F6-A72D-17F6899D3616}"/>
    <cellStyle name="Įprastas 4 2 6" xfId="53" xr:uid="{0C9E621A-B1DB-4F19-9279-0BA3458681C5}"/>
    <cellStyle name="Įprastas 4 2 6 10" xfId="2952" xr:uid="{DC2944BE-7704-4A2A-9A3A-BA08C7283218}"/>
    <cellStyle name="Įprastas 4 2 6 10 2" xfId="10882" xr:uid="{7A36884A-CEE1-472C-BC3D-D7C4DC857F31}"/>
    <cellStyle name="Įprastas 4 2 6 11" xfId="3596" xr:uid="{CE8B8FD1-2EB9-45F4-8F98-B4684E594C5A}"/>
    <cellStyle name="Įprastas 4 2 6 11 2" xfId="11526" xr:uid="{8FF4CC5E-134C-4780-B700-2FB4769574B7}"/>
    <cellStyle name="Įprastas 4 2 6 12" xfId="3725" xr:uid="{DB377EC5-5341-488F-B5A5-A31AA4D4602D}"/>
    <cellStyle name="Įprastas 4 2 6 12 2" xfId="11655" xr:uid="{10865080-EB82-48F4-8631-2C0C19D5B888}"/>
    <cellStyle name="Įprastas 4 2 6 13" xfId="7340" xr:uid="{4351F447-B329-4C6E-AB06-3E222FE3B453}"/>
    <cellStyle name="Įprastas 4 2 6 13 2" xfId="15270" xr:uid="{E808FE5F-4728-437E-A0E1-E5EB657BA46A}"/>
    <cellStyle name="Įprastas 4 2 6 14" xfId="7984" xr:uid="{07C81C9F-9617-49B6-AD78-D4779701CFEA}"/>
    <cellStyle name="Įprastas 4 2 6 2" xfId="119" xr:uid="{C80554EB-8B8C-4EF9-9B17-44221E42F696}"/>
    <cellStyle name="Įprastas 4 2 6 2 10" xfId="3785" xr:uid="{3283CB53-0020-4CF9-BBF3-846B6D70FA93}"/>
    <cellStyle name="Įprastas 4 2 6 2 10 2" xfId="11715" xr:uid="{483DC7A3-A29E-4EF3-ABCE-05ADB91D0AE9}"/>
    <cellStyle name="Įprastas 4 2 6 2 11" xfId="7405" xr:uid="{2E0EDFA4-793D-4A13-B185-AE96B81195C3}"/>
    <cellStyle name="Įprastas 4 2 6 2 11 2" xfId="15335" xr:uid="{517176D4-D4E2-44AD-8B85-B800D024698A}"/>
    <cellStyle name="Įprastas 4 2 6 2 12" xfId="8049" xr:uid="{DD5D5700-C728-4DFB-AD4A-F1FCA83AA847}"/>
    <cellStyle name="Įprastas 4 2 6 2 2" xfId="249" xr:uid="{66BF39CF-C2A7-44EA-A2F9-913CBDA4B45D}"/>
    <cellStyle name="Įprastas 4 2 6 2 2 10" xfId="8179" xr:uid="{A0655122-96F2-421A-969B-E9768B2F4931}"/>
    <cellStyle name="Įprastas 4 2 6 2 2 2" xfId="571" xr:uid="{7A865B8C-C591-49BA-A52C-04A54B5B49A4}"/>
    <cellStyle name="Įprastas 4 2 6 2 2 2 2" xfId="1215" xr:uid="{F6D893F7-4120-4848-BE65-92AD1447115F}"/>
    <cellStyle name="Įprastas 4 2 6 2 2 2 2 2" xfId="5110" xr:uid="{71BED714-5795-45F8-B1B6-EB104DBA5FC5}"/>
    <cellStyle name="Įprastas 4 2 6 2 2 2 2 2 2" xfId="13040" xr:uid="{0CF9FA4E-1DF2-4B04-AB35-7CBF93F98133}"/>
    <cellStyle name="Įprastas 4 2 6 2 2 2 2 3" xfId="9145" xr:uid="{B5637063-4CAE-4B64-A154-C1E7A12D14DD}"/>
    <cellStyle name="Įprastas 4 2 6 2 2 2 3" xfId="2181" xr:uid="{BA7AECAC-2397-4F8B-9318-95516CC5992C}"/>
    <cellStyle name="Įprastas 4 2 6 2 2 2 3 2" xfId="6074" xr:uid="{8E63C5C3-B35D-4845-8FA6-B1B2E346184D}"/>
    <cellStyle name="Įprastas 4 2 6 2 2 2 3 2 2" xfId="14004" xr:uid="{D2C9561A-2BB7-4418-9B2C-21D8658F8442}"/>
    <cellStyle name="Įprastas 4 2 6 2 2 2 3 3" xfId="10111" xr:uid="{36CBCF06-6543-417F-B24B-E18939F88FC4}"/>
    <cellStyle name="Įprastas 4 2 6 2 2 2 4" xfId="2825" xr:uid="{1CE41DEE-C256-4120-9380-9B994ADE48FB}"/>
    <cellStyle name="Įprastas 4 2 6 2 2 2 4 2" xfId="6797" xr:uid="{3E2B2D67-EBEC-4E15-92B6-7031D5926493}"/>
    <cellStyle name="Įprastas 4 2 6 2 2 2 4 2 2" xfId="14727" xr:uid="{56802BE7-7B19-44BF-A959-77F98A5C4047}"/>
    <cellStyle name="Įprastas 4 2 6 2 2 2 4 3" xfId="10755" xr:uid="{28243820-97C5-40DF-AE46-029B287CD995}"/>
    <cellStyle name="Įprastas 4 2 6 2 2 2 5" xfId="3469" xr:uid="{A3FD28EE-008B-40E4-9018-4AF5E649CD8C}"/>
    <cellStyle name="Įprastas 4 2 6 2 2 2 5 2" xfId="11399" xr:uid="{C8D737DA-AAD4-4721-A9DD-49F07A5E943E}"/>
    <cellStyle name="Įprastas 4 2 6 2 2 2 6" xfId="4146" xr:uid="{46FF484C-A352-46CB-B7A2-76859645B83D}"/>
    <cellStyle name="Įprastas 4 2 6 2 2 2 6 2" xfId="12076" xr:uid="{AEC84F58-9A52-4AC6-AD9C-482C0202B6D2}"/>
    <cellStyle name="Įprastas 4 2 6 2 2 2 7" xfId="7857" xr:uid="{43ED64BA-ED1A-43EB-BA9A-F05394CB73CE}"/>
    <cellStyle name="Įprastas 4 2 6 2 2 2 7 2" xfId="15787" xr:uid="{2F255903-9D09-4488-B76D-33F61825DAF8}"/>
    <cellStyle name="Įprastas 4 2 6 2 2 2 8" xfId="8501" xr:uid="{8E0111A2-5557-4CCC-B5CF-CE0FCA846750}"/>
    <cellStyle name="Įprastas 4 2 6 2 2 3" xfId="893" xr:uid="{51E3F1EC-03B6-4562-B11C-5258E196D71D}"/>
    <cellStyle name="Įprastas 4 2 6 2 2 3 2" xfId="5351" xr:uid="{F0B899D5-B821-4F83-BEE5-F4551DD0A45F}"/>
    <cellStyle name="Įprastas 4 2 6 2 2 3 2 2" xfId="13281" xr:uid="{B3DF7608-1EB5-4F06-A319-701203B01D9E}"/>
    <cellStyle name="Įprastas 4 2 6 2 2 3 3" xfId="6315" xr:uid="{442C86D2-F59D-44DA-90C6-CE499D8304D0}"/>
    <cellStyle name="Įprastas 4 2 6 2 2 3 3 2" xfId="14245" xr:uid="{6FC328FD-ED08-4D46-BB65-69D8A864CE38}"/>
    <cellStyle name="Įprastas 4 2 6 2 2 3 4" xfId="7038" xr:uid="{183B7528-3D17-4E39-8A4A-08203420F21D}"/>
    <cellStyle name="Įprastas 4 2 6 2 2 3 4 2" xfId="14968" xr:uid="{24EF49A0-9005-45FC-BD52-A08482613214}"/>
    <cellStyle name="Įprastas 4 2 6 2 2 3 5" xfId="4387" xr:uid="{10577B10-E1E9-4956-8C33-14B738311F2C}"/>
    <cellStyle name="Įprastas 4 2 6 2 2 3 5 2" xfId="12317" xr:uid="{3F9BC34B-3B62-46F9-9734-5B1D547DBEA2}"/>
    <cellStyle name="Įprastas 4 2 6 2 2 3 6" xfId="8823" xr:uid="{3EFC61EE-CD1F-4453-A4D0-F186F73CDC21}"/>
    <cellStyle name="Įprastas 4 2 6 2 2 4" xfId="1537" xr:uid="{B96033DA-4A4F-4A2E-9EB4-A96792952B15}"/>
    <cellStyle name="Įprastas 4 2 6 2 2 4 2" xfId="5592" xr:uid="{701B2384-D8C3-4CD5-ACA3-EB6C02899F5F}"/>
    <cellStyle name="Įprastas 4 2 6 2 2 4 2 2" xfId="13522" xr:uid="{E390600C-0F5A-473F-9421-CFC149BEDC72}"/>
    <cellStyle name="Įprastas 4 2 6 2 2 4 3" xfId="7279" xr:uid="{69B5136B-D87F-4E54-98ED-95E23E5B7E97}"/>
    <cellStyle name="Įprastas 4 2 6 2 2 4 3 2" xfId="15209" xr:uid="{0FD3A44D-8861-4A0D-84C6-9986FADC829E}"/>
    <cellStyle name="Įprastas 4 2 6 2 2 4 4" xfId="4628" xr:uid="{B54C8C9E-3F88-4570-BDFE-76881DC376E0}"/>
    <cellStyle name="Įprastas 4 2 6 2 2 4 4 2" xfId="12558" xr:uid="{AB67F2A8-2F9E-43D7-A95E-CCB6E3F3DB99}"/>
    <cellStyle name="Įprastas 4 2 6 2 2 4 5" xfId="9467" xr:uid="{ED60529F-B9E6-4EBB-BE99-A5F7D6D8A191}"/>
    <cellStyle name="Įprastas 4 2 6 2 2 5" xfId="1859" xr:uid="{C69A4C5D-52AD-48B1-BAAB-4E480249C0D0}"/>
    <cellStyle name="Įprastas 4 2 6 2 2 5 2" xfId="4869" xr:uid="{09FAA0E2-6BAE-477E-9795-DF0361C903DB}"/>
    <cellStyle name="Įprastas 4 2 6 2 2 5 2 2" xfId="12799" xr:uid="{B35B7B64-6AE9-41D1-B1D2-43ABE8AAF1D9}"/>
    <cellStyle name="Įprastas 4 2 6 2 2 5 3" xfId="9789" xr:uid="{28AAE009-DCE0-48CB-ABE7-5FE8956DF63B}"/>
    <cellStyle name="Įprastas 4 2 6 2 2 6" xfId="2503" xr:uid="{67D11A7C-6165-4DF6-9E5B-D697131AE300}"/>
    <cellStyle name="Įprastas 4 2 6 2 2 6 2" xfId="5833" xr:uid="{768EDB48-C96A-46F0-9DA9-48AF44BEAE72}"/>
    <cellStyle name="Įprastas 4 2 6 2 2 6 2 2" xfId="13763" xr:uid="{A656C286-99E3-4FEF-99B1-4F541A9656AF}"/>
    <cellStyle name="Įprastas 4 2 6 2 2 6 3" xfId="10433" xr:uid="{C10E59E5-D5EC-4EE2-97EC-DCF59351BB8C}"/>
    <cellStyle name="Įprastas 4 2 6 2 2 7" xfId="3147" xr:uid="{F8D5DE0A-5888-47F5-9AF8-2D0267330266}"/>
    <cellStyle name="Įprastas 4 2 6 2 2 7 2" xfId="6556" xr:uid="{321DC537-8BBA-4118-9609-D84AAAD9DA15}"/>
    <cellStyle name="Įprastas 4 2 6 2 2 7 2 2" xfId="14486" xr:uid="{BD6FCD6B-E745-433A-9D48-BF5CCE1E4777}"/>
    <cellStyle name="Įprastas 4 2 6 2 2 7 3" xfId="11077" xr:uid="{9FFE955D-AAB6-4DAB-A535-59A898F5EE32}"/>
    <cellStyle name="Įprastas 4 2 6 2 2 8" xfId="3905" xr:uid="{51DD22D8-D03F-4015-AAC1-25192725D217}"/>
    <cellStyle name="Įprastas 4 2 6 2 2 8 2" xfId="11835" xr:uid="{3D8CE990-39FD-4133-9DED-A6EEBB0D20FD}"/>
    <cellStyle name="Įprastas 4 2 6 2 2 9" xfId="7535" xr:uid="{2B447DDB-51E2-4E44-93F7-9438BD0AB9AA}"/>
    <cellStyle name="Įprastas 4 2 6 2 2 9 2" xfId="15465" xr:uid="{F491F5BE-A530-48CF-BA18-51A86E17FD93}"/>
    <cellStyle name="Įprastas 4 2 6 2 3" xfId="441" xr:uid="{D4B63E6F-6300-4025-9495-C40422280E13}"/>
    <cellStyle name="Įprastas 4 2 6 2 3 2" xfId="1085" xr:uid="{D6EFC1F4-A991-42E0-8009-A1AB5F37C090}"/>
    <cellStyle name="Įprastas 4 2 6 2 3 2 2" xfId="4990" xr:uid="{43D1074D-0814-4C85-A8A6-8F3F26044FE0}"/>
    <cellStyle name="Įprastas 4 2 6 2 3 2 2 2" xfId="12920" xr:uid="{BD6296CF-7D03-4A6C-9B00-679DE813B237}"/>
    <cellStyle name="Įprastas 4 2 6 2 3 2 3" xfId="9015" xr:uid="{D46B89ED-1F0F-4BA6-B19C-01C0C03AB6D1}"/>
    <cellStyle name="Įprastas 4 2 6 2 3 3" xfId="2051" xr:uid="{2116827D-DD55-4C0F-BE74-98FC467664C6}"/>
    <cellStyle name="Įprastas 4 2 6 2 3 3 2" xfId="5954" xr:uid="{15854AEF-1D36-4BBF-A15B-9838DACD20DA}"/>
    <cellStyle name="Įprastas 4 2 6 2 3 3 2 2" xfId="13884" xr:uid="{42C5A11C-29F5-4FFD-BD7F-69269412C0D5}"/>
    <cellStyle name="Įprastas 4 2 6 2 3 3 3" xfId="9981" xr:uid="{27A3E071-2B74-4093-83DC-609CF79D798F}"/>
    <cellStyle name="Įprastas 4 2 6 2 3 4" xfId="2695" xr:uid="{9A814ED9-984B-4CF8-BD21-DB1351A9DCE6}"/>
    <cellStyle name="Įprastas 4 2 6 2 3 4 2" xfId="6677" xr:uid="{BC643EF9-FAFA-4F80-9D3A-663BE2F7DA1D}"/>
    <cellStyle name="Įprastas 4 2 6 2 3 4 2 2" xfId="14607" xr:uid="{59ABC6F5-A80D-4731-B6D4-812B225FA1A7}"/>
    <cellStyle name="Įprastas 4 2 6 2 3 4 3" xfId="10625" xr:uid="{498C6FF3-59E7-46FE-A8D7-6A820D8D712E}"/>
    <cellStyle name="Įprastas 4 2 6 2 3 5" xfId="3339" xr:uid="{BA46122D-BB21-4F5A-8517-8A8216A13312}"/>
    <cellStyle name="Įprastas 4 2 6 2 3 5 2" xfId="11269" xr:uid="{77E41D1C-7047-472B-AC79-74C8CA7DAFA0}"/>
    <cellStyle name="Įprastas 4 2 6 2 3 6" xfId="4026" xr:uid="{5A00FA1E-CA40-4999-8FE7-979D1F5259CC}"/>
    <cellStyle name="Įprastas 4 2 6 2 3 6 2" xfId="11956" xr:uid="{0A66F6C2-757B-4FB3-A079-00D8D02FC784}"/>
    <cellStyle name="Įprastas 4 2 6 2 3 7" xfId="7727" xr:uid="{C6B91DC1-9F42-47DC-B415-3C651D92B84A}"/>
    <cellStyle name="Įprastas 4 2 6 2 3 7 2" xfId="15657" xr:uid="{904DC22A-AA13-4CE7-BD9F-38C55A8BEE17}"/>
    <cellStyle name="Įprastas 4 2 6 2 3 8" xfId="8371" xr:uid="{CE508C42-80A6-4C56-8F73-980924A432B7}"/>
    <cellStyle name="Įprastas 4 2 6 2 4" xfId="763" xr:uid="{A049DFE6-0B0A-4399-867D-05CD04ADB244}"/>
    <cellStyle name="Įprastas 4 2 6 2 4 2" xfId="5231" xr:uid="{DE707D76-2552-4DF4-98B9-0F26F4A7061B}"/>
    <cellStyle name="Įprastas 4 2 6 2 4 2 2" xfId="13161" xr:uid="{C4D69F89-05BB-40F2-835C-05B64AFA191A}"/>
    <cellStyle name="Įprastas 4 2 6 2 4 3" xfId="6195" xr:uid="{01F69F81-7E3B-404F-8D2A-AC523A75F478}"/>
    <cellStyle name="Įprastas 4 2 6 2 4 3 2" xfId="14125" xr:uid="{57EB75F0-F8BA-4A2C-A3BD-BEB6C2E758A8}"/>
    <cellStyle name="Įprastas 4 2 6 2 4 4" xfId="6918" xr:uid="{AA160E00-1DCB-4011-B7D9-3DFB6381309C}"/>
    <cellStyle name="Įprastas 4 2 6 2 4 4 2" xfId="14848" xr:uid="{9CE4C39B-3ED3-45B9-BA89-68C45AB70A2B}"/>
    <cellStyle name="Įprastas 4 2 6 2 4 5" xfId="4267" xr:uid="{AB48AC87-17B6-4017-9ED6-434947530125}"/>
    <cellStyle name="Įprastas 4 2 6 2 4 5 2" xfId="12197" xr:uid="{EFFDEA4C-80B9-4E34-81F6-3AEB2920040A}"/>
    <cellStyle name="Įprastas 4 2 6 2 4 6" xfId="8693" xr:uid="{51FA1F67-D696-474C-932D-5B9D8CE81BEC}"/>
    <cellStyle name="Įprastas 4 2 6 2 5" xfId="1407" xr:uid="{5D7E9E36-5253-4472-8669-0E84A3602104}"/>
    <cellStyle name="Įprastas 4 2 6 2 5 2" xfId="5472" xr:uid="{E5A6C6A0-4DC8-4749-A477-DBDA2193629D}"/>
    <cellStyle name="Įprastas 4 2 6 2 5 2 2" xfId="13402" xr:uid="{FEE22E01-87B4-4D7F-BEAF-B649C17EF435}"/>
    <cellStyle name="Įprastas 4 2 6 2 5 3" xfId="7159" xr:uid="{5B0C340C-DD5C-469F-9D3E-5DE74A4D2E50}"/>
    <cellStyle name="Įprastas 4 2 6 2 5 3 2" xfId="15089" xr:uid="{37D6C409-AAB8-45D5-96B8-AD3070B731A9}"/>
    <cellStyle name="Įprastas 4 2 6 2 5 4" xfId="4508" xr:uid="{CB5D9B30-F170-43D0-AC4F-C51B61EB201B}"/>
    <cellStyle name="Įprastas 4 2 6 2 5 4 2" xfId="12438" xr:uid="{EDDA730D-CCE0-43DB-B5C2-A4A18F28532D}"/>
    <cellStyle name="Įprastas 4 2 6 2 5 5" xfId="9337" xr:uid="{10928D72-19A4-45A1-BDD3-F279CEE52A91}"/>
    <cellStyle name="Įprastas 4 2 6 2 6" xfId="1729" xr:uid="{8D2697CE-19AC-4F23-B2EE-21BB25B8EBF4}"/>
    <cellStyle name="Įprastas 4 2 6 2 6 2" xfId="4749" xr:uid="{A02BB2AF-AAE3-4476-A9B7-214A9142A43B}"/>
    <cellStyle name="Įprastas 4 2 6 2 6 2 2" xfId="12679" xr:uid="{505E2729-4419-4AFE-9C95-9F69EC60BCC6}"/>
    <cellStyle name="Įprastas 4 2 6 2 6 3" xfId="9659" xr:uid="{4D2287B7-0595-49DB-80A8-9E04C76E20C0}"/>
    <cellStyle name="Įprastas 4 2 6 2 7" xfId="2373" xr:uid="{9FADD5FC-BAF7-4BE2-A52A-184195F60FD7}"/>
    <cellStyle name="Įprastas 4 2 6 2 7 2" xfId="5713" xr:uid="{58948AD3-7FA4-44C1-8F94-4F17DC603EB8}"/>
    <cellStyle name="Įprastas 4 2 6 2 7 2 2" xfId="13643" xr:uid="{088D0730-D4E6-42A3-A350-CC56078272BC}"/>
    <cellStyle name="Įprastas 4 2 6 2 7 3" xfId="10303" xr:uid="{42FF4938-C2BE-4319-BE77-6DC96D0E17F7}"/>
    <cellStyle name="Įprastas 4 2 6 2 8" xfId="3017" xr:uid="{2799E1A1-7086-4CF2-BAB7-DAA643B63C0C}"/>
    <cellStyle name="Įprastas 4 2 6 2 8 2" xfId="6436" xr:uid="{A290B378-5556-45BB-BCEF-B93765AB0811}"/>
    <cellStyle name="Įprastas 4 2 6 2 8 2 2" xfId="14366" xr:uid="{4C4634B5-9DB6-4688-8409-EB17B8DE0D73}"/>
    <cellStyle name="Įprastas 4 2 6 2 8 3" xfId="10947" xr:uid="{60F3E0B3-602A-4F2F-A427-979C3160B26F}"/>
    <cellStyle name="Įprastas 4 2 6 2 9" xfId="3661" xr:uid="{BC1B1468-4B9B-4BBA-BC48-E5523990CDDB}"/>
    <cellStyle name="Įprastas 4 2 6 2 9 2" xfId="11591" xr:uid="{105A7DBE-10BB-4C62-95C5-73B51D3B9D52}"/>
    <cellStyle name="Įprastas 4 2 6 3" xfId="184" xr:uid="{B00C3617-F728-467F-B632-049C9CE816F7}"/>
    <cellStyle name="Įprastas 4 2 6 3 10" xfId="8114" xr:uid="{0D881EF8-0F94-480B-82C2-9C335F2E3490}"/>
    <cellStyle name="Įprastas 4 2 6 3 2" xfId="506" xr:uid="{DF358C96-957F-47E4-A7D2-CD814226733C}"/>
    <cellStyle name="Įprastas 4 2 6 3 2 2" xfId="1150" xr:uid="{477D69E1-BF1D-4CA1-8180-9634FCD0FF25}"/>
    <cellStyle name="Įprastas 4 2 6 3 2 2 2" xfId="5050" xr:uid="{1A29E902-206D-49F3-B5BD-37BA1CA5B6ED}"/>
    <cellStyle name="Įprastas 4 2 6 3 2 2 2 2" xfId="12980" xr:uid="{79742D1E-288C-4A85-88FA-25C5BAD6F508}"/>
    <cellStyle name="Įprastas 4 2 6 3 2 2 3" xfId="9080" xr:uid="{6FE261FC-E7CE-4C08-91D4-7504B1DC8EBA}"/>
    <cellStyle name="Įprastas 4 2 6 3 2 3" xfId="2116" xr:uid="{7B242DDB-5D18-4A2C-9926-933A357A950B}"/>
    <cellStyle name="Įprastas 4 2 6 3 2 3 2" xfId="6014" xr:uid="{AC10F692-41D6-4C9C-BA2C-C03D91FD9F05}"/>
    <cellStyle name="Įprastas 4 2 6 3 2 3 2 2" xfId="13944" xr:uid="{BB386BF6-C59D-4451-8B0F-E097C73DC6D4}"/>
    <cellStyle name="Įprastas 4 2 6 3 2 3 3" xfId="10046" xr:uid="{CF782FC7-2BF9-4839-8E4D-424EA31C7E00}"/>
    <cellStyle name="Įprastas 4 2 6 3 2 4" xfId="2760" xr:uid="{40037435-3D51-4C3B-8644-8B07710E8B37}"/>
    <cellStyle name="Įprastas 4 2 6 3 2 4 2" xfId="6737" xr:uid="{4ECF9914-ABFF-4926-A90B-ECDF4BD3677C}"/>
    <cellStyle name="Įprastas 4 2 6 3 2 4 2 2" xfId="14667" xr:uid="{B1750622-4FB2-44EE-85AB-F0483B69C292}"/>
    <cellStyle name="Įprastas 4 2 6 3 2 4 3" xfId="10690" xr:uid="{07D3BCEB-88D6-4DC2-AB3E-A6E6E3FFDAEB}"/>
    <cellStyle name="Įprastas 4 2 6 3 2 5" xfId="3404" xr:uid="{A9414547-0EA6-4922-9A21-144D4ED5F786}"/>
    <cellStyle name="Įprastas 4 2 6 3 2 5 2" xfId="11334" xr:uid="{FE55B7D1-0961-489D-86EE-E73FC8FDD143}"/>
    <cellStyle name="Įprastas 4 2 6 3 2 6" xfId="4086" xr:uid="{9620D752-EA9E-4FCF-912D-1298F15C2BFD}"/>
    <cellStyle name="Įprastas 4 2 6 3 2 6 2" xfId="12016" xr:uid="{58F9CF48-AC18-4AF7-BC1B-FDC09FCF4F3D}"/>
    <cellStyle name="Įprastas 4 2 6 3 2 7" xfId="7792" xr:uid="{0528DE1E-9CF2-48E3-B529-702673E3C9C9}"/>
    <cellStyle name="Įprastas 4 2 6 3 2 7 2" xfId="15722" xr:uid="{F520FDBC-7289-43F9-B939-A897E19CFAAC}"/>
    <cellStyle name="Įprastas 4 2 6 3 2 8" xfId="8436" xr:uid="{48D7D2C6-8FA5-4AFE-BA02-6EF71494A2E7}"/>
    <cellStyle name="Įprastas 4 2 6 3 3" xfId="828" xr:uid="{F713FE71-5850-4425-BC84-382036E52C29}"/>
    <cellStyle name="Įprastas 4 2 6 3 3 2" xfId="5291" xr:uid="{7643C0AE-3445-401F-AB35-D262210621C9}"/>
    <cellStyle name="Įprastas 4 2 6 3 3 2 2" xfId="13221" xr:uid="{D783F9D8-52BB-4ACA-A27F-3822C6D6EF5F}"/>
    <cellStyle name="Įprastas 4 2 6 3 3 3" xfId="6255" xr:uid="{12674910-E06F-42DC-812A-ED2B2FCBD81F}"/>
    <cellStyle name="Įprastas 4 2 6 3 3 3 2" xfId="14185" xr:uid="{6292E115-638F-498D-8E88-DC14CA77A3BE}"/>
    <cellStyle name="Įprastas 4 2 6 3 3 4" xfId="6978" xr:uid="{728D923E-800C-487D-B789-3A0293AD6C3E}"/>
    <cellStyle name="Įprastas 4 2 6 3 3 4 2" xfId="14908" xr:uid="{9D4873D0-F780-4DCD-9B3A-13E4C253AC66}"/>
    <cellStyle name="Įprastas 4 2 6 3 3 5" xfId="4327" xr:uid="{DECFA65D-C9C7-453F-ADCC-6AD7A215624F}"/>
    <cellStyle name="Įprastas 4 2 6 3 3 5 2" xfId="12257" xr:uid="{B5CD96F6-FE31-4696-AE06-35278029945B}"/>
    <cellStyle name="Įprastas 4 2 6 3 3 6" xfId="8758" xr:uid="{42DEEBC9-1F8B-4A13-A21C-4CD20EC1D8F3}"/>
    <cellStyle name="Įprastas 4 2 6 3 4" xfId="1472" xr:uid="{BF804E78-CAB6-444F-AAD7-DC4F27DD7730}"/>
    <cellStyle name="Įprastas 4 2 6 3 4 2" xfId="5532" xr:uid="{A27AF9A0-12B6-4090-B91C-DE77A3B37D16}"/>
    <cellStyle name="Įprastas 4 2 6 3 4 2 2" xfId="13462" xr:uid="{A6416D62-CC85-4F56-8CD4-64DA5145BA7A}"/>
    <cellStyle name="Įprastas 4 2 6 3 4 3" xfId="7219" xr:uid="{DFBF88C2-DB41-4034-98C3-70FA112025D8}"/>
    <cellStyle name="Įprastas 4 2 6 3 4 3 2" xfId="15149" xr:uid="{91FAF9D6-51B0-499B-B095-EBC18D00BC1E}"/>
    <cellStyle name="Įprastas 4 2 6 3 4 4" xfId="4568" xr:uid="{6E58DD8D-5CF5-41F5-961A-A78CA621A2BF}"/>
    <cellStyle name="Įprastas 4 2 6 3 4 4 2" xfId="12498" xr:uid="{6F4E8B06-8FEA-43C8-B4E6-1ED01594E67C}"/>
    <cellStyle name="Įprastas 4 2 6 3 4 5" xfId="9402" xr:uid="{D7524174-2A4A-4D36-9C4A-E4F293F7BE3C}"/>
    <cellStyle name="Įprastas 4 2 6 3 5" xfId="1794" xr:uid="{8D01E517-136D-4B14-BF9A-7606C45C6E4F}"/>
    <cellStyle name="Įprastas 4 2 6 3 5 2" xfId="4809" xr:uid="{9E021BDA-3E8E-406F-8937-5B2C57C35CF6}"/>
    <cellStyle name="Įprastas 4 2 6 3 5 2 2" xfId="12739" xr:uid="{6015F45B-0B7F-478E-9E9E-EC4F97DC84CE}"/>
    <cellStyle name="Įprastas 4 2 6 3 5 3" xfId="9724" xr:uid="{88FA7AD3-F0E1-44E3-8EB0-EE1E3D68E037}"/>
    <cellStyle name="Įprastas 4 2 6 3 6" xfId="2438" xr:uid="{E5BD8687-739F-4BD1-9051-4F10C080FDB5}"/>
    <cellStyle name="Įprastas 4 2 6 3 6 2" xfId="5773" xr:uid="{6F9843D7-7B4B-4338-8F04-B5F6D8761A2B}"/>
    <cellStyle name="Įprastas 4 2 6 3 6 2 2" xfId="13703" xr:uid="{8CBBA66B-CB30-4F91-B096-159F81C74D55}"/>
    <cellStyle name="Įprastas 4 2 6 3 6 3" xfId="10368" xr:uid="{FA33373E-8EDD-4E16-B1D0-244DACCB0ABD}"/>
    <cellStyle name="Įprastas 4 2 6 3 7" xfId="3082" xr:uid="{37BD272D-C7F3-40B4-88A4-5D8AAA4B6561}"/>
    <cellStyle name="Įprastas 4 2 6 3 7 2" xfId="6496" xr:uid="{7F68D4EB-5C22-4C26-9577-A720E7FE6A66}"/>
    <cellStyle name="Įprastas 4 2 6 3 7 2 2" xfId="14426" xr:uid="{A41F5CDA-E188-4A40-B0EF-283F38612374}"/>
    <cellStyle name="Įprastas 4 2 6 3 7 3" xfId="11012" xr:uid="{C5259501-B060-477F-A95A-2C7E16FC96D0}"/>
    <cellStyle name="Įprastas 4 2 6 3 8" xfId="3845" xr:uid="{E98B032F-4C30-4BD0-B2DC-8D8309F36C13}"/>
    <cellStyle name="Įprastas 4 2 6 3 8 2" xfId="11775" xr:uid="{412D89C5-9C5C-4A95-8ACA-9F6AE48802CB}"/>
    <cellStyle name="Įprastas 4 2 6 3 9" xfId="7470" xr:uid="{6A9624E4-ECE3-47E1-9840-90BD12B56B60}"/>
    <cellStyle name="Įprastas 4 2 6 3 9 2" xfId="15400" xr:uid="{1E19545F-28AC-47B4-9F05-BE49E000ECA4}"/>
    <cellStyle name="Įprastas 4 2 6 4" xfId="313" xr:uid="{E945CB04-B00E-4A53-942F-FBC6DD108487}"/>
    <cellStyle name="Įprastas 4 2 6 4 10" xfId="8243" xr:uid="{59E81BFC-CEA8-4C3F-BE35-94DA46AA1DF4}"/>
    <cellStyle name="Įprastas 4 2 6 4 2" xfId="635" xr:uid="{7635F54B-80E6-4E83-BFF7-8558A52B0D39}"/>
    <cellStyle name="Įprastas 4 2 6 4 2 2" xfId="1279" xr:uid="{DF61B8DF-B100-4B1D-BCED-DABD3FB794D3}"/>
    <cellStyle name="Įprastas 4 2 6 4 2 2 2" xfId="9209" xr:uid="{908B7684-A55C-4A6A-A8F1-1027423A1E6A}"/>
    <cellStyle name="Įprastas 4 2 6 4 2 3" xfId="2245" xr:uid="{00A37891-F200-4ACE-8BEC-A871728A1C60}"/>
    <cellStyle name="Įprastas 4 2 6 4 2 3 2" xfId="10175" xr:uid="{5D81170C-9578-4D71-B5FB-E5A9100E25CE}"/>
    <cellStyle name="Įprastas 4 2 6 4 2 4" xfId="2889" xr:uid="{37ED3C5F-0009-4CD1-9F99-40317D5C997B}"/>
    <cellStyle name="Įprastas 4 2 6 4 2 4 2" xfId="10819" xr:uid="{FEC20F18-0688-4B87-A619-EC0E9AE8099F}"/>
    <cellStyle name="Įprastas 4 2 6 4 2 5" xfId="3533" xr:uid="{C9A11646-5EB3-4CC2-8283-BD54A98EBCB7}"/>
    <cellStyle name="Įprastas 4 2 6 4 2 5 2" xfId="11463" xr:uid="{FA79B5B3-1772-45F4-A110-4BA13CB7B11C}"/>
    <cellStyle name="Įprastas 4 2 6 4 2 6" xfId="4930" xr:uid="{DAE215DD-2A79-4E1B-AC67-F1CDC35C1335}"/>
    <cellStyle name="Įprastas 4 2 6 4 2 6 2" xfId="12860" xr:uid="{E99C279D-4755-4E09-A544-9BA9D521F934}"/>
    <cellStyle name="Įprastas 4 2 6 4 2 7" xfId="7921" xr:uid="{3DF03EDC-BC03-4861-94E7-1E3C9A841E73}"/>
    <cellStyle name="Įprastas 4 2 6 4 2 7 2" xfId="15851" xr:uid="{23F16CF5-2D88-4FD5-B5D9-8248DB07A7AA}"/>
    <cellStyle name="Įprastas 4 2 6 4 2 8" xfId="8565" xr:uid="{8D019A4E-7A29-4CA5-A711-0BC4C861681C}"/>
    <cellStyle name="Įprastas 4 2 6 4 3" xfId="957" xr:uid="{C28CB686-EA3F-4F8C-B471-944630CF98B9}"/>
    <cellStyle name="Įprastas 4 2 6 4 3 2" xfId="5894" xr:uid="{10B6A044-D27F-4D44-AFB3-F60BEDF02799}"/>
    <cellStyle name="Įprastas 4 2 6 4 3 2 2" xfId="13824" xr:uid="{70E2F0C7-D7A2-4F4E-B368-C73AFF0D8BF5}"/>
    <cellStyle name="Įprastas 4 2 6 4 3 3" xfId="8887" xr:uid="{CF45CE82-3122-4047-AA35-5917072F1F02}"/>
    <cellStyle name="Įprastas 4 2 6 4 4" xfId="1601" xr:uid="{B3958AF5-889F-4B8E-A20A-5B75AC37C832}"/>
    <cellStyle name="Įprastas 4 2 6 4 4 2" xfId="6617" xr:uid="{109DADAB-AAAA-4B54-961B-882C00FC3654}"/>
    <cellStyle name="Įprastas 4 2 6 4 4 2 2" xfId="14547" xr:uid="{A6E41B65-3756-4A07-B4C6-F248F2AAF4F7}"/>
    <cellStyle name="Įprastas 4 2 6 4 4 3" xfId="9531" xr:uid="{A74A0032-66CD-4FAC-89AB-A37D2771F30F}"/>
    <cellStyle name="Įprastas 4 2 6 4 5" xfId="1923" xr:uid="{2E8FDF89-27CC-44AD-9FB9-43C548C72357}"/>
    <cellStyle name="Įprastas 4 2 6 4 5 2" xfId="9853" xr:uid="{980E4F9A-2528-4E42-BA2C-959E51EFFD9E}"/>
    <cellStyle name="Įprastas 4 2 6 4 6" xfId="2567" xr:uid="{2F90322B-1A25-4DB2-878C-611BB06579D1}"/>
    <cellStyle name="Įprastas 4 2 6 4 6 2" xfId="10497" xr:uid="{35EDE3ED-ADF2-44B3-8FBC-91F4FC4B5A9D}"/>
    <cellStyle name="Įprastas 4 2 6 4 7" xfId="3211" xr:uid="{56BA8243-60C3-4A3A-A97D-F52A619A9A55}"/>
    <cellStyle name="Įprastas 4 2 6 4 7 2" xfId="11141" xr:uid="{CB5CA39A-5499-4561-A58D-6ECACE3A3059}"/>
    <cellStyle name="Įprastas 4 2 6 4 8" xfId="3966" xr:uid="{50945FFD-F02D-414F-A76F-83B38B1140AE}"/>
    <cellStyle name="Įprastas 4 2 6 4 8 2" xfId="11896" xr:uid="{C79F5C28-BC40-4500-9CAC-8B8D7834F790}"/>
    <cellStyle name="Įprastas 4 2 6 4 9" xfId="7599" xr:uid="{DA9014B5-1096-44CE-B8C9-72F4C8510E14}"/>
    <cellStyle name="Įprastas 4 2 6 4 9 2" xfId="15529" xr:uid="{C6E5BE50-8835-48FE-9143-B7869AB002FD}"/>
    <cellStyle name="Įprastas 4 2 6 5" xfId="376" xr:uid="{67158518-E800-44EE-8B58-9FF07C9EAC6E}"/>
    <cellStyle name="Įprastas 4 2 6 5 2" xfId="1020" xr:uid="{9351007F-3F70-4A8E-96DF-3B3D4503475F}"/>
    <cellStyle name="Įprastas 4 2 6 5 2 2" xfId="5171" xr:uid="{6B5BA3B5-46FF-4D84-9BC6-4A0CE1C3510C}"/>
    <cellStyle name="Įprastas 4 2 6 5 2 2 2" xfId="13101" xr:uid="{16A614AD-4E52-46A3-91D6-8AADAB065E7A}"/>
    <cellStyle name="Įprastas 4 2 6 5 2 3" xfId="8950" xr:uid="{60599E04-E2CF-41C7-AF01-D00288177078}"/>
    <cellStyle name="Įprastas 4 2 6 5 3" xfId="1986" xr:uid="{951B6442-51A1-4452-867C-2A4DC8E27011}"/>
    <cellStyle name="Įprastas 4 2 6 5 3 2" xfId="6135" xr:uid="{F387B4BD-6B19-49F4-A513-BA5AE2507AE8}"/>
    <cellStyle name="Įprastas 4 2 6 5 3 2 2" xfId="14065" xr:uid="{F0DBCDC0-15CE-4007-948B-B25A4D9416E0}"/>
    <cellStyle name="Įprastas 4 2 6 5 3 3" xfId="9916" xr:uid="{C625AFBE-56F6-43BE-B931-6CAAEBDBFE02}"/>
    <cellStyle name="Įprastas 4 2 6 5 4" xfId="2630" xr:uid="{BB37DB67-AA63-4511-958C-5D564FE67001}"/>
    <cellStyle name="Įprastas 4 2 6 5 4 2" xfId="6858" xr:uid="{F76DF8D3-102E-42CE-A306-BBEA2F4B0970}"/>
    <cellStyle name="Įprastas 4 2 6 5 4 2 2" xfId="14788" xr:uid="{8D2AA43B-17E7-4A2B-BE8E-67230E433D3C}"/>
    <cellStyle name="Įprastas 4 2 6 5 4 3" xfId="10560" xr:uid="{25F4621B-FA9D-4980-9714-992327488BD7}"/>
    <cellStyle name="Įprastas 4 2 6 5 5" xfId="3274" xr:uid="{91ADED14-6526-48EA-9B10-47B6D63D6F5B}"/>
    <cellStyle name="Įprastas 4 2 6 5 5 2" xfId="11204" xr:uid="{B86C0114-A7DA-4381-86BF-7FE6AA0643C2}"/>
    <cellStyle name="Įprastas 4 2 6 5 6" xfId="4207" xr:uid="{C1500F90-F41C-4E9E-8CDD-DB2E5BDBBBD9}"/>
    <cellStyle name="Įprastas 4 2 6 5 6 2" xfId="12137" xr:uid="{10378037-4F2C-459E-B4AB-79A7FCAE84DB}"/>
    <cellStyle name="Įprastas 4 2 6 5 7" xfId="7662" xr:uid="{05A43B65-C8A8-4C14-831B-7129CEE431BA}"/>
    <cellStyle name="Įprastas 4 2 6 5 7 2" xfId="15592" xr:uid="{6E13DABD-EE6F-4852-AD7A-B77EC35E4A72}"/>
    <cellStyle name="Įprastas 4 2 6 5 8" xfId="8306" xr:uid="{B09CFE66-22D1-4485-A178-879E384A0215}"/>
    <cellStyle name="Įprastas 4 2 6 6" xfId="698" xr:uid="{AE2F614D-0E90-4F25-AB51-8AB3600B0DB2}"/>
    <cellStyle name="Įprastas 4 2 6 6 2" xfId="5412" xr:uid="{1F3C70B9-78CF-4C7D-ABE1-5BBE81165D47}"/>
    <cellStyle name="Įprastas 4 2 6 6 2 2" xfId="13342" xr:uid="{D04D37B5-BEF5-409F-9AAA-FB1EACF2645E}"/>
    <cellStyle name="Įprastas 4 2 6 6 3" xfId="7099" xr:uid="{7E237121-88D3-4AB9-ADBA-B5E80D93E21E}"/>
    <cellStyle name="Įprastas 4 2 6 6 3 2" xfId="15029" xr:uid="{1CA469B3-8D0E-4189-AFAB-D946D9A665AB}"/>
    <cellStyle name="Įprastas 4 2 6 6 4" xfId="4448" xr:uid="{E15F5E9E-910D-4C1E-9931-AF99E099586E}"/>
    <cellStyle name="Įprastas 4 2 6 6 4 2" xfId="12378" xr:uid="{FA9AFBBD-B5A4-46D3-9A90-A67918FFA46D}"/>
    <cellStyle name="Įprastas 4 2 6 6 5" xfId="8628" xr:uid="{94A2F896-4122-4D1A-8768-AFA84A5D222C}"/>
    <cellStyle name="Įprastas 4 2 6 7" xfId="1342" xr:uid="{55908F23-22CF-4EBA-B173-6C6280D4E190}"/>
    <cellStyle name="Įprastas 4 2 6 7 2" xfId="4689" xr:uid="{A6583A38-BBD0-4B42-B702-5CEB72E852C5}"/>
    <cellStyle name="Įprastas 4 2 6 7 2 2" xfId="12619" xr:uid="{C425C723-4E7B-43C5-9B7E-DF3F82BA6968}"/>
    <cellStyle name="Įprastas 4 2 6 7 3" xfId="9272" xr:uid="{79C3DA4C-A4B2-44E4-8A83-936FB076C35F}"/>
    <cellStyle name="Įprastas 4 2 6 8" xfId="1664" xr:uid="{1D0B6BE0-1C01-4F4B-8CD6-02F55AD8046F}"/>
    <cellStyle name="Įprastas 4 2 6 8 2" xfId="5653" xr:uid="{241EB352-FAD8-449C-B7C8-D43098B2156D}"/>
    <cellStyle name="Įprastas 4 2 6 8 2 2" xfId="13583" xr:uid="{338F978F-B299-45FE-B0C9-CAC7641DE803}"/>
    <cellStyle name="Įprastas 4 2 6 8 3" xfId="9594" xr:uid="{657D423C-DDC7-48EE-8E53-28BC07BB6550}"/>
    <cellStyle name="Įprastas 4 2 6 9" xfId="2308" xr:uid="{ECED7F3F-49AC-4CF8-95BB-80E466E0CCE7}"/>
    <cellStyle name="Įprastas 4 2 6 9 2" xfId="6376" xr:uid="{3758FDC6-3E08-48B4-8CEB-F3A42E9D7027}"/>
    <cellStyle name="Įprastas 4 2 6 9 2 2" xfId="14306" xr:uid="{EDE52303-E28D-41FE-AD81-039384C1F412}"/>
    <cellStyle name="Įprastas 4 2 6 9 3" xfId="10238" xr:uid="{911B9217-D971-487B-B361-BCB25454939C}"/>
    <cellStyle name="Įprastas 4 2 7" xfId="79" xr:uid="{48471B0E-D7F1-499E-BAE0-20559433158E}"/>
    <cellStyle name="Įprastas 4 2 7 10" xfId="3745" xr:uid="{1D9FBCA0-A54A-48D7-8764-D642986F79BF}"/>
    <cellStyle name="Įprastas 4 2 7 10 2" xfId="11675" xr:uid="{EA95D1E5-7A8F-4DB0-A1AA-95546FDBC4AE}"/>
    <cellStyle name="Įprastas 4 2 7 11" xfId="7365" xr:uid="{3E605F59-29A7-49E0-9776-D6336612FC22}"/>
    <cellStyle name="Įprastas 4 2 7 11 2" xfId="15295" xr:uid="{4208D9BF-B511-4604-A8F7-4E70A3545944}"/>
    <cellStyle name="Įprastas 4 2 7 12" xfId="8009" xr:uid="{10D42C21-83D9-4E72-AA75-5BE3B74F3AF9}"/>
    <cellStyle name="Įprastas 4 2 7 2" xfId="209" xr:uid="{05AEAF8E-D0D5-4437-A975-EC872807D0C7}"/>
    <cellStyle name="Įprastas 4 2 7 2 10" xfId="8139" xr:uid="{B14B509D-6A52-42CD-A570-4CD2873EFD36}"/>
    <cellStyle name="Įprastas 4 2 7 2 2" xfId="531" xr:uid="{E455B040-0A29-47B6-8547-1FC6AA5F12EF}"/>
    <cellStyle name="Įprastas 4 2 7 2 2 2" xfId="1175" xr:uid="{56962C9C-7032-42C6-817B-D9016730488E}"/>
    <cellStyle name="Įprastas 4 2 7 2 2 2 2" xfId="5070" xr:uid="{D8D5BC9B-CEBC-4488-B617-C2718E28CC62}"/>
    <cellStyle name="Įprastas 4 2 7 2 2 2 2 2" xfId="13000" xr:uid="{822030F2-2725-4090-8565-59E7D510E546}"/>
    <cellStyle name="Įprastas 4 2 7 2 2 2 3" xfId="9105" xr:uid="{4735B9A4-401E-4FD6-A097-17D0938592F4}"/>
    <cellStyle name="Įprastas 4 2 7 2 2 3" xfId="2141" xr:uid="{B7CE1BC6-C99E-4457-AC78-0C6BF40D49E4}"/>
    <cellStyle name="Įprastas 4 2 7 2 2 3 2" xfId="6034" xr:uid="{F3094581-0856-4CB5-BA63-31969572836D}"/>
    <cellStyle name="Įprastas 4 2 7 2 2 3 2 2" xfId="13964" xr:uid="{6296A7CE-DB97-4513-B0A1-E1586A262BB7}"/>
    <cellStyle name="Įprastas 4 2 7 2 2 3 3" xfId="10071" xr:uid="{C3FE87A3-9479-40E8-AB87-327F0BCD4F61}"/>
    <cellStyle name="Įprastas 4 2 7 2 2 4" xfId="2785" xr:uid="{36257F28-8D19-423B-9C0A-34D112A6AF14}"/>
    <cellStyle name="Įprastas 4 2 7 2 2 4 2" xfId="6757" xr:uid="{6DA678F1-C738-4574-B245-1D93B712FA92}"/>
    <cellStyle name="Įprastas 4 2 7 2 2 4 2 2" xfId="14687" xr:uid="{E895D700-335C-4209-B103-13732C5DE4F9}"/>
    <cellStyle name="Įprastas 4 2 7 2 2 4 3" xfId="10715" xr:uid="{3314909C-D423-46C3-A14B-DB85B0A76D4E}"/>
    <cellStyle name="Įprastas 4 2 7 2 2 5" xfId="3429" xr:uid="{D5BB640F-38FA-4D66-81A6-9CACFD835246}"/>
    <cellStyle name="Įprastas 4 2 7 2 2 5 2" xfId="11359" xr:uid="{88A78D70-81C7-47C3-A66E-DD21D3BE4186}"/>
    <cellStyle name="Įprastas 4 2 7 2 2 6" xfId="4106" xr:uid="{2CD131C2-9442-4E65-BE9A-F9660765572E}"/>
    <cellStyle name="Įprastas 4 2 7 2 2 6 2" xfId="12036" xr:uid="{AD9715CC-F384-415C-B59C-FB720F1EC351}"/>
    <cellStyle name="Įprastas 4 2 7 2 2 7" xfId="7817" xr:uid="{13F8EC66-8547-4349-B7CC-593F541C6802}"/>
    <cellStyle name="Įprastas 4 2 7 2 2 7 2" xfId="15747" xr:uid="{C12F0B77-CE84-4ABA-83EC-BE17FC6E4F93}"/>
    <cellStyle name="Įprastas 4 2 7 2 2 8" xfId="8461" xr:uid="{7E744E6C-27F7-48A6-A8FA-FFFEFFB9E3A7}"/>
    <cellStyle name="Įprastas 4 2 7 2 3" xfId="853" xr:uid="{69E94DFA-BDC3-49EF-AAFC-E30AC747FA4B}"/>
    <cellStyle name="Įprastas 4 2 7 2 3 2" xfId="5311" xr:uid="{5DD050C8-CCB1-4B7F-AEE8-C23DFFBD9246}"/>
    <cellStyle name="Įprastas 4 2 7 2 3 2 2" xfId="13241" xr:uid="{8E5ADE45-A88C-48F4-8C2A-6DDC938FD35B}"/>
    <cellStyle name="Įprastas 4 2 7 2 3 3" xfId="6275" xr:uid="{010DDBEA-A0F6-4B95-905A-41186CCFD27F}"/>
    <cellStyle name="Įprastas 4 2 7 2 3 3 2" xfId="14205" xr:uid="{50D79D00-1B77-438C-962A-79EE9CE872AD}"/>
    <cellStyle name="Įprastas 4 2 7 2 3 4" xfId="6998" xr:uid="{7FDC5CB2-16F4-492A-98A8-AA0B21259234}"/>
    <cellStyle name="Įprastas 4 2 7 2 3 4 2" xfId="14928" xr:uid="{4FB30F32-C272-485B-A0C4-CA0B8A6C4F1D}"/>
    <cellStyle name="Įprastas 4 2 7 2 3 5" xfId="4347" xr:uid="{74DB96CD-392C-421E-865C-F8219C4D256A}"/>
    <cellStyle name="Įprastas 4 2 7 2 3 5 2" xfId="12277" xr:uid="{97CB05F3-ECFE-4E8E-B894-2600BB0DD9D8}"/>
    <cellStyle name="Įprastas 4 2 7 2 3 6" xfId="8783" xr:uid="{B35F0CA6-A5C7-44A9-B990-B4B30382BA92}"/>
    <cellStyle name="Įprastas 4 2 7 2 4" xfId="1497" xr:uid="{39D1A1D8-81E8-47F6-9AA1-E8CB273355C6}"/>
    <cellStyle name="Įprastas 4 2 7 2 4 2" xfId="5552" xr:uid="{E1F9C44E-BB84-499A-A983-C4802A2354E9}"/>
    <cellStyle name="Įprastas 4 2 7 2 4 2 2" xfId="13482" xr:uid="{9D273745-3DAF-48EA-A9E4-3630EBCAFE12}"/>
    <cellStyle name="Įprastas 4 2 7 2 4 3" xfId="7239" xr:uid="{98AAF177-428F-4342-A697-65698A022E41}"/>
    <cellStyle name="Įprastas 4 2 7 2 4 3 2" xfId="15169" xr:uid="{BAE6C87A-5A40-423A-B7B5-B20E95A006D9}"/>
    <cellStyle name="Įprastas 4 2 7 2 4 4" xfId="4588" xr:uid="{7CB320DB-D008-462A-A9A0-58D6E371866F}"/>
    <cellStyle name="Įprastas 4 2 7 2 4 4 2" xfId="12518" xr:uid="{DAB13BD4-D905-439E-96FF-EE96B7DD4FC3}"/>
    <cellStyle name="Įprastas 4 2 7 2 4 5" xfId="9427" xr:uid="{950945A0-F1AA-4602-98F6-F30C18E9EF10}"/>
    <cellStyle name="Įprastas 4 2 7 2 5" xfId="1819" xr:uid="{F1B5AA5A-8D69-46BA-A16F-CAC273EAFD82}"/>
    <cellStyle name="Įprastas 4 2 7 2 5 2" xfId="4829" xr:uid="{DFAE38DE-96A1-448C-90B1-94A27B6BC80E}"/>
    <cellStyle name="Įprastas 4 2 7 2 5 2 2" xfId="12759" xr:uid="{8C9DD92B-4B4A-4A59-9E3E-A10010E1D851}"/>
    <cellStyle name="Įprastas 4 2 7 2 5 3" xfId="9749" xr:uid="{DAE8B036-4FE7-42CE-89C8-1380D1AA9F53}"/>
    <cellStyle name="Įprastas 4 2 7 2 6" xfId="2463" xr:uid="{616297D3-1E05-4C5F-8483-B4370261E9B2}"/>
    <cellStyle name="Įprastas 4 2 7 2 6 2" xfId="5793" xr:uid="{2D135F54-A361-44D5-825E-E7E9105BC0AC}"/>
    <cellStyle name="Įprastas 4 2 7 2 6 2 2" xfId="13723" xr:uid="{9C76C27E-2490-4D16-B491-072574FA9757}"/>
    <cellStyle name="Įprastas 4 2 7 2 6 3" xfId="10393" xr:uid="{268D3787-FEEB-4317-B30B-D1FFE5780BE9}"/>
    <cellStyle name="Įprastas 4 2 7 2 7" xfId="3107" xr:uid="{0DF98995-50DC-4372-8E66-E72DA6143C3F}"/>
    <cellStyle name="Įprastas 4 2 7 2 7 2" xfId="6516" xr:uid="{B4ADDCA5-C75F-4288-8D93-6C95D53D491A}"/>
    <cellStyle name="Įprastas 4 2 7 2 7 2 2" xfId="14446" xr:uid="{7AF89F12-6334-4ED2-97B4-A460E5FA8F23}"/>
    <cellStyle name="Įprastas 4 2 7 2 7 3" xfId="11037" xr:uid="{8961CB00-5EE9-4A4C-8E56-38BAF01BFD56}"/>
    <cellStyle name="Įprastas 4 2 7 2 8" xfId="3865" xr:uid="{9D6AA2DC-2C59-4A11-A770-66C3FA784C34}"/>
    <cellStyle name="Įprastas 4 2 7 2 8 2" xfId="11795" xr:uid="{C7274EEE-5B22-4135-8A55-995E97321B85}"/>
    <cellStyle name="Įprastas 4 2 7 2 9" xfId="7495" xr:uid="{D35FD61A-3469-422B-A0A5-D78806FECA63}"/>
    <cellStyle name="Įprastas 4 2 7 2 9 2" xfId="15425" xr:uid="{5A1228EB-6DB3-4237-93D4-BA2C3788D726}"/>
    <cellStyle name="Įprastas 4 2 7 3" xfId="401" xr:uid="{F2372069-178F-4463-80C6-82A46FC9F521}"/>
    <cellStyle name="Įprastas 4 2 7 3 2" xfId="1045" xr:uid="{9861B3F4-A5C9-48C8-B4A8-21B2E4283E7C}"/>
    <cellStyle name="Įprastas 4 2 7 3 2 2" xfId="4950" xr:uid="{EBF44EE5-CBE0-406D-A877-4A2C3529E577}"/>
    <cellStyle name="Įprastas 4 2 7 3 2 2 2" xfId="12880" xr:uid="{EEC5BC96-257E-484D-8C4C-EE3A76626D6E}"/>
    <cellStyle name="Įprastas 4 2 7 3 2 3" xfId="8975" xr:uid="{F10F6B2B-F4BF-443E-AFEB-80E9E2B308C9}"/>
    <cellStyle name="Įprastas 4 2 7 3 3" xfId="2011" xr:uid="{C90FA406-0524-45B0-B7B6-70B48AB5A6C5}"/>
    <cellStyle name="Įprastas 4 2 7 3 3 2" xfId="5914" xr:uid="{C62603ED-092E-4964-823A-26E96C9BA51D}"/>
    <cellStyle name="Įprastas 4 2 7 3 3 2 2" xfId="13844" xr:uid="{B0303362-550E-4D3F-923C-5B3964F3639E}"/>
    <cellStyle name="Įprastas 4 2 7 3 3 3" xfId="9941" xr:uid="{8A88860B-F945-4149-BCEE-49D857566B76}"/>
    <cellStyle name="Įprastas 4 2 7 3 4" xfId="2655" xr:uid="{AF11DAB4-2116-4F16-9FF0-C4167082AA8E}"/>
    <cellStyle name="Įprastas 4 2 7 3 4 2" xfId="6637" xr:uid="{98ADB6E9-53F0-469B-B421-9DC0B78A335C}"/>
    <cellStyle name="Įprastas 4 2 7 3 4 2 2" xfId="14567" xr:uid="{DE77BDBC-D197-46B2-9EDB-DFD7AE7258DF}"/>
    <cellStyle name="Įprastas 4 2 7 3 4 3" xfId="10585" xr:uid="{CB7BB426-68C2-46C6-9B32-0BADD7985E81}"/>
    <cellStyle name="Įprastas 4 2 7 3 5" xfId="3299" xr:uid="{E39C1176-B171-429B-9B78-C933582388B2}"/>
    <cellStyle name="Įprastas 4 2 7 3 5 2" xfId="11229" xr:uid="{7A62A175-D4B6-4163-969C-3EF27C933AEF}"/>
    <cellStyle name="Įprastas 4 2 7 3 6" xfId="3986" xr:uid="{14DE0339-F156-49A9-AABC-4E1789BBA058}"/>
    <cellStyle name="Įprastas 4 2 7 3 6 2" xfId="11916" xr:uid="{3A335C8A-E7E7-4AA4-B2A3-451BA675614F}"/>
    <cellStyle name="Įprastas 4 2 7 3 7" xfId="7687" xr:uid="{D022144D-8015-4F29-B19D-20826EE6E11F}"/>
    <cellStyle name="Įprastas 4 2 7 3 7 2" xfId="15617" xr:uid="{03640F31-585A-4634-A0B8-D2BC8722ADA4}"/>
    <cellStyle name="Įprastas 4 2 7 3 8" xfId="8331" xr:uid="{EF907D3A-EF32-4EBC-9C4C-C8BF2545FA1A}"/>
    <cellStyle name="Įprastas 4 2 7 4" xfId="723" xr:uid="{B3796B26-D239-43DB-8602-2A12E61E7A87}"/>
    <cellStyle name="Įprastas 4 2 7 4 2" xfId="5191" xr:uid="{CD96B807-AD01-46F6-9F02-6A453748C0CE}"/>
    <cellStyle name="Įprastas 4 2 7 4 2 2" xfId="13121" xr:uid="{68133764-E7A9-48C5-8CB3-A856097F16FC}"/>
    <cellStyle name="Įprastas 4 2 7 4 3" xfId="6155" xr:uid="{99D132F3-119D-48FD-912B-0123AB1607F6}"/>
    <cellStyle name="Įprastas 4 2 7 4 3 2" xfId="14085" xr:uid="{DD162457-4909-4419-85AA-0AF17424AF75}"/>
    <cellStyle name="Įprastas 4 2 7 4 4" xfId="6878" xr:uid="{65BE9C13-CB12-413F-B43A-C7E0F5FE8B07}"/>
    <cellStyle name="Įprastas 4 2 7 4 4 2" xfId="14808" xr:uid="{C54B9574-7B02-4D38-83E0-174A69AA5FC0}"/>
    <cellStyle name="Įprastas 4 2 7 4 5" xfId="4227" xr:uid="{175E4BA7-B8C3-4582-9E07-6C8CC4FD659D}"/>
    <cellStyle name="Įprastas 4 2 7 4 5 2" xfId="12157" xr:uid="{795ABBFE-36E8-4BB0-B788-C9D68A83053A}"/>
    <cellStyle name="Įprastas 4 2 7 4 6" xfId="8653" xr:uid="{D013393D-9839-4D36-A329-63A61AB95A19}"/>
    <cellStyle name="Įprastas 4 2 7 5" xfId="1367" xr:uid="{F989A640-83CD-452E-A58B-421226AA7144}"/>
    <cellStyle name="Įprastas 4 2 7 5 2" xfId="5432" xr:uid="{4C6036DA-7320-4E26-8981-C19D8C37D96D}"/>
    <cellStyle name="Įprastas 4 2 7 5 2 2" xfId="13362" xr:uid="{99045721-BDC5-410A-8FD1-549A7201FC56}"/>
    <cellStyle name="Įprastas 4 2 7 5 3" xfId="7119" xr:uid="{FB253AE5-E008-4677-8C97-D92953044118}"/>
    <cellStyle name="Įprastas 4 2 7 5 3 2" xfId="15049" xr:uid="{3D987D4C-96E4-4B47-94D1-00A0A851C0BF}"/>
    <cellStyle name="Įprastas 4 2 7 5 4" xfId="4468" xr:uid="{29CFF31C-34A1-4EEA-A49D-132A93552AB2}"/>
    <cellStyle name="Įprastas 4 2 7 5 4 2" xfId="12398" xr:uid="{136C47A2-2E91-4950-B634-AC74D3CEBA60}"/>
    <cellStyle name="Įprastas 4 2 7 5 5" xfId="9297" xr:uid="{BA2E60CA-8444-4545-B0F1-397363CE6D23}"/>
    <cellStyle name="Įprastas 4 2 7 6" xfId="1689" xr:uid="{69E65724-D5C0-4323-BF92-BC83D4A504C5}"/>
    <cellStyle name="Įprastas 4 2 7 6 2" xfId="4709" xr:uid="{41465809-1B58-4B2A-8A42-327D8D51EC2F}"/>
    <cellStyle name="Įprastas 4 2 7 6 2 2" xfId="12639" xr:uid="{053F0556-4C69-4700-8370-BFB5B5720C15}"/>
    <cellStyle name="Įprastas 4 2 7 6 3" xfId="9619" xr:uid="{07B3F3E0-EDC7-4C98-971B-603B29496EDC}"/>
    <cellStyle name="Įprastas 4 2 7 7" xfId="2333" xr:uid="{D0619B9B-4EFF-48F5-9C96-F49285A8C875}"/>
    <cellStyle name="Įprastas 4 2 7 7 2" xfId="5673" xr:uid="{1B467639-4367-4C6E-A610-2A5C2CA5C5F8}"/>
    <cellStyle name="Įprastas 4 2 7 7 2 2" xfId="13603" xr:uid="{728249B7-B75A-4F69-8300-57283C097461}"/>
    <cellStyle name="Įprastas 4 2 7 7 3" xfId="10263" xr:uid="{81918789-BE7B-4BE2-9E38-B4503217B108}"/>
    <cellStyle name="Įprastas 4 2 7 8" xfId="2977" xr:uid="{8DF2D521-D2FB-4B8A-A043-C654C34E761F}"/>
    <cellStyle name="Įprastas 4 2 7 8 2" xfId="6396" xr:uid="{C82D85E9-35A2-4F75-857D-2CA9993AAFC7}"/>
    <cellStyle name="Įprastas 4 2 7 8 2 2" xfId="14326" xr:uid="{3A41C08D-CE05-42D7-BFD7-1005CC634962}"/>
    <cellStyle name="Įprastas 4 2 7 8 3" xfId="10907" xr:uid="{DA47081D-DD94-4954-AB6F-402B98E0F35C}"/>
    <cellStyle name="Įprastas 4 2 7 9" xfId="3621" xr:uid="{6F1ADAC7-3BE1-4050-8B78-319F36A641DB}"/>
    <cellStyle name="Įprastas 4 2 7 9 2" xfId="11551" xr:uid="{2A23DA09-2CFE-495F-A7DC-B38BCE9AD4E9}"/>
    <cellStyle name="Įprastas 4 2 8" xfId="144" xr:uid="{BD33654C-561D-43FA-A23A-14EC076D3C49}"/>
    <cellStyle name="Įprastas 4 2 8 10" xfId="8074" xr:uid="{782B4BA1-03E4-463C-9A09-B704003EACF7}"/>
    <cellStyle name="Įprastas 4 2 8 2" xfId="466" xr:uid="{3403D71D-A97D-47CE-994B-74C3ED9BFABD}"/>
    <cellStyle name="Įprastas 4 2 8 2 2" xfId="1110" xr:uid="{32F1642D-2EFE-4960-AF10-0220DE1192A0}"/>
    <cellStyle name="Įprastas 4 2 8 2 2 2" xfId="5010" xr:uid="{C8DC1C6A-D259-4987-B328-CBB449B64A0E}"/>
    <cellStyle name="Įprastas 4 2 8 2 2 2 2" xfId="12940" xr:uid="{8F6DDCD1-D1C3-43C6-933A-4D44AF787933}"/>
    <cellStyle name="Įprastas 4 2 8 2 2 3" xfId="9040" xr:uid="{12E1BF85-946B-4340-9FCC-A44567BCB169}"/>
    <cellStyle name="Įprastas 4 2 8 2 3" xfId="2076" xr:uid="{6B3C49F1-DC4E-43BB-BEE4-114106E1F311}"/>
    <cellStyle name="Įprastas 4 2 8 2 3 2" xfId="5974" xr:uid="{F215E279-FBF5-4D25-B89C-DA4437AD89A6}"/>
    <cellStyle name="Įprastas 4 2 8 2 3 2 2" xfId="13904" xr:uid="{17A3CE35-6447-465F-B9FE-3328263802BD}"/>
    <cellStyle name="Įprastas 4 2 8 2 3 3" xfId="10006" xr:uid="{6AC96FA4-7AC9-4D9E-8730-4BCC9C48E492}"/>
    <cellStyle name="Įprastas 4 2 8 2 4" xfId="2720" xr:uid="{64686812-0957-4CBF-B839-25AFE445E7B4}"/>
    <cellStyle name="Įprastas 4 2 8 2 4 2" xfId="6697" xr:uid="{678DBEDB-9C74-4BBB-B17C-801086C9E3F2}"/>
    <cellStyle name="Įprastas 4 2 8 2 4 2 2" xfId="14627" xr:uid="{343058CA-F48B-4AE9-BEDC-3F2CF361940F}"/>
    <cellStyle name="Įprastas 4 2 8 2 4 3" xfId="10650" xr:uid="{48136EAB-3939-4AB0-BFF1-5FBF565DB9D1}"/>
    <cellStyle name="Įprastas 4 2 8 2 5" xfId="3364" xr:uid="{C93A4777-0A2F-42D3-9AC8-4443AD162455}"/>
    <cellStyle name="Įprastas 4 2 8 2 5 2" xfId="11294" xr:uid="{A507753B-5D1B-44C4-9F2F-8B6502F18289}"/>
    <cellStyle name="Įprastas 4 2 8 2 6" xfId="4046" xr:uid="{231CBAA4-A1CC-415A-8243-599A479C459B}"/>
    <cellStyle name="Įprastas 4 2 8 2 6 2" xfId="11976" xr:uid="{88B5B4D5-F336-4DAF-AA40-8BC9CCE6B8B3}"/>
    <cellStyle name="Įprastas 4 2 8 2 7" xfId="7752" xr:uid="{F4298F0D-0E81-41FA-B479-A0F4135D3A94}"/>
    <cellStyle name="Įprastas 4 2 8 2 7 2" xfId="15682" xr:uid="{C547C23E-D7ED-4EFD-BE23-85990815E67E}"/>
    <cellStyle name="Įprastas 4 2 8 2 8" xfId="8396" xr:uid="{C8D439C5-2845-48F6-8280-12D606B5EDAE}"/>
    <cellStyle name="Įprastas 4 2 8 3" xfId="788" xr:uid="{901BD720-689E-4EDE-8D92-97C304BAFDB3}"/>
    <cellStyle name="Įprastas 4 2 8 3 2" xfId="5251" xr:uid="{D3828298-5E63-4909-89D6-59B69DDAD7BA}"/>
    <cellStyle name="Įprastas 4 2 8 3 2 2" xfId="13181" xr:uid="{9E2D9B06-9DED-4B9C-94E4-3B1ADD878997}"/>
    <cellStyle name="Įprastas 4 2 8 3 3" xfId="6215" xr:uid="{F95D154B-4ADD-43D5-8018-C60605419527}"/>
    <cellStyle name="Įprastas 4 2 8 3 3 2" xfId="14145" xr:uid="{DF69AB02-398D-4F89-BF5B-6370ED249C82}"/>
    <cellStyle name="Įprastas 4 2 8 3 4" xfId="6938" xr:uid="{38F659A1-27D7-45F0-8A5D-F2246D15A36A}"/>
    <cellStyle name="Įprastas 4 2 8 3 4 2" xfId="14868" xr:uid="{4EA7EF3A-A47D-417A-B3C7-DBC73237B1D4}"/>
    <cellStyle name="Įprastas 4 2 8 3 5" xfId="4287" xr:uid="{5CE47439-EB19-48FE-849F-8111A056936E}"/>
    <cellStyle name="Įprastas 4 2 8 3 5 2" xfId="12217" xr:uid="{FAB300B8-38C6-4DD8-BC1F-F1B0DD686C3F}"/>
    <cellStyle name="Įprastas 4 2 8 3 6" xfId="8718" xr:uid="{3256D728-EEF9-4524-9550-2265BBC7C9FC}"/>
    <cellStyle name="Įprastas 4 2 8 4" xfId="1432" xr:uid="{9C910048-FE2C-4280-9568-4E59859376CD}"/>
    <cellStyle name="Įprastas 4 2 8 4 2" xfId="5492" xr:uid="{0E14A219-D5B9-4AD6-9488-278D0123DE86}"/>
    <cellStyle name="Įprastas 4 2 8 4 2 2" xfId="13422" xr:uid="{56AAC846-FFBD-4A8A-B9FF-E65A27D4A20F}"/>
    <cellStyle name="Įprastas 4 2 8 4 3" xfId="7179" xr:uid="{F8A53651-550F-4166-A9DC-5C39D65CCCC3}"/>
    <cellStyle name="Įprastas 4 2 8 4 3 2" xfId="15109" xr:uid="{529C93B1-3AF9-418F-A663-DB499E076459}"/>
    <cellStyle name="Įprastas 4 2 8 4 4" xfId="4528" xr:uid="{97FD0CB4-DC0D-447E-9588-1E249C74A831}"/>
    <cellStyle name="Įprastas 4 2 8 4 4 2" xfId="12458" xr:uid="{9FFF753B-1382-4245-AB8F-D7D64D17574F}"/>
    <cellStyle name="Įprastas 4 2 8 4 5" xfId="9362" xr:uid="{DFF5A53A-B3B1-4D43-A9FC-A071D03A4A1E}"/>
    <cellStyle name="Įprastas 4 2 8 5" xfId="1754" xr:uid="{EA20D3F0-A084-4A92-87D2-3EF9EF1F1CF2}"/>
    <cellStyle name="Įprastas 4 2 8 5 2" xfId="4769" xr:uid="{868C1A96-CE83-4E45-91D1-50877158CD1C}"/>
    <cellStyle name="Įprastas 4 2 8 5 2 2" xfId="12699" xr:uid="{3DE0F218-9330-43ED-ABDD-E017C0E540EC}"/>
    <cellStyle name="Įprastas 4 2 8 5 3" xfId="9684" xr:uid="{53435F7B-86C2-469C-92DF-3CACDA3C7033}"/>
    <cellStyle name="Įprastas 4 2 8 6" xfId="2398" xr:uid="{1B1ADC11-BA83-4AFB-B622-9D8214BBC629}"/>
    <cellStyle name="Įprastas 4 2 8 6 2" xfId="5733" xr:uid="{6A7C3CFA-A456-4617-B896-02185CC95EEE}"/>
    <cellStyle name="Įprastas 4 2 8 6 2 2" xfId="13663" xr:uid="{3B2D8649-825A-4E84-8DE4-EC9C6447B6B4}"/>
    <cellStyle name="Įprastas 4 2 8 6 3" xfId="10328" xr:uid="{6E7C906D-2CC1-4AAC-B33B-59AE3845812D}"/>
    <cellStyle name="Įprastas 4 2 8 7" xfId="3042" xr:uid="{20B39532-E5AF-4B13-9078-3BEB6C1B75AC}"/>
    <cellStyle name="Įprastas 4 2 8 7 2" xfId="6456" xr:uid="{B1FA6045-DF65-4656-8AEB-2EABA63F0C31}"/>
    <cellStyle name="Įprastas 4 2 8 7 2 2" xfId="14386" xr:uid="{B1D8C52C-2CB5-4EAD-A1A4-5C1BC2DE433C}"/>
    <cellStyle name="Įprastas 4 2 8 7 3" xfId="10972" xr:uid="{44913170-3701-4861-B566-0CD724D16C78}"/>
    <cellStyle name="Įprastas 4 2 8 8" xfId="3805" xr:uid="{125D1D6B-2047-4E73-A742-A29C3DC3A96D}"/>
    <cellStyle name="Įprastas 4 2 8 8 2" xfId="11735" xr:uid="{7F69FA0F-1127-432B-A722-B281899A6560}"/>
    <cellStyle name="Įprastas 4 2 8 9" xfId="7430" xr:uid="{FEA1ABCB-A270-4FA7-B24A-80B2DC8F6607}"/>
    <cellStyle name="Įprastas 4 2 8 9 2" xfId="15360" xr:uid="{A5472518-DA78-41D2-A57A-277DDAA857EF}"/>
    <cellStyle name="Įprastas 4 2 9" xfId="273" xr:uid="{A204F1E8-552D-4602-8AE7-997AAC8970B9}"/>
    <cellStyle name="Įprastas 4 2 9 10" xfId="8203" xr:uid="{2FFD36DA-F0E5-4168-8EA0-26E410613BAC}"/>
    <cellStyle name="Įprastas 4 2 9 2" xfId="595" xr:uid="{1CA2F9AB-1482-4973-B52C-B957AA7993B1}"/>
    <cellStyle name="Įprastas 4 2 9 2 2" xfId="1239" xr:uid="{0F539945-4866-4B8A-B051-791512DD7567}"/>
    <cellStyle name="Įprastas 4 2 9 2 2 2" xfId="9169" xr:uid="{92D1A8FE-8BA3-4F1E-BFFC-586F88501E11}"/>
    <cellStyle name="Įprastas 4 2 9 2 3" xfId="2205" xr:uid="{6F5E1998-2CCE-47CB-9921-B800EDAB702C}"/>
    <cellStyle name="Įprastas 4 2 9 2 3 2" xfId="10135" xr:uid="{09F5BCEC-11B1-4EA6-82D0-E08969DA0C06}"/>
    <cellStyle name="Įprastas 4 2 9 2 4" xfId="2849" xr:uid="{4A0B468F-B98C-4B9D-B351-EBD0F554C82F}"/>
    <cellStyle name="Įprastas 4 2 9 2 4 2" xfId="10779" xr:uid="{DCE0F24A-CC51-46FF-94C2-1AE9CBCA7B1F}"/>
    <cellStyle name="Įprastas 4 2 9 2 5" xfId="3493" xr:uid="{3D8C6541-B41D-48C3-9B80-445E6E89B715}"/>
    <cellStyle name="Įprastas 4 2 9 2 5 2" xfId="11423" xr:uid="{E7F24334-1D3F-4195-9E9A-42839C652738}"/>
    <cellStyle name="Įprastas 4 2 9 2 6" xfId="4890" xr:uid="{1E7A51D0-06A0-4AAB-9E53-7231085193DE}"/>
    <cellStyle name="Įprastas 4 2 9 2 6 2" xfId="12820" xr:uid="{8E42E084-D73A-4E23-B066-86E3B62ABCBA}"/>
    <cellStyle name="Įprastas 4 2 9 2 7" xfId="7881" xr:uid="{16B11D82-477B-48CA-9673-D5A1C54B75FB}"/>
    <cellStyle name="Įprastas 4 2 9 2 7 2" xfId="15811" xr:uid="{F015B429-41B5-4C98-B744-C21FC6B77AAE}"/>
    <cellStyle name="Įprastas 4 2 9 2 8" xfId="8525" xr:uid="{E36998BA-2913-4A03-AB38-071585C6AA4F}"/>
    <cellStyle name="Įprastas 4 2 9 3" xfId="917" xr:uid="{E8959808-B930-4206-8DDE-FD0553A256BB}"/>
    <cellStyle name="Įprastas 4 2 9 3 2" xfId="5854" xr:uid="{0B4AC7C9-AD8C-4B3B-B46C-778F8DB2F260}"/>
    <cellStyle name="Įprastas 4 2 9 3 2 2" xfId="13784" xr:uid="{1B4F07D5-81C4-4D1E-B639-5F6E29C5C916}"/>
    <cellStyle name="Įprastas 4 2 9 3 3" xfId="8847" xr:uid="{19C57DDF-A4BE-4E4B-9391-85760A75683E}"/>
    <cellStyle name="Įprastas 4 2 9 4" xfId="1561" xr:uid="{4B23F50A-F4A5-4007-BCAC-F409B2355B82}"/>
    <cellStyle name="Įprastas 4 2 9 4 2" xfId="6577" xr:uid="{F78494C9-9A49-4243-948E-4429C351DA76}"/>
    <cellStyle name="Įprastas 4 2 9 4 2 2" xfId="14507" xr:uid="{1F7DAEF7-95A5-4977-A2B7-71175EB2BC42}"/>
    <cellStyle name="Įprastas 4 2 9 4 3" xfId="9491" xr:uid="{B5F45F5B-7DB9-47A3-A563-3A58736090A6}"/>
    <cellStyle name="Įprastas 4 2 9 5" xfId="1883" xr:uid="{E7A78117-A6FF-4A4A-A017-88395EA22962}"/>
    <cellStyle name="Įprastas 4 2 9 5 2" xfId="9813" xr:uid="{8590E66C-A216-47A2-BED7-0BCD83394684}"/>
    <cellStyle name="Įprastas 4 2 9 6" xfId="2527" xr:uid="{8648EFF3-7D2C-4C67-A7E7-79684A09A8BC}"/>
    <cellStyle name="Įprastas 4 2 9 6 2" xfId="10457" xr:uid="{F4761D3D-F9BD-435A-B056-BCAC206208E8}"/>
    <cellStyle name="Įprastas 4 2 9 7" xfId="3171" xr:uid="{A175FA0C-6308-40B9-8A84-D1AB9FD08EA5}"/>
    <cellStyle name="Įprastas 4 2 9 7 2" xfId="11101" xr:uid="{441F1DA6-BBAF-4EEE-A9F1-2BC41440DC53}"/>
    <cellStyle name="Įprastas 4 2 9 8" xfId="3926" xr:uid="{787DEB17-A282-4584-934A-AE2C6676BD28}"/>
    <cellStyle name="Įprastas 4 2 9 8 2" xfId="11856" xr:uid="{F04F97CB-41A8-4875-9797-3F7051F726C3}"/>
    <cellStyle name="Įprastas 4 2 9 9" xfId="7559" xr:uid="{7D7500F5-367E-4954-A5B9-C261C5B3E239}"/>
    <cellStyle name="Įprastas 4 2 9 9 2" xfId="15489" xr:uid="{3F245B50-CB88-4D10-87DD-8057CF47BAD5}"/>
    <cellStyle name="Įprastas 4 20" xfId="3684" xr:uid="{373488B2-5CFE-453A-91EE-D3603C207FE5}"/>
    <cellStyle name="Įprastas 4 20 2" xfId="11614" xr:uid="{EA8A3956-F4F8-4CA8-81CC-947C7B08222C}"/>
    <cellStyle name="Įprastas 4 21" xfId="7299" xr:uid="{6381C810-2A1B-4EDB-BFBD-A5CFB276FF4E}"/>
    <cellStyle name="Įprastas 4 21 2" xfId="15229" xr:uid="{A6E37AFC-1FDD-4BCD-8DEF-3F1DCEA6DABC}"/>
    <cellStyle name="Įprastas 4 22" xfId="7943" xr:uid="{C3464BE1-FDC4-484E-B845-C680B6C503D8}"/>
    <cellStyle name="Įprastas 4 3" xfId="13" xr:uid="{2381BC96-7430-45C9-827B-5FEF22CBEEF0}"/>
    <cellStyle name="Įprastas 4 3 10" xfId="337" xr:uid="{12B0F12D-2638-4C86-937C-6F2D72992785}"/>
    <cellStyle name="Įprastas 4 3 10 2" xfId="981" xr:uid="{52E561CE-CD5E-4E6E-BEF9-B3B1033083BC}"/>
    <cellStyle name="Įprastas 4 3 10 2 2" xfId="5132" xr:uid="{56528071-6C2D-41A8-986B-3DD3C8F9CDD7}"/>
    <cellStyle name="Įprastas 4 3 10 2 2 2" xfId="13062" xr:uid="{EA94CF55-5288-4106-95DB-46D7AF0E9543}"/>
    <cellStyle name="Įprastas 4 3 10 2 3" xfId="8911" xr:uid="{394F1D10-4336-4C0F-B3A5-E0AB57A1977A}"/>
    <cellStyle name="Įprastas 4 3 10 3" xfId="1947" xr:uid="{07A913B1-04D0-4040-B479-2FF6B81B039D}"/>
    <cellStyle name="Įprastas 4 3 10 3 2" xfId="6096" xr:uid="{3413E0EA-E598-446B-9314-269A7CE223D5}"/>
    <cellStyle name="Įprastas 4 3 10 3 2 2" xfId="14026" xr:uid="{61041757-42E9-4AFF-9D1F-CA51C18B110A}"/>
    <cellStyle name="Įprastas 4 3 10 3 3" xfId="9877" xr:uid="{49BD6BF2-C2F6-4EE9-9077-1EE26340C8D1}"/>
    <cellStyle name="Įprastas 4 3 10 4" xfId="2591" xr:uid="{0637CFDB-DCA2-49BF-80E5-94CD79968012}"/>
    <cellStyle name="Įprastas 4 3 10 4 2" xfId="6819" xr:uid="{047FC84D-672A-47A3-8016-1FD883CAC321}"/>
    <cellStyle name="Įprastas 4 3 10 4 2 2" xfId="14749" xr:uid="{8E9E4C45-A5B0-4815-BAC2-95DC8CD0742D}"/>
    <cellStyle name="Įprastas 4 3 10 4 3" xfId="10521" xr:uid="{343D50AE-8BA4-475A-9B68-EF37627B7EC8}"/>
    <cellStyle name="Įprastas 4 3 10 5" xfId="3235" xr:uid="{EEDBB20A-98D8-45AC-BF63-054EB9414647}"/>
    <cellStyle name="Įprastas 4 3 10 5 2" xfId="11165" xr:uid="{82576697-EE19-467D-8F91-412711C45853}"/>
    <cellStyle name="Įprastas 4 3 10 6" xfId="4168" xr:uid="{C734E809-9549-42BC-8281-E21EEF677DB1}"/>
    <cellStyle name="Įprastas 4 3 10 6 2" xfId="12098" xr:uid="{24D7ADFA-D739-473B-9226-CB7337B59091}"/>
    <cellStyle name="Įprastas 4 3 10 7" xfId="7623" xr:uid="{63601EB6-B1B8-4454-A7DC-B13D30A43050}"/>
    <cellStyle name="Įprastas 4 3 10 7 2" xfId="15553" xr:uid="{627B6378-64D9-4F28-AD8F-23938929F824}"/>
    <cellStyle name="Įprastas 4 3 10 8" xfId="8267" xr:uid="{7BDA81DD-08C0-4F92-B5BA-7AB1D4F6C9A6}"/>
    <cellStyle name="Įprastas 4 3 11" xfId="659" xr:uid="{A036BF45-03BF-4BFE-A03C-B02FA0D24D5A}"/>
    <cellStyle name="Įprastas 4 3 11 2" xfId="5373" xr:uid="{DE855AE1-148D-4F11-9CB8-2863DC729D7D}"/>
    <cellStyle name="Įprastas 4 3 11 2 2" xfId="13303" xr:uid="{09E33B04-4533-41FC-B576-8D5A624AE24B}"/>
    <cellStyle name="Įprastas 4 3 11 3" xfId="7060" xr:uid="{4267B284-0990-41C0-B376-3448148FB9E2}"/>
    <cellStyle name="Įprastas 4 3 11 3 2" xfId="14990" xr:uid="{00A4EDA1-4A78-4DDA-8253-EB195C02F8D8}"/>
    <cellStyle name="Įprastas 4 3 11 4" xfId="4409" xr:uid="{0D1A7885-5B4D-4941-8D17-A7A33BBEF33B}"/>
    <cellStyle name="Įprastas 4 3 11 4 2" xfId="12339" xr:uid="{EF8875F1-D7E6-45DE-A2DA-0783C61AB8E5}"/>
    <cellStyle name="Įprastas 4 3 11 5" xfId="8589" xr:uid="{8203AFB8-2AEB-432C-A957-3DACF56D31D0}"/>
    <cellStyle name="Įprastas 4 3 12" xfId="1303" xr:uid="{AF555EC4-D35A-4390-B57A-CB627B1100D6}"/>
    <cellStyle name="Įprastas 4 3 12 2" xfId="4650" xr:uid="{E7E59521-8E61-48D3-B2F7-75099CE42C79}"/>
    <cellStyle name="Įprastas 4 3 12 2 2" xfId="12580" xr:uid="{0B126997-FFC8-42AF-9DA9-48D25B65C71E}"/>
    <cellStyle name="Įprastas 4 3 12 3" xfId="9233" xr:uid="{EAD545C2-E23E-4652-B70D-3C0233F066EC}"/>
    <cellStyle name="Įprastas 4 3 13" xfId="1625" xr:uid="{F4F0EF0A-6B23-406C-B2C3-4E61CC61A01A}"/>
    <cellStyle name="Įprastas 4 3 13 2" xfId="5614" xr:uid="{68C853AF-093A-4828-8346-11A4F8E6EE21}"/>
    <cellStyle name="Įprastas 4 3 13 2 2" xfId="13544" xr:uid="{B7AB49CA-EE6F-4EF7-AA8F-92782BD64169}"/>
    <cellStyle name="Įprastas 4 3 13 3" xfId="9555" xr:uid="{CEC6E922-2A11-4D0B-A5CD-16C929D392FE}"/>
    <cellStyle name="Įprastas 4 3 14" xfId="2269" xr:uid="{56C24835-040B-4262-BC36-E4A20E6211BC}"/>
    <cellStyle name="Įprastas 4 3 14 2" xfId="6337" xr:uid="{2AC4478B-5DEF-4DD7-93F7-B8C5D09A0517}"/>
    <cellStyle name="Įprastas 4 3 14 2 2" xfId="14267" xr:uid="{E40EA309-89E4-40A1-8005-59293C68691D}"/>
    <cellStyle name="Įprastas 4 3 14 3" xfId="10199" xr:uid="{E7DBC063-1008-44FB-B24E-6DDF204CA603}"/>
    <cellStyle name="Įprastas 4 3 15" xfId="2913" xr:uid="{D555574F-3834-42CE-8777-BB705F118AE5}"/>
    <cellStyle name="Įprastas 4 3 15 2" xfId="10843" xr:uid="{E592BF44-0D9E-4369-8604-0434608B38BC}"/>
    <cellStyle name="Įprastas 4 3 16" xfId="3557" xr:uid="{D5BFB4D6-41CA-4E9D-ABA3-DC627414250A}"/>
    <cellStyle name="Įprastas 4 3 16 2" xfId="11487" xr:uid="{0A774E47-E39E-4EC8-A1DA-1BD99410ED01}"/>
    <cellStyle name="Įprastas 4 3 17" xfId="3686" xr:uid="{5BD96EFD-3DD5-4CC3-8BEE-AFD1A2F467CE}"/>
    <cellStyle name="Įprastas 4 3 17 2" xfId="11616" xr:uid="{8FD08A4F-5C79-405C-8684-7E6A70F63B44}"/>
    <cellStyle name="Įprastas 4 3 18" xfId="7301" xr:uid="{CCE66768-34A0-4F24-A62E-EC91BFFB1E7B}"/>
    <cellStyle name="Įprastas 4 3 18 2" xfId="15231" xr:uid="{BBE3E17E-ED17-47D0-AE63-74276D134346}"/>
    <cellStyle name="Įprastas 4 3 19" xfId="7945" xr:uid="{32E01DDD-6090-474A-9D56-509B2608F44E}"/>
    <cellStyle name="Įprastas 4 3 2" xfId="17" xr:uid="{BA90B9C2-937C-4CE0-80E0-B69DAB820575}"/>
    <cellStyle name="Įprastas 4 3 2 10" xfId="1307" xr:uid="{FAD7FA55-995F-4FE4-9EC8-0E46469F9583}"/>
    <cellStyle name="Įprastas 4 3 2 10 2" xfId="4654" xr:uid="{9E73AB72-612A-4452-8B1F-31321E1FF931}"/>
    <cellStyle name="Įprastas 4 3 2 10 2 2" xfId="12584" xr:uid="{2FDE9807-2518-4486-8812-33658865C754}"/>
    <cellStyle name="Įprastas 4 3 2 10 3" xfId="9237" xr:uid="{6C1DC8FE-E8A9-46B2-9BF9-490099DBF1BC}"/>
    <cellStyle name="Įprastas 4 3 2 11" xfId="1629" xr:uid="{81118CE1-1809-46C5-B5E4-F8EFA028F355}"/>
    <cellStyle name="Įprastas 4 3 2 11 2" xfId="5618" xr:uid="{6FB910C2-494B-4E8D-8DF0-608E470BBC8B}"/>
    <cellStyle name="Įprastas 4 3 2 11 2 2" xfId="13548" xr:uid="{B0A2E859-DE37-42FC-8395-79CF85AD5A19}"/>
    <cellStyle name="Įprastas 4 3 2 11 3" xfId="9559" xr:uid="{6B4B882D-62F1-4754-AC23-945F2AABB61E}"/>
    <cellStyle name="Įprastas 4 3 2 12" xfId="2273" xr:uid="{9108CCB3-F796-4F85-9DA9-F999459BE479}"/>
    <cellStyle name="Įprastas 4 3 2 12 2" xfId="6341" xr:uid="{B62473C1-1851-479E-888F-FD8EB45A7935}"/>
    <cellStyle name="Įprastas 4 3 2 12 2 2" xfId="14271" xr:uid="{C351396E-6AD6-43E6-A448-3C1FF9FB476F}"/>
    <cellStyle name="Įprastas 4 3 2 12 3" xfId="10203" xr:uid="{B8BF3104-6A3D-41AF-BDFE-9E5D8227D8ED}"/>
    <cellStyle name="Įprastas 4 3 2 13" xfId="2917" xr:uid="{BAF76217-D172-488C-88AC-65ED9F6881D8}"/>
    <cellStyle name="Įprastas 4 3 2 13 2" xfId="10847" xr:uid="{9A73617C-0A95-4F30-908E-D80322A29086}"/>
    <cellStyle name="Įprastas 4 3 2 14" xfId="3561" xr:uid="{90E48ACB-4735-4597-B4E8-482D0150669A}"/>
    <cellStyle name="Įprastas 4 3 2 14 2" xfId="11491" xr:uid="{D9EB571C-46C8-4090-AA04-565FA56B3C25}"/>
    <cellStyle name="Įprastas 4 3 2 15" xfId="3690" xr:uid="{4E3C32CA-F847-4631-B089-F2ABDE0523E7}"/>
    <cellStyle name="Įprastas 4 3 2 15 2" xfId="11620" xr:uid="{2F874777-C2BA-4006-8971-49F39842B4A6}"/>
    <cellStyle name="Įprastas 4 3 2 16" xfId="7305" xr:uid="{9C764442-1903-4615-B9F5-6CB2EB5D939A}"/>
    <cellStyle name="Įprastas 4 3 2 16 2" xfId="15235" xr:uid="{FC82D8CE-54C9-4861-98AE-1787B8ACB574}"/>
    <cellStyle name="Įprastas 4 3 2 17" xfId="7949" xr:uid="{2A56F764-5F01-4600-B77E-853437F13C43}"/>
    <cellStyle name="Įprastas 4 3 2 2" xfId="28" xr:uid="{3C464B6A-63C2-431F-8EA6-A2D94E02D793}"/>
    <cellStyle name="Įprastas 4 3 2 2 10" xfId="1639" xr:uid="{0D1F08A0-1054-43A5-B852-B08C01CE22BA}"/>
    <cellStyle name="Įprastas 4 3 2 2 10 2" xfId="5628" xr:uid="{A8EF9351-4019-4B76-A76F-D4EE538520F1}"/>
    <cellStyle name="Įprastas 4 3 2 2 10 2 2" xfId="13558" xr:uid="{4BDCF9EF-E50F-4856-8AFC-A68EE560A40C}"/>
    <cellStyle name="Įprastas 4 3 2 2 10 3" xfId="9569" xr:uid="{010A6E30-8134-49D8-B641-A6485064F154}"/>
    <cellStyle name="Įprastas 4 3 2 2 11" xfId="2283" xr:uid="{99C66719-67F1-4747-88CA-53DAF63291CB}"/>
    <cellStyle name="Įprastas 4 3 2 2 11 2" xfId="6351" xr:uid="{BBFFCC08-2F31-44EF-92CC-2A72860D70E7}"/>
    <cellStyle name="Įprastas 4 3 2 2 11 2 2" xfId="14281" xr:uid="{71B4E98F-5A77-4C81-A41E-14DF00617844}"/>
    <cellStyle name="Įprastas 4 3 2 2 11 3" xfId="10213" xr:uid="{8D360F6D-3CBF-4297-A837-35727B9AB11B}"/>
    <cellStyle name="Įprastas 4 3 2 2 12" xfId="2927" xr:uid="{455D1667-F2EF-48B3-A639-2646520496F2}"/>
    <cellStyle name="Įprastas 4 3 2 2 12 2" xfId="10857" xr:uid="{34CDB3D4-96FE-433E-AC93-7DBDABD22DF5}"/>
    <cellStyle name="Įprastas 4 3 2 2 13" xfId="3571" xr:uid="{80210463-70CF-469F-ABE4-D960C8E48FEE}"/>
    <cellStyle name="Įprastas 4 3 2 2 13 2" xfId="11501" xr:uid="{4D7DBDA7-7073-4303-9CD8-DC8D82097850}"/>
    <cellStyle name="Įprastas 4 3 2 2 14" xfId="3700" xr:uid="{22BF1D3E-BF61-4F4A-AE08-7F26CE6820A8}"/>
    <cellStyle name="Įprastas 4 3 2 2 14 2" xfId="11630" xr:uid="{EE7D2521-8ACE-4CC4-9C66-95625E615E1D}"/>
    <cellStyle name="Įprastas 4 3 2 2 15" xfId="7315" xr:uid="{CB7BE740-0297-450F-84F7-80FFB1E3C133}"/>
    <cellStyle name="Įprastas 4 3 2 2 15 2" xfId="15245" xr:uid="{2AA5AF3B-2258-4779-83EC-A1B2DF9C66A2}"/>
    <cellStyle name="Įprastas 4 3 2 2 16" xfId="7959" xr:uid="{3EB903A0-5259-469E-A084-9228C55A2BAC}"/>
    <cellStyle name="Įprastas 4 3 2 2 2" xfId="48" xr:uid="{8CB4601D-AD6E-4B8B-9660-0BCF89EE093E}"/>
    <cellStyle name="Įprastas 4 3 2 2 2 10" xfId="2947" xr:uid="{8622E3A4-7B34-4E6E-9981-6187FC765C64}"/>
    <cellStyle name="Įprastas 4 3 2 2 2 10 2" xfId="10877" xr:uid="{4389F8B3-820D-4973-BDDD-3E18A6935106}"/>
    <cellStyle name="Įprastas 4 3 2 2 2 11" xfId="3591" xr:uid="{EC04079C-914D-4EB3-8467-5A1B7DEB9B08}"/>
    <cellStyle name="Įprastas 4 3 2 2 2 11 2" xfId="11521" xr:uid="{50BCBEEF-66BC-4EE0-A6A1-4242FB829E4A}"/>
    <cellStyle name="Įprastas 4 3 2 2 2 12" xfId="3720" xr:uid="{ADAF732B-8846-496C-BFFC-10630A849CDF}"/>
    <cellStyle name="Įprastas 4 3 2 2 2 12 2" xfId="11650" xr:uid="{C882CEF0-4BA9-43FB-8172-C2EF73934387}"/>
    <cellStyle name="Įprastas 4 3 2 2 2 13" xfId="7335" xr:uid="{B7B5D5F4-38AA-4ABB-AB4B-5C866C2337EB}"/>
    <cellStyle name="Įprastas 4 3 2 2 2 13 2" xfId="15265" xr:uid="{5D3B5923-7AEE-46A8-8D46-3BAD32651599}"/>
    <cellStyle name="Įprastas 4 3 2 2 2 14" xfId="7979" xr:uid="{55562BE3-4A9D-4DDA-9A07-B2552C33D59B}"/>
    <cellStyle name="Įprastas 4 3 2 2 2 2" xfId="114" xr:uid="{2B5183D4-42EB-4C96-97AC-BDFDB5CC9F09}"/>
    <cellStyle name="Įprastas 4 3 2 2 2 2 10" xfId="3780" xr:uid="{48798EFC-E4C0-4CA1-94DB-9B922FB31C93}"/>
    <cellStyle name="Įprastas 4 3 2 2 2 2 10 2" xfId="11710" xr:uid="{B4D64180-5105-4449-B3BD-385ED6445F50}"/>
    <cellStyle name="Įprastas 4 3 2 2 2 2 11" xfId="7400" xr:uid="{C53671F9-1195-4FC4-8202-EF8CE81E9BEA}"/>
    <cellStyle name="Įprastas 4 3 2 2 2 2 11 2" xfId="15330" xr:uid="{78CC3E38-D114-46EB-91E4-2D6939E68D25}"/>
    <cellStyle name="Įprastas 4 3 2 2 2 2 12" xfId="8044" xr:uid="{15B07BC4-7D47-4F69-966C-50BBDDE4FF27}"/>
    <cellStyle name="Įprastas 4 3 2 2 2 2 2" xfId="244" xr:uid="{BC8A7258-1E3C-488B-9FEC-D4A8B5E57924}"/>
    <cellStyle name="Įprastas 4 3 2 2 2 2 2 10" xfId="8174" xr:uid="{2A55B0E2-5534-4690-ABCA-FBC5CAC63B93}"/>
    <cellStyle name="Įprastas 4 3 2 2 2 2 2 2" xfId="566" xr:uid="{8121E67C-9929-48A6-8D28-5301B77BDA71}"/>
    <cellStyle name="Įprastas 4 3 2 2 2 2 2 2 2" xfId="1210" xr:uid="{A0383EA9-720F-4E55-8E31-FD01805D3631}"/>
    <cellStyle name="Įprastas 4 3 2 2 2 2 2 2 2 2" xfId="5105" xr:uid="{BD608B37-E5E0-4478-9D74-1166561CF53B}"/>
    <cellStyle name="Įprastas 4 3 2 2 2 2 2 2 2 2 2" xfId="13035" xr:uid="{70E60C96-458F-4B56-87F7-A2002C739EBF}"/>
    <cellStyle name="Įprastas 4 3 2 2 2 2 2 2 2 3" xfId="9140" xr:uid="{AB1EE4FC-B3B9-4E34-A313-83F85A6F51EC}"/>
    <cellStyle name="Įprastas 4 3 2 2 2 2 2 2 3" xfId="2176" xr:uid="{8218AD7F-551B-49C6-A1C2-5DF4ABB899AE}"/>
    <cellStyle name="Įprastas 4 3 2 2 2 2 2 2 3 2" xfId="6069" xr:uid="{74D08BEA-8A01-4652-9CC4-DE8F2AC9B2C7}"/>
    <cellStyle name="Įprastas 4 3 2 2 2 2 2 2 3 2 2" xfId="13999" xr:uid="{48AD8B20-C834-4A93-8BD6-0C93BF0A227D}"/>
    <cellStyle name="Įprastas 4 3 2 2 2 2 2 2 3 3" xfId="10106" xr:uid="{7A30E6C6-BCC4-44B1-8BD9-38CBD4C7DFFC}"/>
    <cellStyle name="Įprastas 4 3 2 2 2 2 2 2 4" xfId="2820" xr:uid="{4213AB3A-B7F5-452F-8AA1-AEE6200AF9D1}"/>
    <cellStyle name="Įprastas 4 3 2 2 2 2 2 2 4 2" xfId="6792" xr:uid="{C95BCD42-36CA-472D-8208-4EE4B8BF4509}"/>
    <cellStyle name="Įprastas 4 3 2 2 2 2 2 2 4 2 2" xfId="14722" xr:uid="{571F5CB7-7B60-49EB-A986-4E4D5D88DF56}"/>
    <cellStyle name="Įprastas 4 3 2 2 2 2 2 2 4 3" xfId="10750" xr:uid="{17C3D1E5-D0AD-4991-A6C8-3E3C25B5C59C}"/>
    <cellStyle name="Įprastas 4 3 2 2 2 2 2 2 5" xfId="3464" xr:uid="{72535FB8-2491-4108-BA10-90129735078A}"/>
    <cellStyle name="Įprastas 4 3 2 2 2 2 2 2 5 2" xfId="11394" xr:uid="{3D28B9C9-12A6-4C32-99A2-973CF7D4D406}"/>
    <cellStyle name="Įprastas 4 3 2 2 2 2 2 2 6" xfId="4141" xr:uid="{5F3593EE-F46A-4DEE-83F1-3B805DD2AD7D}"/>
    <cellStyle name="Įprastas 4 3 2 2 2 2 2 2 6 2" xfId="12071" xr:uid="{A6EA807D-78EA-4FFC-B82C-29C0B3F9AF4C}"/>
    <cellStyle name="Įprastas 4 3 2 2 2 2 2 2 7" xfId="7852" xr:uid="{79AFFB04-1146-44EA-AE93-CFE28673FFDE}"/>
    <cellStyle name="Įprastas 4 3 2 2 2 2 2 2 7 2" xfId="15782" xr:uid="{43EF97DB-4AB7-45E8-88BD-02ABE42F2547}"/>
    <cellStyle name="Įprastas 4 3 2 2 2 2 2 2 8" xfId="8496" xr:uid="{0FEFD016-A35A-4DE2-B7BD-0D8439C88279}"/>
    <cellStyle name="Įprastas 4 3 2 2 2 2 2 3" xfId="888" xr:uid="{05913842-2933-4D48-8B80-74ADCCF6246D}"/>
    <cellStyle name="Įprastas 4 3 2 2 2 2 2 3 2" xfId="5346" xr:uid="{F02677FF-18CC-4AED-AA0F-E3D7CE665915}"/>
    <cellStyle name="Įprastas 4 3 2 2 2 2 2 3 2 2" xfId="13276" xr:uid="{590FBD87-3925-4A05-BA23-EAA8B3DAA628}"/>
    <cellStyle name="Įprastas 4 3 2 2 2 2 2 3 3" xfId="6310" xr:uid="{22FD0788-3114-471F-A0C1-9A7D5C7FCB45}"/>
    <cellStyle name="Įprastas 4 3 2 2 2 2 2 3 3 2" xfId="14240" xr:uid="{95276104-F463-42A5-85C7-E71BBC9577DD}"/>
    <cellStyle name="Įprastas 4 3 2 2 2 2 2 3 4" xfId="7033" xr:uid="{5C834C09-65E5-489F-833E-69F18FCA9BDD}"/>
    <cellStyle name="Įprastas 4 3 2 2 2 2 2 3 4 2" xfId="14963" xr:uid="{F3378541-0357-4A67-A60F-62770C454279}"/>
    <cellStyle name="Įprastas 4 3 2 2 2 2 2 3 5" xfId="4382" xr:uid="{127D2C66-A9D7-4638-92C5-887202125593}"/>
    <cellStyle name="Įprastas 4 3 2 2 2 2 2 3 5 2" xfId="12312" xr:uid="{6137421C-FFE8-45EA-8465-4D4327E9CE6C}"/>
    <cellStyle name="Įprastas 4 3 2 2 2 2 2 3 6" xfId="8818" xr:uid="{C78FC1B9-26DB-480F-834F-F6B021C327EC}"/>
    <cellStyle name="Įprastas 4 3 2 2 2 2 2 4" xfId="1532" xr:uid="{3106A862-66BD-4736-948B-CCF13C948D28}"/>
    <cellStyle name="Įprastas 4 3 2 2 2 2 2 4 2" xfId="5587" xr:uid="{0418E0E1-A6C9-4E38-A0C0-0B0DF16F8C44}"/>
    <cellStyle name="Įprastas 4 3 2 2 2 2 2 4 2 2" xfId="13517" xr:uid="{41F7D6B5-FDE3-4B25-9EB2-726E2DB2683C}"/>
    <cellStyle name="Įprastas 4 3 2 2 2 2 2 4 3" xfId="7274" xr:uid="{963DA287-768F-48B3-974F-1C0599F97CEF}"/>
    <cellStyle name="Įprastas 4 3 2 2 2 2 2 4 3 2" xfId="15204" xr:uid="{73FECE80-ECE1-47C1-BD33-3039B571DA98}"/>
    <cellStyle name="Įprastas 4 3 2 2 2 2 2 4 4" xfId="4623" xr:uid="{4E7D1FBF-2A45-40A5-95F4-DE9A439DCBF9}"/>
    <cellStyle name="Įprastas 4 3 2 2 2 2 2 4 4 2" xfId="12553" xr:uid="{AA89189B-D085-4320-8FFA-3F0B86ADA738}"/>
    <cellStyle name="Įprastas 4 3 2 2 2 2 2 4 5" xfId="9462" xr:uid="{A47AA61B-90EB-464C-8EC5-DDD0CDBEBE75}"/>
    <cellStyle name="Įprastas 4 3 2 2 2 2 2 5" xfId="1854" xr:uid="{CF63DD5C-6712-434F-AA05-C8884839C28C}"/>
    <cellStyle name="Įprastas 4 3 2 2 2 2 2 5 2" xfId="4864" xr:uid="{C20F6F00-E0D2-402A-89F7-53AE79DC38FD}"/>
    <cellStyle name="Įprastas 4 3 2 2 2 2 2 5 2 2" xfId="12794" xr:uid="{42B5255D-8EB7-41BA-A6DD-1EE64C85843F}"/>
    <cellStyle name="Įprastas 4 3 2 2 2 2 2 5 3" xfId="9784" xr:uid="{3E259CA0-027B-4474-A4D4-EC7379DF605E}"/>
    <cellStyle name="Įprastas 4 3 2 2 2 2 2 6" xfId="2498" xr:uid="{675F2B2E-B60D-456D-BF6F-30CD13826564}"/>
    <cellStyle name="Įprastas 4 3 2 2 2 2 2 6 2" xfId="5828" xr:uid="{0FEBB2CB-29DA-4E6F-9162-8E7A6D76D960}"/>
    <cellStyle name="Įprastas 4 3 2 2 2 2 2 6 2 2" xfId="13758" xr:uid="{D557683D-1B69-4000-8176-55F075E8EB98}"/>
    <cellStyle name="Įprastas 4 3 2 2 2 2 2 6 3" xfId="10428" xr:uid="{7A8F930D-6A09-4FC1-B94D-E3273BCEAA86}"/>
    <cellStyle name="Įprastas 4 3 2 2 2 2 2 7" xfId="3142" xr:uid="{E632C1C8-1379-4E2D-9966-E6FE51CCD30B}"/>
    <cellStyle name="Įprastas 4 3 2 2 2 2 2 7 2" xfId="6551" xr:uid="{9EE265AA-5D88-4152-9E76-0B3D76B24629}"/>
    <cellStyle name="Įprastas 4 3 2 2 2 2 2 7 2 2" xfId="14481" xr:uid="{585A2E0C-44F1-445A-B3CA-4AE904408953}"/>
    <cellStyle name="Įprastas 4 3 2 2 2 2 2 7 3" xfId="11072" xr:uid="{AE1A4EB4-10B2-4F80-815F-3E1A03CFB50C}"/>
    <cellStyle name="Įprastas 4 3 2 2 2 2 2 8" xfId="3900" xr:uid="{82D40493-2844-4EE4-ABB4-F091BB4CD387}"/>
    <cellStyle name="Įprastas 4 3 2 2 2 2 2 8 2" xfId="11830" xr:uid="{B2A67376-68E5-4B02-83DD-76FF38A385C9}"/>
    <cellStyle name="Įprastas 4 3 2 2 2 2 2 9" xfId="7530" xr:uid="{BA331004-2D9E-4743-A562-686E6F9A1748}"/>
    <cellStyle name="Įprastas 4 3 2 2 2 2 2 9 2" xfId="15460" xr:uid="{A1A6A5BE-3AA9-43D4-A644-D46673E482DE}"/>
    <cellStyle name="Įprastas 4 3 2 2 2 2 3" xfId="436" xr:uid="{E75EFAED-0229-47C0-B5DC-AF366FF787C2}"/>
    <cellStyle name="Įprastas 4 3 2 2 2 2 3 2" xfId="1080" xr:uid="{0583C169-F372-4275-A6B4-D3ABC4788E9D}"/>
    <cellStyle name="Įprastas 4 3 2 2 2 2 3 2 2" xfId="4985" xr:uid="{692E73ED-6E57-493B-97AA-5817A0ED44E0}"/>
    <cellStyle name="Įprastas 4 3 2 2 2 2 3 2 2 2" xfId="12915" xr:uid="{14D85A35-F55E-4850-8862-2DA7A297D197}"/>
    <cellStyle name="Įprastas 4 3 2 2 2 2 3 2 3" xfId="9010" xr:uid="{5B695EC1-5F2C-4EF8-8074-D5640FAA4882}"/>
    <cellStyle name="Įprastas 4 3 2 2 2 2 3 3" xfId="2046" xr:uid="{7C269611-D6C9-4E16-86A5-62B83CADCDE5}"/>
    <cellStyle name="Įprastas 4 3 2 2 2 2 3 3 2" xfId="5949" xr:uid="{D1F6411F-5D86-4ABD-8897-493A0F35A9D1}"/>
    <cellStyle name="Įprastas 4 3 2 2 2 2 3 3 2 2" xfId="13879" xr:uid="{46E476E6-32A3-4A4A-AFF3-CE56354AC6F0}"/>
    <cellStyle name="Įprastas 4 3 2 2 2 2 3 3 3" xfId="9976" xr:uid="{B14C28B3-A209-4D7F-AA7A-8C4159B3A8CC}"/>
    <cellStyle name="Įprastas 4 3 2 2 2 2 3 4" xfId="2690" xr:uid="{260385C6-E632-4ABB-B63B-13285A9A7DFB}"/>
    <cellStyle name="Įprastas 4 3 2 2 2 2 3 4 2" xfId="6672" xr:uid="{FA2A9AE9-D4A6-4AD6-972F-F691D0998CC1}"/>
    <cellStyle name="Įprastas 4 3 2 2 2 2 3 4 2 2" xfId="14602" xr:uid="{2C606C6C-B5E6-4DEC-8B39-A5C3E5CE55A3}"/>
    <cellStyle name="Įprastas 4 3 2 2 2 2 3 4 3" xfId="10620" xr:uid="{3909CD1B-6310-44D0-94FF-9E61A34FAA82}"/>
    <cellStyle name="Įprastas 4 3 2 2 2 2 3 5" xfId="3334" xr:uid="{D7678ACD-2938-4409-8CAE-AEDBE0ED28AF}"/>
    <cellStyle name="Įprastas 4 3 2 2 2 2 3 5 2" xfId="11264" xr:uid="{FCC42F22-CC01-4CC9-B576-09B50D8154A7}"/>
    <cellStyle name="Įprastas 4 3 2 2 2 2 3 6" xfId="4021" xr:uid="{7929315D-FD4B-4BC8-B650-625B04AC8A8C}"/>
    <cellStyle name="Įprastas 4 3 2 2 2 2 3 6 2" xfId="11951" xr:uid="{57D02683-FF4E-4F9C-81E6-7099C7ADCC48}"/>
    <cellStyle name="Įprastas 4 3 2 2 2 2 3 7" xfId="7722" xr:uid="{4A7847AA-FB7E-4F25-B0AC-27CB8277B9E9}"/>
    <cellStyle name="Įprastas 4 3 2 2 2 2 3 7 2" xfId="15652" xr:uid="{80DAAD3C-9B63-4E69-BC1B-BFB0559CD28B}"/>
    <cellStyle name="Įprastas 4 3 2 2 2 2 3 8" xfId="8366" xr:uid="{681A3D5B-8620-4150-9CD4-E9817E19B872}"/>
    <cellStyle name="Įprastas 4 3 2 2 2 2 4" xfId="758" xr:uid="{8BA7A5A3-80B8-4FE0-B8A1-A62D7972DFB9}"/>
    <cellStyle name="Įprastas 4 3 2 2 2 2 4 2" xfId="5226" xr:uid="{23731EEF-4CC8-4FE8-9155-F1793961E729}"/>
    <cellStyle name="Įprastas 4 3 2 2 2 2 4 2 2" xfId="13156" xr:uid="{DB4F80C9-15BE-4D94-A8CD-8EEEF87687FC}"/>
    <cellStyle name="Įprastas 4 3 2 2 2 2 4 3" xfId="6190" xr:uid="{B4DB4721-C45A-4526-B3B1-D4765E5816C5}"/>
    <cellStyle name="Įprastas 4 3 2 2 2 2 4 3 2" xfId="14120" xr:uid="{BD9B9F48-3589-4D2F-B892-FEE5A4252740}"/>
    <cellStyle name="Įprastas 4 3 2 2 2 2 4 4" xfId="6913" xr:uid="{70769414-F34D-40F3-9DE7-03D2267121D7}"/>
    <cellStyle name="Įprastas 4 3 2 2 2 2 4 4 2" xfId="14843" xr:uid="{6ED68936-898D-4E3D-B466-C51A4D404017}"/>
    <cellStyle name="Įprastas 4 3 2 2 2 2 4 5" xfId="4262" xr:uid="{225C4C1B-80B5-4092-9D00-EFEA1D31A5EC}"/>
    <cellStyle name="Įprastas 4 3 2 2 2 2 4 5 2" xfId="12192" xr:uid="{9E9E8038-2F7C-403C-86E1-9D6A90110EFE}"/>
    <cellStyle name="Įprastas 4 3 2 2 2 2 4 6" xfId="8688" xr:uid="{893A418E-4556-40DF-90D3-8A40611C38B4}"/>
    <cellStyle name="Įprastas 4 3 2 2 2 2 5" xfId="1402" xr:uid="{4C996EDF-67FE-4560-B7B6-987A19FA087C}"/>
    <cellStyle name="Įprastas 4 3 2 2 2 2 5 2" xfId="5467" xr:uid="{938FD0AB-5801-49B8-A71E-DE7C8885E2D1}"/>
    <cellStyle name="Įprastas 4 3 2 2 2 2 5 2 2" xfId="13397" xr:uid="{48AC27B8-D555-4AAE-B9A0-DC33C7753BA2}"/>
    <cellStyle name="Įprastas 4 3 2 2 2 2 5 3" xfId="7154" xr:uid="{C421040B-890B-4FA7-93E3-69535AC88A21}"/>
    <cellStyle name="Įprastas 4 3 2 2 2 2 5 3 2" xfId="15084" xr:uid="{66AFACFC-C578-44D3-BF9C-A1CF77027136}"/>
    <cellStyle name="Įprastas 4 3 2 2 2 2 5 4" xfId="4503" xr:uid="{2D2B8B67-E70C-43A3-B675-A5151AFCC8ED}"/>
    <cellStyle name="Įprastas 4 3 2 2 2 2 5 4 2" xfId="12433" xr:uid="{7C02F01A-E2D8-4E96-98C0-53153872473B}"/>
    <cellStyle name="Įprastas 4 3 2 2 2 2 5 5" xfId="9332" xr:uid="{F25FF754-359F-4A1D-9904-CCCBE4666717}"/>
    <cellStyle name="Įprastas 4 3 2 2 2 2 6" xfId="1724" xr:uid="{5DB89AA7-D233-4A8F-A753-5927A1AF3509}"/>
    <cellStyle name="Įprastas 4 3 2 2 2 2 6 2" xfId="4744" xr:uid="{C8CC6D0F-3581-430B-9B72-27CF271CEDD4}"/>
    <cellStyle name="Įprastas 4 3 2 2 2 2 6 2 2" xfId="12674" xr:uid="{BBFA0B87-CAF7-4EAD-893E-B7E565632ACB}"/>
    <cellStyle name="Įprastas 4 3 2 2 2 2 6 3" xfId="9654" xr:uid="{6A510942-AE16-46F9-AADD-078540E39276}"/>
    <cellStyle name="Įprastas 4 3 2 2 2 2 7" xfId="2368" xr:uid="{4FE7EA7B-0ECD-43C7-939C-3CBC4A30D130}"/>
    <cellStyle name="Įprastas 4 3 2 2 2 2 7 2" xfId="5708" xr:uid="{D9BC47A7-63CB-4EDA-8E54-EAC829CDDB5E}"/>
    <cellStyle name="Įprastas 4 3 2 2 2 2 7 2 2" xfId="13638" xr:uid="{D89F6FE1-B3BA-45E8-A00A-CC285DCD2CD6}"/>
    <cellStyle name="Įprastas 4 3 2 2 2 2 7 3" xfId="10298" xr:uid="{F7348217-366F-4944-A8DE-A949E054CB29}"/>
    <cellStyle name="Įprastas 4 3 2 2 2 2 8" xfId="3012" xr:uid="{A3D928D6-85A1-4144-9884-9D8345D89285}"/>
    <cellStyle name="Įprastas 4 3 2 2 2 2 8 2" xfId="6431" xr:uid="{1F042B67-8F6F-4F60-B2E3-D8846952A8D0}"/>
    <cellStyle name="Įprastas 4 3 2 2 2 2 8 2 2" xfId="14361" xr:uid="{6CB450B9-D81E-4871-A7E6-091E4C4E2353}"/>
    <cellStyle name="Įprastas 4 3 2 2 2 2 8 3" xfId="10942" xr:uid="{C07AF977-648D-4F97-A05F-E5B9D2AEFC09}"/>
    <cellStyle name="Įprastas 4 3 2 2 2 2 9" xfId="3656" xr:uid="{886252C2-1A3D-44BB-A340-173F605B9309}"/>
    <cellStyle name="Įprastas 4 3 2 2 2 2 9 2" xfId="11586" xr:uid="{F73FFDE3-E865-42B0-A659-977C7425CE42}"/>
    <cellStyle name="Įprastas 4 3 2 2 2 3" xfId="179" xr:uid="{53B6FBD7-EF1B-4A71-8CA7-E0BDD7A65768}"/>
    <cellStyle name="Įprastas 4 3 2 2 2 3 10" xfId="8109" xr:uid="{44F3A014-1962-4491-B04D-C5E824888677}"/>
    <cellStyle name="Įprastas 4 3 2 2 2 3 2" xfId="501" xr:uid="{FE36BB9A-6B0F-4834-ACF2-B2DB37A9AD26}"/>
    <cellStyle name="Įprastas 4 3 2 2 2 3 2 2" xfId="1145" xr:uid="{B7F7BF58-5608-452A-8687-6944A2A749BF}"/>
    <cellStyle name="Įprastas 4 3 2 2 2 3 2 2 2" xfId="5045" xr:uid="{88BAA190-7F14-4798-8F40-A03E112793E3}"/>
    <cellStyle name="Įprastas 4 3 2 2 2 3 2 2 2 2" xfId="12975" xr:uid="{9AA06E10-C164-4083-BFD8-D2D9B6F7B4A1}"/>
    <cellStyle name="Įprastas 4 3 2 2 2 3 2 2 3" xfId="9075" xr:uid="{509335E1-6798-407C-B378-F96DE3F3E1E0}"/>
    <cellStyle name="Įprastas 4 3 2 2 2 3 2 3" xfId="2111" xr:uid="{967339F9-61FC-474B-A892-0BF45069AF5E}"/>
    <cellStyle name="Įprastas 4 3 2 2 2 3 2 3 2" xfId="6009" xr:uid="{50BAD697-5B36-43D4-8BBA-636B083344E9}"/>
    <cellStyle name="Įprastas 4 3 2 2 2 3 2 3 2 2" xfId="13939" xr:uid="{3A91C2B3-7012-4122-A875-05BDB1AF8FDF}"/>
    <cellStyle name="Įprastas 4 3 2 2 2 3 2 3 3" xfId="10041" xr:uid="{BA8D8CDA-4EB3-4BE1-80B6-00946E9C89C4}"/>
    <cellStyle name="Įprastas 4 3 2 2 2 3 2 4" xfId="2755" xr:uid="{D642CD51-6D60-4F57-AB42-2F8D6597BB4A}"/>
    <cellStyle name="Įprastas 4 3 2 2 2 3 2 4 2" xfId="6732" xr:uid="{24F05BCB-985F-43B5-98B9-0EEDE3674061}"/>
    <cellStyle name="Įprastas 4 3 2 2 2 3 2 4 2 2" xfId="14662" xr:uid="{027E4BB8-C107-4FF1-881E-6569E3BC7ABB}"/>
    <cellStyle name="Įprastas 4 3 2 2 2 3 2 4 3" xfId="10685" xr:uid="{B1DE8A8A-D804-47A7-B8B1-6AEE810AF014}"/>
    <cellStyle name="Įprastas 4 3 2 2 2 3 2 5" xfId="3399" xr:uid="{B53CD068-457F-4401-BBBF-388910D7EE90}"/>
    <cellStyle name="Įprastas 4 3 2 2 2 3 2 5 2" xfId="11329" xr:uid="{096AFA3E-69D5-47CC-B26B-4D783B38AEB2}"/>
    <cellStyle name="Įprastas 4 3 2 2 2 3 2 6" xfId="4081" xr:uid="{A3EF82BB-6647-4529-B0A8-B58373DB204A}"/>
    <cellStyle name="Įprastas 4 3 2 2 2 3 2 6 2" xfId="12011" xr:uid="{41D8992B-A617-4248-BF15-97064EC528F2}"/>
    <cellStyle name="Įprastas 4 3 2 2 2 3 2 7" xfId="7787" xr:uid="{C74BD8EE-F3E1-4188-8BE6-405097F4AA38}"/>
    <cellStyle name="Įprastas 4 3 2 2 2 3 2 7 2" xfId="15717" xr:uid="{2DB98126-CAC3-41A2-BBD3-D179CC4DCC70}"/>
    <cellStyle name="Įprastas 4 3 2 2 2 3 2 8" xfId="8431" xr:uid="{9D687F0F-2AA6-44AE-98AB-621D574FBCBB}"/>
    <cellStyle name="Įprastas 4 3 2 2 2 3 3" xfId="823" xr:uid="{65E98448-7190-4B75-9263-C0393CCC2898}"/>
    <cellStyle name="Įprastas 4 3 2 2 2 3 3 2" xfId="5286" xr:uid="{F23336AF-FEC1-4DC3-A3A1-9EC144F9AA80}"/>
    <cellStyle name="Įprastas 4 3 2 2 2 3 3 2 2" xfId="13216" xr:uid="{A3521CBB-F5B6-4AFC-A105-B1ED2FA66513}"/>
    <cellStyle name="Įprastas 4 3 2 2 2 3 3 3" xfId="6250" xr:uid="{BFD7A2AB-489F-423F-B1B9-974DB5723E94}"/>
    <cellStyle name="Įprastas 4 3 2 2 2 3 3 3 2" xfId="14180" xr:uid="{43A96F27-2F65-4585-9A64-423E62732B4B}"/>
    <cellStyle name="Įprastas 4 3 2 2 2 3 3 4" xfId="6973" xr:uid="{1CA94D8B-35B1-4C69-BA4E-370134AC3284}"/>
    <cellStyle name="Įprastas 4 3 2 2 2 3 3 4 2" xfId="14903" xr:uid="{685EA18E-8489-4DC3-A3F6-3873ED9E7C52}"/>
    <cellStyle name="Įprastas 4 3 2 2 2 3 3 5" xfId="4322" xr:uid="{36101AC5-BD73-4C8D-A34A-FB28A035A16E}"/>
    <cellStyle name="Įprastas 4 3 2 2 2 3 3 5 2" xfId="12252" xr:uid="{87C1C596-5B49-4302-AB22-C857757D59F6}"/>
    <cellStyle name="Įprastas 4 3 2 2 2 3 3 6" xfId="8753" xr:uid="{580EDF87-FDE5-4D90-914B-FC592EA13AB3}"/>
    <cellStyle name="Įprastas 4 3 2 2 2 3 4" xfId="1467" xr:uid="{BEAC7159-7F00-4AF7-80EE-02FFB89D7BAA}"/>
    <cellStyle name="Įprastas 4 3 2 2 2 3 4 2" xfId="5527" xr:uid="{D2D238C3-4CC3-430A-8B50-2F0929631419}"/>
    <cellStyle name="Įprastas 4 3 2 2 2 3 4 2 2" xfId="13457" xr:uid="{14869FA9-73B7-4677-BE41-0983F1D72569}"/>
    <cellStyle name="Įprastas 4 3 2 2 2 3 4 3" xfId="7214" xr:uid="{F989DAA9-F3DF-4CCD-A4A6-931B03F7EB62}"/>
    <cellStyle name="Įprastas 4 3 2 2 2 3 4 3 2" xfId="15144" xr:uid="{734F0D12-7707-40A3-B38A-87BF681CE6A0}"/>
    <cellStyle name="Įprastas 4 3 2 2 2 3 4 4" xfId="4563" xr:uid="{B92F9664-DA93-47C9-8586-B2071CFD6494}"/>
    <cellStyle name="Įprastas 4 3 2 2 2 3 4 4 2" xfId="12493" xr:uid="{159C72D0-3E00-4159-9147-F0605EB5986D}"/>
    <cellStyle name="Įprastas 4 3 2 2 2 3 4 5" xfId="9397" xr:uid="{E295E78B-2835-4836-A133-6F95FE3D62D9}"/>
    <cellStyle name="Įprastas 4 3 2 2 2 3 5" xfId="1789" xr:uid="{388D3FF3-1F18-4B4B-A6C0-BE7C2165BD03}"/>
    <cellStyle name="Įprastas 4 3 2 2 2 3 5 2" xfId="4804" xr:uid="{EA28023F-A8B3-437E-A836-FF17C230AF48}"/>
    <cellStyle name="Įprastas 4 3 2 2 2 3 5 2 2" xfId="12734" xr:uid="{DC59486C-E20D-4DF4-989F-15D346C0C59E}"/>
    <cellStyle name="Įprastas 4 3 2 2 2 3 5 3" xfId="9719" xr:uid="{3FADAA91-87D3-45D5-ADDD-6D0CF885E4E0}"/>
    <cellStyle name="Įprastas 4 3 2 2 2 3 6" xfId="2433" xr:uid="{B52D1526-EA4A-42E9-ADC3-DE7297F1347B}"/>
    <cellStyle name="Įprastas 4 3 2 2 2 3 6 2" xfId="5768" xr:uid="{69C3C5DA-C04D-401B-919F-10C04EECAEC5}"/>
    <cellStyle name="Įprastas 4 3 2 2 2 3 6 2 2" xfId="13698" xr:uid="{7E1F57C4-A90D-4E56-93C5-7DB084165DC1}"/>
    <cellStyle name="Įprastas 4 3 2 2 2 3 6 3" xfId="10363" xr:uid="{1D180CCC-D11C-433E-AE09-9A1CB5948502}"/>
    <cellStyle name="Įprastas 4 3 2 2 2 3 7" xfId="3077" xr:uid="{8EAB6042-CB82-4F39-9759-3029A5D2996D}"/>
    <cellStyle name="Įprastas 4 3 2 2 2 3 7 2" xfId="6491" xr:uid="{2F922E9E-375D-470A-B081-30C481E2D7BD}"/>
    <cellStyle name="Įprastas 4 3 2 2 2 3 7 2 2" xfId="14421" xr:uid="{73203FF4-531C-44D3-A53F-38B186230AAF}"/>
    <cellStyle name="Įprastas 4 3 2 2 2 3 7 3" xfId="11007" xr:uid="{9AB43632-1B04-4B14-A764-C45C43530BF3}"/>
    <cellStyle name="Įprastas 4 3 2 2 2 3 8" xfId="3840" xr:uid="{8B5AAEA2-60BF-4237-86F2-9906132C06BB}"/>
    <cellStyle name="Įprastas 4 3 2 2 2 3 8 2" xfId="11770" xr:uid="{38778274-5BFD-47BC-9192-6E44D235D933}"/>
    <cellStyle name="Įprastas 4 3 2 2 2 3 9" xfId="7465" xr:uid="{A9380629-34B1-4728-B3B9-AF662E7FBC47}"/>
    <cellStyle name="Įprastas 4 3 2 2 2 3 9 2" xfId="15395" xr:uid="{6098B12C-2312-4333-83C1-A5C7036F334C}"/>
    <cellStyle name="Įprastas 4 3 2 2 2 4" xfId="308" xr:uid="{48B4FCD7-A23E-4A07-A99E-80A4B883B3C2}"/>
    <cellStyle name="Įprastas 4 3 2 2 2 4 10" xfId="8238" xr:uid="{0596A549-2BDF-4082-87B4-1DDA24C50A0A}"/>
    <cellStyle name="Įprastas 4 3 2 2 2 4 2" xfId="630" xr:uid="{92FC8CF4-09AD-4A14-8883-250F267E97BE}"/>
    <cellStyle name="Įprastas 4 3 2 2 2 4 2 2" xfId="1274" xr:uid="{EED09C49-EDFD-4E08-BECE-933857E4CD30}"/>
    <cellStyle name="Įprastas 4 3 2 2 2 4 2 2 2" xfId="9204" xr:uid="{7E9E629D-FF10-4C89-8193-814B66388A07}"/>
    <cellStyle name="Įprastas 4 3 2 2 2 4 2 3" xfId="2240" xr:uid="{A9EA75DD-614C-4FE3-9CF3-ECEA8080C9A2}"/>
    <cellStyle name="Įprastas 4 3 2 2 2 4 2 3 2" xfId="10170" xr:uid="{6A1DF174-B29F-4812-86F2-E6C879A06365}"/>
    <cellStyle name="Įprastas 4 3 2 2 2 4 2 4" xfId="2884" xr:uid="{9A06408D-7DEA-43FB-94E9-26EE53B4A9F4}"/>
    <cellStyle name="Įprastas 4 3 2 2 2 4 2 4 2" xfId="10814" xr:uid="{6ADB82E8-415A-4D5B-B149-0E39204D01EF}"/>
    <cellStyle name="Įprastas 4 3 2 2 2 4 2 5" xfId="3528" xr:uid="{49A6E1A0-FA5A-41DD-BD8A-9B3C46891A37}"/>
    <cellStyle name="Įprastas 4 3 2 2 2 4 2 5 2" xfId="11458" xr:uid="{D0C07FEF-3AC5-4D56-B1A1-DAA968B9A41A}"/>
    <cellStyle name="Įprastas 4 3 2 2 2 4 2 6" xfId="4925" xr:uid="{B7E396E2-08BC-4418-8C6A-EFE9C0851754}"/>
    <cellStyle name="Įprastas 4 3 2 2 2 4 2 6 2" xfId="12855" xr:uid="{3FBD8206-2DAC-42D9-B96F-D034D3F9D266}"/>
    <cellStyle name="Įprastas 4 3 2 2 2 4 2 7" xfId="7916" xr:uid="{A2A476F1-1DC1-49F6-8AEF-A262F163E6E5}"/>
    <cellStyle name="Įprastas 4 3 2 2 2 4 2 7 2" xfId="15846" xr:uid="{F0E02A6A-429D-4AEA-9A74-CE4402C7BC11}"/>
    <cellStyle name="Įprastas 4 3 2 2 2 4 2 8" xfId="8560" xr:uid="{39A2BA55-DB6D-4F9B-868A-803499504B01}"/>
    <cellStyle name="Įprastas 4 3 2 2 2 4 3" xfId="952" xr:uid="{64B27081-05CB-43AC-9F51-22CF2E415E26}"/>
    <cellStyle name="Įprastas 4 3 2 2 2 4 3 2" xfId="5889" xr:uid="{65665A0F-1813-4327-9F06-FA3B0474A6FF}"/>
    <cellStyle name="Įprastas 4 3 2 2 2 4 3 2 2" xfId="13819" xr:uid="{1DE8BFDC-053E-42C9-A177-83EB9E434ACB}"/>
    <cellStyle name="Įprastas 4 3 2 2 2 4 3 3" xfId="8882" xr:uid="{C92C4131-9BD7-4EFE-AC9E-4A8D8DEB2F90}"/>
    <cellStyle name="Įprastas 4 3 2 2 2 4 4" xfId="1596" xr:uid="{6E97D755-9B0A-4EFC-9387-C74A1FE46C50}"/>
    <cellStyle name="Įprastas 4 3 2 2 2 4 4 2" xfId="6612" xr:uid="{81BDE61F-2AF7-46DE-8BDA-153C4469B8A1}"/>
    <cellStyle name="Įprastas 4 3 2 2 2 4 4 2 2" xfId="14542" xr:uid="{0F569898-C392-4F28-BE69-2A4117D21660}"/>
    <cellStyle name="Įprastas 4 3 2 2 2 4 4 3" xfId="9526" xr:uid="{BBFD5C98-59BB-437D-AC80-B1CC6D454484}"/>
    <cellStyle name="Įprastas 4 3 2 2 2 4 5" xfId="1918" xr:uid="{C3E3BCAA-6BA0-4D46-9D2F-272A63F869A6}"/>
    <cellStyle name="Įprastas 4 3 2 2 2 4 5 2" xfId="9848" xr:uid="{448CA4C4-24BC-48F2-A0AB-F22606DBD840}"/>
    <cellStyle name="Įprastas 4 3 2 2 2 4 6" xfId="2562" xr:uid="{E7F3C5FD-003B-4479-89D2-1E36E593F544}"/>
    <cellStyle name="Įprastas 4 3 2 2 2 4 6 2" xfId="10492" xr:uid="{B336AF40-37E3-433C-9E77-ABD2B37A31E5}"/>
    <cellStyle name="Įprastas 4 3 2 2 2 4 7" xfId="3206" xr:uid="{6A1E6DE2-1ECC-4834-9787-6EBE3D345EE3}"/>
    <cellStyle name="Įprastas 4 3 2 2 2 4 7 2" xfId="11136" xr:uid="{B17D946F-D608-4866-A083-36AAA56E1B98}"/>
    <cellStyle name="Įprastas 4 3 2 2 2 4 8" xfId="3961" xr:uid="{8DE339D6-758F-4C6D-B10D-EC7D43F85B60}"/>
    <cellStyle name="Įprastas 4 3 2 2 2 4 8 2" xfId="11891" xr:uid="{622AE571-34F5-448E-81F8-029EC7E100D3}"/>
    <cellStyle name="Įprastas 4 3 2 2 2 4 9" xfId="7594" xr:uid="{F80FB730-49BD-464B-8141-36520D72794E}"/>
    <cellStyle name="Įprastas 4 3 2 2 2 4 9 2" xfId="15524" xr:uid="{71D2480E-52E4-4C3F-9EB4-9A5D2D918004}"/>
    <cellStyle name="Įprastas 4 3 2 2 2 5" xfId="371" xr:uid="{C74B41F8-2F62-474E-8E08-76542E386CDD}"/>
    <cellStyle name="Įprastas 4 3 2 2 2 5 2" xfId="1015" xr:uid="{1DA44234-54B4-4BCA-A7E2-B9BFE9A66F40}"/>
    <cellStyle name="Įprastas 4 3 2 2 2 5 2 2" xfId="5166" xr:uid="{4C456D2F-A07F-4CDD-83B0-0CB5340FE377}"/>
    <cellStyle name="Įprastas 4 3 2 2 2 5 2 2 2" xfId="13096" xr:uid="{CD08830A-C33F-4A8D-A135-EB6661A061FE}"/>
    <cellStyle name="Įprastas 4 3 2 2 2 5 2 3" xfId="8945" xr:uid="{38E24ACD-0046-4592-B7EF-AF1C5787ED61}"/>
    <cellStyle name="Įprastas 4 3 2 2 2 5 3" xfId="1981" xr:uid="{E6E2363C-2517-44C7-B266-2BA29971CCC4}"/>
    <cellStyle name="Įprastas 4 3 2 2 2 5 3 2" xfId="6130" xr:uid="{E34940CC-BC54-4344-A9DF-988964A108B6}"/>
    <cellStyle name="Įprastas 4 3 2 2 2 5 3 2 2" xfId="14060" xr:uid="{CA679DEF-B68A-460D-986A-1077586F463F}"/>
    <cellStyle name="Įprastas 4 3 2 2 2 5 3 3" xfId="9911" xr:uid="{D6B68AA5-8EF2-44A8-9541-683BA02142B2}"/>
    <cellStyle name="Įprastas 4 3 2 2 2 5 4" xfId="2625" xr:uid="{BA7EB370-5BB9-45F7-A8ED-86FED27AE9D9}"/>
    <cellStyle name="Įprastas 4 3 2 2 2 5 4 2" xfId="6853" xr:uid="{B7E02F5F-97AA-46DB-9D01-55853BD354FC}"/>
    <cellStyle name="Įprastas 4 3 2 2 2 5 4 2 2" xfId="14783" xr:uid="{BAFAA094-C9D3-4827-A7B5-7B49D8B0DA70}"/>
    <cellStyle name="Įprastas 4 3 2 2 2 5 4 3" xfId="10555" xr:uid="{F1A2B7B1-16DD-4034-91C4-E0E2AC27986D}"/>
    <cellStyle name="Įprastas 4 3 2 2 2 5 5" xfId="3269" xr:uid="{6A79D093-D2DD-4A89-8FBA-C9E135F3397F}"/>
    <cellStyle name="Įprastas 4 3 2 2 2 5 5 2" xfId="11199" xr:uid="{47821E5A-9AD4-41F0-83A3-8D213265BA8B}"/>
    <cellStyle name="Įprastas 4 3 2 2 2 5 6" xfId="4202" xr:uid="{F0B93247-A3ED-4499-A6EC-D3EC90288C5B}"/>
    <cellStyle name="Įprastas 4 3 2 2 2 5 6 2" xfId="12132" xr:uid="{6AD6BA59-EC66-422A-8591-B958BB572F70}"/>
    <cellStyle name="Įprastas 4 3 2 2 2 5 7" xfId="7657" xr:uid="{5718AA27-A8F5-4BE8-B3A0-282E5022C4CF}"/>
    <cellStyle name="Įprastas 4 3 2 2 2 5 7 2" xfId="15587" xr:uid="{D0A35F56-9458-4345-92B1-9538A262C64C}"/>
    <cellStyle name="Įprastas 4 3 2 2 2 5 8" xfId="8301" xr:uid="{BB56E344-404D-4E22-BC7E-20684A3257A3}"/>
    <cellStyle name="Įprastas 4 3 2 2 2 6" xfId="693" xr:uid="{4DD9B72B-E91C-4D11-A74F-FE065090FE4F}"/>
    <cellStyle name="Įprastas 4 3 2 2 2 6 2" xfId="5407" xr:uid="{DE891DB9-ACD8-4248-B4A8-6EE64AD9525F}"/>
    <cellStyle name="Įprastas 4 3 2 2 2 6 2 2" xfId="13337" xr:uid="{D8AF5B14-BA08-4542-BD0F-3671FF8A31E5}"/>
    <cellStyle name="Įprastas 4 3 2 2 2 6 3" xfId="7094" xr:uid="{9C310C12-5A35-402C-84C5-5634999BADE5}"/>
    <cellStyle name="Įprastas 4 3 2 2 2 6 3 2" xfId="15024" xr:uid="{4EE3E810-65FF-4DB6-8CF8-9D20D034DB9E}"/>
    <cellStyle name="Įprastas 4 3 2 2 2 6 4" xfId="4443" xr:uid="{1A65115A-AEE4-49CD-AACF-63572D98190F}"/>
    <cellStyle name="Įprastas 4 3 2 2 2 6 4 2" xfId="12373" xr:uid="{F7D8E9F7-EC70-4B1A-8DAB-F1C4252F1F16}"/>
    <cellStyle name="Įprastas 4 3 2 2 2 6 5" xfId="8623" xr:uid="{DA871739-C14A-4D30-9753-382DCFA38570}"/>
    <cellStyle name="Įprastas 4 3 2 2 2 7" xfId="1337" xr:uid="{31CAF2C0-41A1-44B4-8C02-27B1BDC9288E}"/>
    <cellStyle name="Įprastas 4 3 2 2 2 7 2" xfId="4684" xr:uid="{16D342D6-D9D1-45A6-969F-BCC4686D7122}"/>
    <cellStyle name="Įprastas 4 3 2 2 2 7 2 2" xfId="12614" xr:uid="{64A62B87-0D9E-44B2-AD6A-BD21E37DC0EC}"/>
    <cellStyle name="Įprastas 4 3 2 2 2 7 3" xfId="9267" xr:uid="{F2A1C7E3-F8C1-4EAD-9474-60A93180E04E}"/>
    <cellStyle name="Įprastas 4 3 2 2 2 8" xfId="1659" xr:uid="{E481CA98-411F-4CB8-AA89-1EC72C33ABB6}"/>
    <cellStyle name="Įprastas 4 3 2 2 2 8 2" xfId="5648" xr:uid="{A81961A9-204A-484E-9EAE-A72F3918143E}"/>
    <cellStyle name="Įprastas 4 3 2 2 2 8 2 2" xfId="13578" xr:uid="{A27BC10F-8967-4702-873C-371BFB3778F3}"/>
    <cellStyle name="Įprastas 4 3 2 2 2 8 3" xfId="9589" xr:uid="{6BD355E4-21F6-4A0D-AFDB-3F740371ABC1}"/>
    <cellStyle name="Įprastas 4 3 2 2 2 9" xfId="2303" xr:uid="{16C30B8F-FD8B-468B-A756-ADD5C5A0FFF5}"/>
    <cellStyle name="Įprastas 4 3 2 2 2 9 2" xfId="6371" xr:uid="{5D84457A-A807-4602-B3E1-C5513F9080C7}"/>
    <cellStyle name="Įprastas 4 3 2 2 2 9 2 2" xfId="14301" xr:uid="{FA2F7411-1384-474D-924D-917B78763AA2}"/>
    <cellStyle name="Įprastas 4 3 2 2 2 9 3" xfId="10233" xr:uid="{6340EC11-B693-4950-BE5F-090AF33D6D42}"/>
    <cellStyle name="Įprastas 4 3 2 2 3" xfId="68" xr:uid="{07557870-6904-4C69-BCFB-168780F2D0E9}"/>
    <cellStyle name="Įprastas 4 3 2 2 3 10" xfId="2967" xr:uid="{B693752C-54BB-4856-83C2-1CF449A16478}"/>
    <cellStyle name="Įprastas 4 3 2 2 3 10 2" xfId="10897" xr:uid="{95432848-701F-4A38-8B0B-AA6B28DB4E50}"/>
    <cellStyle name="Įprastas 4 3 2 2 3 11" xfId="3611" xr:uid="{5833F44B-ED27-4F1B-A82A-3AC68860F0AA}"/>
    <cellStyle name="Įprastas 4 3 2 2 3 11 2" xfId="11541" xr:uid="{05A143A9-A2B3-4228-8EAD-D983B960CBDF}"/>
    <cellStyle name="Įprastas 4 3 2 2 3 12" xfId="3740" xr:uid="{B7789ADB-CFC5-4A2B-BF67-64D15072898D}"/>
    <cellStyle name="Įprastas 4 3 2 2 3 12 2" xfId="11670" xr:uid="{FBEA7558-E2F4-49FC-9717-E801B2B354D6}"/>
    <cellStyle name="Įprastas 4 3 2 2 3 13" xfId="7355" xr:uid="{52879560-6506-4376-AD22-3AFA8C9CA1E3}"/>
    <cellStyle name="Įprastas 4 3 2 2 3 13 2" xfId="15285" xr:uid="{60E245B6-B2C0-47A4-B1D6-ECEFB5D4F354}"/>
    <cellStyle name="Įprastas 4 3 2 2 3 14" xfId="7999" xr:uid="{D48D4830-C2DD-4A4B-A669-843F69463A5B}"/>
    <cellStyle name="Įprastas 4 3 2 2 3 2" xfId="134" xr:uid="{73417DFD-2A4C-4386-BFA6-C2261C06DD89}"/>
    <cellStyle name="Įprastas 4 3 2 2 3 2 10" xfId="3800" xr:uid="{C23D6D99-897E-4611-A994-3BE56428FF08}"/>
    <cellStyle name="Įprastas 4 3 2 2 3 2 10 2" xfId="11730" xr:uid="{C6287A71-FC88-4D92-8C49-FAD8C5C72506}"/>
    <cellStyle name="Įprastas 4 3 2 2 3 2 11" xfId="7420" xr:uid="{BBACEDCD-C153-469A-A8FD-EA63E2043096}"/>
    <cellStyle name="Įprastas 4 3 2 2 3 2 11 2" xfId="15350" xr:uid="{10FD6A4E-63BD-4816-AFFF-886AD8986719}"/>
    <cellStyle name="Įprastas 4 3 2 2 3 2 12" xfId="8064" xr:uid="{E070B2DF-EDAF-40B1-92AD-D9142E58B03D}"/>
    <cellStyle name="Įprastas 4 3 2 2 3 2 2" xfId="264" xr:uid="{084A8E5C-444F-49AD-8D21-0AF205F38C40}"/>
    <cellStyle name="Įprastas 4 3 2 2 3 2 2 10" xfId="8194" xr:uid="{A562852B-E514-497F-8FA1-283C385978D5}"/>
    <cellStyle name="Įprastas 4 3 2 2 3 2 2 2" xfId="586" xr:uid="{D29BE38A-96D4-4063-992F-56E4C1EC1FE6}"/>
    <cellStyle name="Įprastas 4 3 2 2 3 2 2 2 2" xfId="1230" xr:uid="{F221544C-DFF6-4416-903F-A1870C0943AC}"/>
    <cellStyle name="Įprastas 4 3 2 2 3 2 2 2 2 2" xfId="5125" xr:uid="{1F17B703-415A-4031-B8A8-8512A68FF60B}"/>
    <cellStyle name="Įprastas 4 3 2 2 3 2 2 2 2 2 2" xfId="13055" xr:uid="{7C233E3F-50B3-4485-9090-38C4780FAF25}"/>
    <cellStyle name="Įprastas 4 3 2 2 3 2 2 2 2 3" xfId="9160" xr:uid="{312D9DDA-ECBF-45D5-9EF5-8435525A8C40}"/>
    <cellStyle name="Įprastas 4 3 2 2 3 2 2 2 3" xfId="2196" xr:uid="{709E70C2-3343-4072-8130-E656B5894E6C}"/>
    <cellStyle name="Įprastas 4 3 2 2 3 2 2 2 3 2" xfId="6089" xr:uid="{319310E7-268B-4734-88C3-C783639914F0}"/>
    <cellStyle name="Įprastas 4 3 2 2 3 2 2 2 3 2 2" xfId="14019" xr:uid="{B021A812-198E-43E2-9CD8-837F53AD104B}"/>
    <cellStyle name="Įprastas 4 3 2 2 3 2 2 2 3 3" xfId="10126" xr:uid="{AB3FFAD0-9349-4049-9DC2-25BDBCBC368A}"/>
    <cellStyle name="Įprastas 4 3 2 2 3 2 2 2 4" xfId="2840" xr:uid="{F0627AD6-0BC4-44DF-91BC-4ACED798F4FF}"/>
    <cellStyle name="Įprastas 4 3 2 2 3 2 2 2 4 2" xfId="6812" xr:uid="{712133F1-346F-4B79-869A-3DEC8205787F}"/>
    <cellStyle name="Įprastas 4 3 2 2 3 2 2 2 4 2 2" xfId="14742" xr:uid="{A03552F4-2C6C-43BC-A923-BD583C1AA0B5}"/>
    <cellStyle name="Įprastas 4 3 2 2 3 2 2 2 4 3" xfId="10770" xr:uid="{B6BC44E5-8170-477B-BA1E-61E875DEC91E}"/>
    <cellStyle name="Įprastas 4 3 2 2 3 2 2 2 5" xfId="3484" xr:uid="{B6FE7825-3AC9-4964-82B2-F3538CBC3C9E}"/>
    <cellStyle name="Įprastas 4 3 2 2 3 2 2 2 5 2" xfId="11414" xr:uid="{956077E0-AF1F-43E2-BF8A-6B970FB571D5}"/>
    <cellStyle name="Įprastas 4 3 2 2 3 2 2 2 6" xfId="4161" xr:uid="{BC56BA9A-4D28-4397-8413-A063AE26D074}"/>
    <cellStyle name="Įprastas 4 3 2 2 3 2 2 2 6 2" xfId="12091" xr:uid="{1321EDDF-2699-4365-ADD9-37364836D8F0}"/>
    <cellStyle name="Įprastas 4 3 2 2 3 2 2 2 7" xfId="7872" xr:uid="{5CB39E3A-08FE-4A76-A4C5-8EE4670B2CD3}"/>
    <cellStyle name="Įprastas 4 3 2 2 3 2 2 2 7 2" xfId="15802" xr:uid="{0436A6A5-D960-4390-8A36-91A8A461637E}"/>
    <cellStyle name="Įprastas 4 3 2 2 3 2 2 2 8" xfId="8516" xr:uid="{9E9C0866-8630-4376-9234-4B3241AA538D}"/>
    <cellStyle name="Įprastas 4 3 2 2 3 2 2 3" xfId="908" xr:uid="{8138E33A-7EE7-429F-82E4-EA987212FC81}"/>
    <cellStyle name="Įprastas 4 3 2 2 3 2 2 3 2" xfId="5366" xr:uid="{1DF6D958-C10E-4DA1-A195-4F411A778A7D}"/>
    <cellStyle name="Įprastas 4 3 2 2 3 2 2 3 2 2" xfId="13296" xr:uid="{8F50E8CB-C9E3-4FCB-8A08-F559E5B95F37}"/>
    <cellStyle name="Įprastas 4 3 2 2 3 2 2 3 3" xfId="6330" xr:uid="{1F501F66-03C7-43E3-AB85-100258CF5F9B}"/>
    <cellStyle name="Įprastas 4 3 2 2 3 2 2 3 3 2" xfId="14260" xr:uid="{A31E8870-A221-4215-AC57-BB1EDA03F642}"/>
    <cellStyle name="Įprastas 4 3 2 2 3 2 2 3 4" xfId="7053" xr:uid="{C0350E57-27FC-4536-8578-6EEDF5C11328}"/>
    <cellStyle name="Įprastas 4 3 2 2 3 2 2 3 4 2" xfId="14983" xr:uid="{2F6B57A2-A82E-4363-BD71-89635418C8BF}"/>
    <cellStyle name="Įprastas 4 3 2 2 3 2 2 3 5" xfId="4402" xr:uid="{68E97D88-7419-4325-BC82-92FBB66B651D}"/>
    <cellStyle name="Įprastas 4 3 2 2 3 2 2 3 5 2" xfId="12332" xr:uid="{18BFD1FC-DEC4-4EFF-A1E4-B118D239917F}"/>
    <cellStyle name="Įprastas 4 3 2 2 3 2 2 3 6" xfId="8838" xr:uid="{B47CFAA3-35EF-40F6-8694-0A1D952F863C}"/>
    <cellStyle name="Įprastas 4 3 2 2 3 2 2 4" xfId="1552" xr:uid="{E50E4BAC-FC05-44D3-B5E2-2F488024466E}"/>
    <cellStyle name="Įprastas 4 3 2 2 3 2 2 4 2" xfId="5607" xr:uid="{842FCB70-01B9-4D41-9EC5-8BC0BFC18FE5}"/>
    <cellStyle name="Įprastas 4 3 2 2 3 2 2 4 2 2" xfId="13537" xr:uid="{C5B0AD0C-C01A-40A5-A2CA-E82F1FF741F9}"/>
    <cellStyle name="Įprastas 4 3 2 2 3 2 2 4 3" xfId="7294" xr:uid="{027FCE93-DAA9-424F-83DD-7528CAB9135A}"/>
    <cellStyle name="Įprastas 4 3 2 2 3 2 2 4 3 2" xfId="15224" xr:uid="{5652F783-2C3C-43FF-A860-685B3FBC2BE3}"/>
    <cellStyle name="Įprastas 4 3 2 2 3 2 2 4 4" xfId="4643" xr:uid="{E7ACEF57-F215-49F0-AEAD-B59F78C1069F}"/>
    <cellStyle name="Įprastas 4 3 2 2 3 2 2 4 4 2" xfId="12573" xr:uid="{76DDB5C7-E36F-4972-ADA7-49DBA6DE2354}"/>
    <cellStyle name="Įprastas 4 3 2 2 3 2 2 4 5" xfId="9482" xr:uid="{C8DC876D-79AB-4750-9106-97961F01D5A8}"/>
    <cellStyle name="Įprastas 4 3 2 2 3 2 2 5" xfId="1874" xr:uid="{AB2FD7F3-EE9D-45CD-B335-66A077FBB2B9}"/>
    <cellStyle name="Įprastas 4 3 2 2 3 2 2 5 2" xfId="4884" xr:uid="{33AA6A0C-A4C2-4FD8-86B0-52151679EE55}"/>
    <cellStyle name="Įprastas 4 3 2 2 3 2 2 5 2 2" xfId="12814" xr:uid="{221576D7-F609-466B-8C84-7B80DBF4675A}"/>
    <cellStyle name="Įprastas 4 3 2 2 3 2 2 5 3" xfId="9804" xr:uid="{A9767FC3-3D6D-4447-B3E4-6D394CF2D1F2}"/>
    <cellStyle name="Įprastas 4 3 2 2 3 2 2 6" xfId="2518" xr:uid="{43AEB463-531F-466A-94EF-F354D780F8FC}"/>
    <cellStyle name="Įprastas 4 3 2 2 3 2 2 6 2" xfId="5848" xr:uid="{E8ED8290-EAE3-423A-AA9D-7F9FF8F6DEEE}"/>
    <cellStyle name="Įprastas 4 3 2 2 3 2 2 6 2 2" xfId="13778" xr:uid="{C1FCE4E3-520E-442A-BF3D-5355715D9004}"/>
    <cellStyle name="Įprastas 4 3 2 2 3 2 2 6 3" xfId="10448" xr:uid="{5CA5FD17-E1EF-4060-A1BC-34A2AF905A74}"/>
    <cellStyle name="Įprastas 4 3 2 2 3 2 2 7" xfId="3162" xr:uid="{0A90FCF0-91CC-4DC1-8F11-E566D327EB58}"/>
    <cellStyle name="Įprastas 4 3 2 2 3 2 2 7 2" xfId="6571" xr:uid="{A8E53ACF-4A2E-4E59-8005-AB2D0F1695D7}"/>
    <cellStyle name="Įprastas 4 3 2 2 3 2 2 7 2 2" xfId="14501" xr:uid="{97E42D23-AE7D-41FC-A499-4C6BC833B7B0}"/>
    <cellStyle name="Įprastas 4 3 2 2 3 2 2 7 3" xfId="11092" xr:uid="{C7196EA4-DA62-401F-9742-68E9BA0FDA9B}"/>
    <cellStyle name="Įprastas 4 3 2 2 3 2 2 8" xfId="3920" xr:uid="{F0E11B7B-F236-4B1B-ACBE-F6C22E3FE0A6}"/>
    <cellStyle name="Įprastas 4 3 2 2 3 2 2 8 2" xfId="11850" xr:uid="{0C43F617-302A-46EB-AE40-E758440B11AF}"/>
    <cellStyle name="Įprastas 4 3 2 2 3 2 2 9" xfId="7550" xr:uid="{9014D688-E052-4CB2-8460-59D5938ED559}"/>
    <cellStyle name="Įprastas 4 3 2 2 3 2 2 9 2" xfId="15480" xr:uid="{0F2ED114-1542-485C-ABA9-C85B1883EE9C}"/>
    <cellStyle name="Įprastas 4 3 2 2 3 2 3" xfId="456" xr:uid="{7C250FD3-FFD1-4D14-8A9D-D2DDCC43D5E9}"/>
    <cellStyle name="Įprastas 4 3 2 2 3 2 3 2" xfId="1100" xr:uid="{FA34F933-EEF5-4B6D-87E8-68B8247F36A5}"/>
    <cellStyle name="Įprastas 4 3 2 2 3 2 3 2 2" xfId="5005" xr:uid="{2C44607B-0825-4044-A9E2-E05F7329027B}"/>
    <cellStyle name="Įprastas 4 3 2 2 3 2 3 2 2 2" xfId="12935" xr:uid="{CCD8F4FB-469A-4FC6-9388-A25D7AE003BB}"/>
    <cellStyle name="Įprastas 4 3 2 2 3 2 3 2 3" xfId="9030" xr:uid="{6F4CF972-1F53-4628-A88A-D835DB23A828}"/>
    <cellStyle name="Įprastas 4 3 2 2 3 2 3 3" xfId="2066" xr:uid="{C88B38A3-4C06-46C4-B9BA-08BF4126D1BE}"/>
    <cellStyle name="Įprastas 4 3 2 2 3 2 3 3 2" xfId="5969" xr:uid="{3205A39A-B45F-4B02-96A9-A04E516D68E2}"/>
    <cellStyle name="Įprastas 4 3 2 2 3 2 3 3 2 2" xfId="13899" xr:uid="{CFE2C90E-DFD5-4C12-ADC8-16FBE95AB652}"/>
    <cellStyle name="Įprastas 4 3 2 2 3 2 3 3 3" xfId="9996" xr:uid="{7444D180-5E74-4BFE-9A34-D90E91791D2C}"/>
    <cellStyle name="Įprastas 4 3 2 2 3 2 3 4" xfId="2710" xr:uid="{0A64751A-894E-41D8-9DFD-3993A1DBDD4C}"/>
    <cellStyle name="Įprastas 4 3 2 2 3 2 3 4 2" xfId="6692" xr:uid="{14E527BD-0A46-4C1B-98BE-7D62C2877002}"/>
    <cellStyle name="Įprastas 4 3 2 2 3 2 3 4 2 2" xfId="14622" xr:uid="{FCE1CB14-E81D-4507-9D2A-48BBC22A9C3B}"/>
    <cellStyle name="Įprastas 4 3 2 2 3 2 3 4 3" xfId="10640" xr:uid="{BCB057C0-64E3-4D2C-B258-BCF4A21D8673}"/>
    <cellStyle name="Įprastas 4 3 2 2 3 2 3 5" xfId="3354" xr:uid="{66D7F047-DA07-413B-B7A6-DD4E6FB94874}"/>
    <cellStyle name="Įprastas 4 3 2 2 3 2 3 5 2" xfId="11284" xr:uid="{A75C43DE-8470-4064-837A-69861EF3C32A}"/>
    <cellStyle name="Įprastas 4 3 2 2 3 2 3 6" xfId="4041" xr:uid="{F236B328-6D4E-4B79-9ACC-A01A20680AC0}"/>
    <cellStyle name="Įprastas 4 3 2 2 3 2 3 6 2" xfId="11971" xr:uid="{DCFFA282-BC66-43CD-890B-90E6668E418B}"/>
    <cellStyle name="Įprastas 4 3 2 2 3 2 3 7" xfId="7742" xr:uid="{D2C0C633-3B2C-4C82-B25A-3FB23DFCD62B}"/>
    <cellStyle name="Įprastas 4 3 2 2 3 2 3 7 2" xfId="15672" xr:uid="{788DBBC5-6C30-4F11-8CE4-BCA840C91F77}"/>
    <cellStyle name="Įprastas 4 3 2 2 3 2 3 8" xfId="8386" xr:uid="{9FB75177-D6EB-4023-8134-6BB4480395D0}"/>
    <cellStyle name="Įprastas 4 3 2 2 3 2 4" xfId="778" xr:uid="{A8EEE5E8-C40D-41BA-BE05-4F719FC7BFB3}"/>
    <cellStyle name="Įprastas 4 3 2 2 3 2 4 2" xfId="5246" xr:uid="{E335E7AF-9FB2-4904-AC2C-1042BF12D04A}"/>
    <cellStyle name="Įprastas 4 3 2 2 3 2 4 2 2" xfId="13176" xr:uid="{5F6B6C5A-99BC-473A-AFF0-DD84F3850270}"/>
    <cellStyle name="Įprastas 4 3 2 2 3 2 4 3" xfId="6210" xr:uid="{24887626-D41D-4A8C-88EB-D5F6E682E4D5}"/>
    <cellStyle name="Įprastas 4 3 2 2 3 2 4 3 2" xfId="14140" xr:uid="{356FA608-6C81-4E2D-B239-001C06207E38}"/>
    <cellStyle name="Įprastas 4 3 2 2 3 2 4 4" xfId="6933" xr:uid="{04AF4D1F-0F26-417A-9806-68A7C93284C8}"/>
    <cellStyle name="Įprastas 4 3 2 2 3 2 4 4 2" xfId="14863" xr:uid="{D3117750-201D-46C0-BA5E-2AB0FC010499}"/>
    <cellStyle name="Įprastas 4 3 2 2 3 2 4 5" xfId="4282" xr:uid="{FA4B31C9-5CEE-4AD8-82D7-C4DF0A90360C}"/>
    <cellStyle name="Įprastas 4 3 2 2 3 2 4 5 2" xfId="12212" xr:uid="{C6DF6066-10A1-4BCA-A387-F156E928CCEA}"/>
    <cellStyle name="Įprastas 4 3 2 2 3 2 4 6" xfId="8708" xr:uid="{3E88C04C-633C-41A8-9216-B33651CA16C3}"/>
    <cellStyle name="Įprastas 4 3 2 2 3 2 5" xfId="1422" xr:uid="{03F58809-29C8-4B2C-ABAD-E0FB0BED8B4C}"/>
    <cellStyle name="Įprastas 4 3 2 2 3 2 5 2" xfId="5487" xr:uid="{EACDC114-F868-49FD-BF33-E032C3A04D04}"/>
    <cellStyle name="Įprastas 4 3 2 2 3 2 5 2 2" xfId="13417" xr:uid="{C83FCD78-302F-4428-ADD0-F6CE3DA76761}"/>
    <cellStyle name="Įprastas 4 3 2 2 3 2 5 3" xfId="7174" xr:uid="{75133619-F418-4727-8545-9FDFEB9C014A}"/>
    <cellStyle name="Įprastas 4 3 2 2 3 2 5 3 2" xfId="15104" xr:uid="{A9AC9596-D7CE-4F0C-9666-EB755002CF65}"/>
    <cellStyle name="Įprastas 4 3 2 2 3 2 5 4" xfId="4523" xr:uid="{C8513FA1-8057-4281-BDD1-9CE523E14F82}"/>
    <cellStyle name="Įprastas 4 3 2 2 3 2 5 4 2" xfId="12453" xr:uid="{62E25F09-A821-4D94-841E-9948F7E28A08}"/>
    <cellStyle name="Įprastas 4 3 2 2 3 2 5 5" xfId="9352" xr:uid="{6BB42D73-ECF8-4FD2-8EA7-C125A1266409}"/>
    <cellStyle name="Įprastas 4 3 2 2 3 2 6" xfId="1744" xr:uid="{1B63C0BA-CCFB-43FF-86FC-FF8346963CD9}"/>
    <cellStyle name="Įprastas 4 3 2 2 3 2 6 2" xfId="4764" xr:uid="{01D05872-E590-4D96-A2C9-C2E366D4BF4B}"/>
    <cellStyle name="Įprastas 4 3 2 2 3 2 6 2 2" xfId="12694" xr:uid="{857C1A83-862D-488F-8DC2-2DACFAA6F433}"/>
    <cellStyle name="Įprastas 4 3 2 2 3 2 6 3" xfId="9674" xr:uid="{21F29BE1-6F5F-46C2-8419-13EE9E1F312F}"/>
    <cellStyle name="Įprastas 4 3 2 2 3 2 7" xfId="2388" xr:uid="{078DACC5-3ED7-4559-88EC-1529DCD6ED97}"/>
    <cellStyle name="Įprastas 4 3 2 2 3 2 7 2" xfId="5728" xr:uid="{5B13155D-E371-4250-B93A-B50F60AAB925}"/>
    <cellStyle name="Įprastas 4 3 2 2 3 2 7 2 2" xfId="13658" xr:uid="{9A4A3B90-DC76-48AE-94FD-0C5E6E3AE947}"/>
    <cellStyle name="Įprastas 4 3 2 2 3 2 7 3" xfId="10318" xr:uid="{E4E4F510-C25D-4CAB-8758-72371AF4D55A}"/>
    <cellStyle name="Įprastas 4 3 2 2 3 2 8" xfId="3032" xr:uid="{68EE6F62-9F5F-4519-AC81-6F3091F34590}"/>
    <cellStyle name="Įprastas 4 3 2 2 3 2 8 2" xfId="6451" xr:uid="{8DA3A195-B738-4ECB-8945-6BA0E5F68BAD}"/>
    <cellStyle name="Įprastas 4 3 2 2 3 2 8 2 2" xfId="14381" xr:uid="{F06955D6-FA40-4E76-AD9A-EDEFEF679FDE}"/>
    <cellStyle name="Įprastas 4 3 2 2 3 2 8 3" xfId="10962" xr:uid="{15E8EC89-ED0F-47B0-82D6-C8CAFBDA37D0}"/>
    <cellStyle name="Įprastas 4 3 2 2 3 2 9" xfId="3676" xr:uid="{16D5AC49-A3F8-4849-B952-688D4D837B1A}"/>
    <cellStyle name="Įprastas 4 3 2 2 3 2 9 2" xfId="11606" xr:uid="{A08201AE-FF86-4DB0-9A3A-E26AA952C522}"/>
    <cellStyle name="Įprastas 4 3 2 2 3 3" xfId="199" xr:uid="{17BEE57F-13BD-47B6-BBD9-5EB57572E63F}"/>
    <cellStyle name="Įprastas 4 3 2 2 3 3 10" xfId="8129" xr:uid="{4EF26B87-BB07-469C-B621-C9624E2870FC}"/>
    <cellStyle name="Įprastas 4 3 2 2 3 3 2" xfId="521" xr:uid="{77232055-B2B3-433E-9D3D-188FE89E7B61}"/>
    <cellStyle name="Įprastas 4 3 2 2 3 3 2 2" xfId="1165" xr:uid="{A15FFDF1-6727-48FC-A850-1BAB16958E02}"/>
    <cellStyle name="Įprastas 4 3 2 2 3 3 2 2 2" xfId="5065" xr:uid="{22C8936A-6D20-49DC-9608-7EF0537650AF}"/>
    <cellStyle name="Įprastas 4 3 2 2 3 3 2 2 2 2" xfId="12995" xr:uid="{A960905E-D9AA-4497-8339-3D0DC87C35C4}"/>
    <cellStyle name="Įprastas 4 3 2 2 3 3 2 2 3" xfId="9095" xr:uid="{960EA61E-0949-44BB-968B-35F4FC60D856}"/>
    <cellStyle name="Įprastas 4 3 2 2 3 3 2 3" xfId="2131" xr:uid="{F6D1588B-D7C5-45A7-9ECC-33641FC715E3}"/>
    <cellStyle name="Įprastas 4 3 2 2 3 3 2 3 2" xfId="6029" xr:uid="{E94B57BE-F004-4A66-B8E0-F3AF4665B3C1}"/>
    <cellStyle name="Įprastas 4 3 2 2 3 3 2 3 2 2" xfId="13959" xr:uid="{728B2C3F-A1A3-49BC-9E5A-9E61F3FB1C2D}"/>
    <cellStyle name="Įprastas 4 3 2 2 3 3 2 3 3" xfId="10061" xr:uid="{5AC8260E-A014-4B02-8FA7-19217B7EFB22}"/>
    <cellStyle name="Įprastas 4 3 2 2 3 3 2 4" xfId="2775" xr:uid="{1A42250E-983D-4369-A802-A1CC9029DCB3}"/>
    <cellStyle name="Įprastas 4 3 2 2 3 3 2 4 2" xfId="6752" xr:uid="{099CF060-400B-43FC-8937-1A2117B62C37}"/>
    <cellStyle name="Įprastas 4 3 2 2 3 3 2 4 2 2" xfId="14682" xr:uid="{C3E94B5E-CDFB-40AB-9D60-F9ABADEB9D98}"/>
    <cellStyle name="Įprastas 4 3 2 2 3 3 2 4 3" xfId="10705" xr:uid="{90810A57-E81B-424A-AC86-414E12ADBC23}"/>
    <cellStyle name="Įprastas 4 3 2 2 3 3 2 5" xfId="3419" xr:uid="{C30746E7-8B39-4263-AAE7-10BE6F0928EF}"/>
    <cellStyle name="Įprastas 4 3 2 2 3 3 2 5 2" xfId="11349" xr:uid="{68FA5A45-3817-4ABF-868A-F59918604EC8}"/>
    <cellStyle name="Įprastas 4 3 2 2 3 3 2 6" xfId="4101" xr:uid="{F8062BF9-8429-4CF4-B441-C9E6DC16DB77}"/>
    <cellStyle name="Įprastas 4 3 2 2 3 3 2 6 2" xfId="12031" xr:uid="{1099625F-9047-47B7-82F1-3A9C34D1EFB4}"/>
    <cellStyle name="Įprastas 4 3 2 2 3 3 2 7" xfId="7807" xr:uid="{E88A93AA-6B64-4EA2-8A62-A0658FEEE4DE}"/>
    <cellStyle name="Įprastas 4 3 2 2 3 3 2 7 2" xfId="15737" xr:uid="{E3D66332-F159-436C-9B51-6F1A44397B8E}"/>
    <cellStyle name="Įprastas 4 3 2 2 3 3 2 8" xfId="8451" xr:uid="{832AEEAD-3216-485F-B435-618CFBC6EF1A}"/>
    <cellStyle name="Įprastas 4 3 2 2 3 3 3" xfId="843" xr:uid="{75BEC7AC-1E34-403F-B7A6-1D99C800BE29}"/>
    <cellStyle name="Įprastas 4 3 2 2 3 3 3 2" xfId="5306" xr:uid="{4947B9A5-5350-428F-BBC6-07011632CF8E}"/>
    <cellStyle name="Įprastas 4 3 2 2 3 3 3 2 2" xfId="13236" xr:uid="{E319867F-5FE2-445E-9B7A-F5F35584BD28}"/>
    <cellStyle name="Įprastas 4 3 2 2 3 3 3 3" xfId="6270" xr:uid="{6A9FBB2D-04EF-4BE0-A61A-1DD9BAD16AC4}"/>
    <cellStyle name="Įprastas 4 3 2 2 3 3 3 3 2" xfId="14200" xr:uid="{E6107E14-4D45-4D25-BCD6-E67BEF3CAB41}"/>
    <cellStyle name="Įprastas 4 3 2 2 3 3 3 4" xfId="6993" xr:uid="{2132D5EA-56E2-45AB-87D9-0188147E28D7}"/>
    <cellStyle name="Įprastas 4 3 2 2 3 3 3 4 2" xfId="14923" xr:uid="{CC9F3B8A-31A4-4415-9A33-352B9864A1CA}"/>
    <cellStyle name="Įprastas 4 3 2 2 3 3 3 5" xfId="4342" xr:uid="{BCC082EF-47EF-4F82-AE5E-1612389E62E9}"/>
    <cellStyle name="Įprastas 4 3 2 2 3 3 3 5 2" xfId="12272" xr:uid="{3112640A-E0CC-466D-9F3F-70B5255B2F18}"/>
    <cellStyle name="Įprastas 4 3 2 2 3 3 3 6" xfId="8773" xr:uid="{609A23EA-CB55-424D-9789-D072BE9AFC28}"/>
    <cellStyle name="Įprastas 4 3 2 2 3 3 4" xfId="1487" xr:uid="{A80FF1C8-50AC-48C4-8DAB-B30110C8F979}"/>
    <cellStyle name="Įprastas 4 3 2 2 3 3 4 2" xfId="5547" xr:uid="{7D4DB22C-3016-4B9A-839D-D0C66A3709DC}"/>
    <cellStyle name="Įprastas 4 3 2 2 3 3 4 2 2" xfId="13477" xr:uid="{D8B2E389-7901-4487-86BE-6622CD39F365}"/>
    <cellStyle name="Įprastas 4 3 2 2 3 3 4 3" xfId="7234" xr:uid="{5A78CD8F-A6DF-4ADB-9033-F84FD0684F98}"/>
    <cellStyle name="Įprastas 4 3 2 2 3 3 4 3 2" xfId="15164" xr:uid="{C06AC85E-7766-44C0-8DC4-C32A90030778}"/>
    <cellStyle name="Įprastas 4 3 2 2 3 3 4 4" xfId="4583" xr:uid="{987EEC7C-B8EB-4BB6-B7A3-346EDA1B6974}"/>
    <cellStyle name="Įprastas 4 3 2 2 3 3 4 4 2" xfId="12513" xr:uid="{5582236D-519C-49BB-8E52-CA679576C120}"/>
    <cellStyle name="Įprastas 4 3 2 2 3 3 4 5" xfId="9417" xr:uid="{66BD45CB-2D15-4D56-A3F9-42B0E94F1F83}"/>
    <cellStyle name="Įprastas 4 3 2 2 3 3 5" xfId="1809" xr:uid="{A7390298-C2FB-4CB1-A1C9-7E01E09A5B2C}"/>
    <cellStyle name="Įprastas 4 3 2 2 3 3 5 2" xfId="4824" xr:uid="{B90EFF8D-FA66-4FB6-94FC-02DED6CC387B}"/>
    <cellStyle name="Įprastas 4 3 2 2 3 3 5 2 2" xfId="12754" xr:uid="{3EAC6608-22CA-45B7-BE75-3EBA83266C49}"/>
    <cellStyle name="Įprastas 4 3 2 2 3 3 5 3" xfId="9739" xr:uid="{4E1288ED-4F7A-4FD8-AED9-4B15FDFE1EB2}"/>
    <cellStyle name="Įprastas 4 3 2 2 3 3 6" xfId="2453" xr:uid="{0E99952E-3FD8-429C-80CD-493770F00C3F}"/>
    <cellStyle name="Įprastas 4 3 2 2 3 3 6 2" xfId="5788" xr:uid="{25A526F5-E4EA-4ECF-95F1-D675809989B2}"/>
    <cellStyle name="Įprastas 4 3 2 2 3 3 6 2 2" xfId="13718" xr:uid="{3D5B11CD-31E4-4F5A-AD44-CD3E495A6A79}"/>
    <cellStyle name="Įprastas 4 3 2 2 3 3 6 3" xfId="10383" xr:uid="{6841FA94-43F9-4365-A4F0-451E0FF71E98}"/>
    <cellStyle name="Įprastas 4 3 2 2 3 3 7" xfId="3097" xr:uid="{9EF1AE4F-007B-4081-B828-338C20893BA3}"/>
    <cellStyle name="Įprastas 4 3 2 2 3 3 7 2" xfId="6511" xr:uid="{07263873-4A79-4ADB-A627-F16F66109A19}"/>
    <cellStyle name="Įprastas 4 3 2 2 3 3 7 2 2" xfId="14441" xr:uid="{9D9D561B-D327-4F05-9E3F-9F229AC02F91}"/>
    <cellStyle name="Įprastas 4 3 2 2 3 3 7 3" xfId="11027" xr:uid="{F3A4AC0A-34E3-4BE5-A503-200A9494C96E}"/>
    <cellStyle name="Įprastas 4 3 2 2 3 3 8" xfId="3860" xr:uid="{F89FDE0B-9B96-40F6-A6C2-7291C028655F}"/>
    <cellStyle name="Įprastas 4 3 2 2 3 3 8 2" xfId="11790" xr:uid="{205EDEA4-F27C-4140-AA1D-DAD1F238C4CD}"/>
    <cellStyle name="Įprastas 4 3 2 2 3 3 9" xfId="7485" xr:uid="{ECE547BF-9F43-408D-A830-B13BFF832E34}"/>
    <cellStyle name="Įprastas 4 3 2 2 3 3 9 2" xfId="15415" xr:uid="{7D4C7203-B229-49B5-B445-80FABC20CA65}"/>
    <cellStyle name="Įprastas 4 3 2 2 3 4" xfId="328" xr:uid="{1B65F520-4FDB-46BC-9CB5-FBEF4AC7C073}"/>
    <cellStyle name="Įprastas 4 3 2 2 3 4 10" xfId="8258" xr:uid="{6AFA7FED-C4BA-429C-B55B-F92709F3EDF7}"/>
    <cellStyle name="Įprastas 4 3 2 2 3 4 2" xfId="650" xr:uid="{7558B2F5-90A5-48FA-9FC5-4661F9AA9205}"/>
    <cellStyle name="Įprastas 4 3 2 2 3 4 2 2" xfId="1294" xr:uid="{6CEA3FED-F1A1-48AC-9ED2-A544FBA198BE}"/>
    <cellStyle name="Įprastas 4 3 2 2 3 4 2 2 2" xfId="9224" xr:uid="{46EB4AAC-075F-4E19-A44D-C913AD3BBB58}"/>
    <cellStyle name="Įprastas 4 3 2 2 3 4 2 3" xfId="2260" xr:uid="{5BE5305D-590A-49E2-B294-68EBC60CC969}"/>
    <cellStyle name="Įprastas 4 3 2 2 3 4 2 3 2" xfId="10190" xr:uid="{78C787B0-8A21-4FA8-ABF9-66387377BB36}"/>
    <cellStyle name="Įprastas 4 3 2 2 3 4 2 4" xfId="2904" xr:uid="{B6E16BDF-ED1C-4481-AEC8-ADAB3A4FB935}"/>
    <cellStyle name="Įprastas 4 3 2 2 3 4 2 4 2" xfId="10834" xr:uid="{D093B41C-5115-41F4-82B3-8F84A1004B27}"/>
    <cellStyle name="Įprastas 4 3 2 2 3 4 2 5" xfId="3548" xr:uid="{BFBC1964-CEF9-44B8-B5B2-C4974FA32918}"/>
    <cellStyle name="Įprastas 4 3 2 2 3 4 2 5 2" xfId="11478" xr:uid="{09304CDB-97B3-4DCE-A66F-C9A7998339BB}"/>
    <cellStyle name="Įprastas 4 3 2 2 3 4 2 6" xfId="4945" xr:uid="{DC6B6412-CAFD-47CA-B070-C41E870D4EEA}"/>
    <cellStyle name="Įprastas 4 3 2 2 3 4 2 6 2" xfId="12875" xr:uid="{A1DF875C-A17E-485E-B2EC-5FCAF854479B}"/>
    <cellStyle name="Įprastas 4 3 2 2 3 4 2 7" xfId="7936" xr:uid="{0FC15B9F-B565-4D77-BCEC-05D815145F3F}"/>
    <cellStyle name="Įprastas 4 3 2 2 3 4 2 7 2" xfId="15866" xr:uid="{BE9FDC6B-95D6-4668-B5CF-32983D057539}"/>
    <cellStyle name="Įprastas 4 3 2 2 3 4 2 8" xfId="8580" xr:uid="{9A010CAB-1E75-41D7-AB85-115503F9ECF1}"/>
    <cellStyle name="Įprastas 4 3 2 2 3 4 3" xfId="972" xr:uid="{D53D8670-13D1-4313-BFA9-27C0DA6C5F54}"/>
    <cellStyle name="Įprastas 4 3 2 2 3 4 3 2" xfId="5909" xr:uid="{FBF93182-A4EB-48E0-90E7-6B582E8BDC63}"/>
    <cellStyle name="Įprastas 4 3 2 2 3 4 3 2 2" xfId="13839" xr:uid="{B79B55B0-4EE9-44DC-A647-7A8F41F68602}"/>
    <cellStyle name="Įprastas 4 3 2 2 3 4 3 3" xfId="8902" xr:uid="{298436C8-29BF-40C9-A7CA-26FBBB46A374}"/>
    <cellStyle name="Įprastas 4 3 2 2 3 4 4" xfId="1616" xr:uid="{AA28FECB-9F48-43AB-AC4C-29DD7B12505E}"/>
    <cellStyle name="Įprastas 4 3 2 2 3 4 4 2" xfId="6632" xr:uid="{44ED5CDC-ABED-4993-BDBD-88F73624C8FB}"/>
    <cellStyle name="Įprastas 4 3 2 2 3 4 4 2 2" xfId="14562" xr:uid="{CDD61978-99A7-402D-BA93-FDB3A3317301}"/>
    <cellStyle name="Įprastas 4 3 2 2 3 4 4 3" xfId="9546" xr:uid="{75BCC5C3-12E0-4FD9-97CE-EF8FD405758A}"/>
    <cellStyle name="Įprastas 4 3 2 2 3 4 5" xfId="1938" xr:uid="{C6B58C67-13DE-4FD5-A889-6AABD2800400}"/>
    <cellStyle name="Įprastas 4 3 2 2 3 4 5 2" xfId="9868" xr:uid="{291666A6-58D1-4924-86C4-EF8EFFE1A811}"/>
    <cellStyle name="Įprastas 4 3 2 2 3 4 6" xfId="2582" xr:uid="{230B5E13-22FE-42AE-B87B-8BEA18BB23F3}"/>
    <cellStyle name="Įprastas 4 3 2 2 3 4 6 2" xfId="10512" xr:uid="{9851D531-20A9-4D2A-8D53-77EAB249A431}"/>
    <cellStyle name="Įprastas 4 3 2 2 3 4 7" xfId="3226" xr:uid="{FDD543D7-34E3-4AB9-B139-567FFDEF0371}"/>
    <cellStyle name="Įprastas 4 3 2 2 3 4 7 2" xfId="11156" xr:uid="{C2FD251D-E77F-435D-A64D-5F9E0497A1EC}"/>
    <cellStyle name="Įprastas 4 3 2 2 3 4 8" xfId="3981" xr:uid="{8DEEC764-2356-4844-B542-F285FA0B78C5}"/>
    <cellStyle name="Įprastas 4 3 2 2 3 4 8 2" xfId="11911" xr:uid="{27B023F9-DE45-4E95-9CBD-C397F5C75053}"/>
    <cellStyle name="Įprastas 4 3 2 2 3 4 9" xfId="7614" xr:uid="{2C93AC01-1F23-4A4B-99AC-5655AC2061D7}"/>
    <cellStyle name="Įprastas 4 3 2 2 3 4 9 2" xfId="15544" xr:uid="{41B4EBFF-AB7D-4119-B3BC-02D65121F65F}"/>
    <cellStyle name="Įprastas 4 3 2 2 3 5" xfId="391" xr:uid="{5FE2FA0E-7361-456A-AECC-4F19FEC57B1A}"/>
    <cellStyle name="Įprastas 4 3 2 2 3 5 2" xfId="1035" xr:uid="{C655F613-E659-4082-8633-C4FC098DE335}"/>
    <cellStyle name="Įprastas 4 3 2 2 3 5 2 2" xfId="5186" xr:uid="{36B1AF8D-9552-461C-ABCF-582C948B7E5B}"/>
    <cellStyle name="Įprastas 4 3 2 2 3 5 2 2 2" xfId="13116" xr:uid="{AE89E414-F8F0-4DFA-A9B0-927FEC652D4A}"/>
    <cellStyle name="Įprastas 4 3 2 2 3 5 2 3" xfId="8965" xr:uid="{7D461BB6-C6B6-40CC-9492-F98B5B93AEF6}"/>
    <cellStyle name="Įprastas 4 3 2 2 3 5 3" xfId="2001" xr:uid="{AF98B231-0CE2-4ADB-91B0-1E75E6EE48DE}"/>
    <cellStyle name="Įprastas 4 3 2 2 3 5 3 2" xfId="6150" xr:uid="{280A8DC1-1736-41D9-B414-7EB735B35F27}"/>
    <cellStyle name="Įprastas 4 3 2 2 3 5 3 2 2" xfId="14080" xr:uid="{D4089443-5542-4466-BE32-7694D873FB4E}"/>
    <cellStyle name="Įprastas 4 3 2 2 3 5 3 3" xfId="9931" xr:uid="{0F5450E1-9426-447E-A3EF-4A15247A8DD2}"/>
    <cellStyle name="Įprastas 4 3 2 2 3 5 4" xfId="2645" xr:uid="{6DCBDC5F-5301-4A9B-B8FC-9941C0EF4A03}"/>
    <cellStyle name="Įprastas 4 3 2 2 3 5 4 2" xfId="6873" xr:uid="{FF5CEA91-AAB3-4598-81F6-00464A06A96B}"/>
    <cellStyle name="Įprastas 4 3 2 2 3 5 4 2 2" xfId="14803" xr:uid="{6345315A-3D09-4003-ADA4-312F97DCB24F}"/>
    <cellStyle name="Įprastas 4 3 2 2 3 5 4 3" xfId="10575" xr:uid="{A04BF108-C00F-41AA-86F7-14DD0BEED05A}"/>
    <cellStyle name="Įprastas 4 3 2 2 3 5 5" xfId="3289" xr:uid="{1CBE5A96-1A70-463C-8D5A-9CA867A84638}"/>
    <cellStyle name="Įprastas 4 3 2 2 3 5 5 2" xfId="11219" xr:uid="{373FC5DA-5001-4AF2-8B48-188DDDB1CB75}"/>
    <cellStyle name="Įprastas 4 3 2 2 3 5 6" xfId="4222" xr:uid="{90227A9E-EF4F-425E-AE34-104B93934687}"/>
    <cellStyle name="Įprastas 4 3 2 2 3 5 6 2" xfId="12152" xr:uid="{28CDC1CA-892F-4D53-B095-1A12D56FFD16}"/>
    <cellStyle name="Įprastas 4 3 2 2 3 5 7" xfId="7677" xr:uid="{4C67C7C9-71D3-4885-AF45-DBBB7F584D82}"/>
    <cellStyle name="Įprastas 4 3 2 2 3 5 7 2" xfId="15607" xr:uid="{86DB07DB-EBCB-46D9-935F-2EAB3B8E5119}"/>
    <cellStyle name="Įprastas 4 3 2 2 3 5 8" xfId="8321" xr:uid="{C4DEBA28-7476-4B2D-9059-96D4EFF7C78C}"/>
    <cellStyle name="Įprastas 4 3 2 2 3 6" xfId="713" xr:uid="{B5E9FB15-296F-4973-9B85-A3775A56BB52}"/>
    <cellStyle name="Įprastas 4 3 2 2 3 6 2" xfId="5427" xr:uid="{5AADF57B-3706-40B9-BA52-D0F8209A26EE}"/>
    <cellStyle name="Įprastas 4 3 2 2 3 6 2 2" xfId="13357" xr:uid="{F93A8A30-B22A-4378-B51B-EFBA98182369}"/>
    <cellStyle name="Įprastas 4 3 2 2 3 6 3" xfId="7114" xr:uid="{875E6438-3825-4300-87D0-FDB15E9E8E7F}"/>
    <cellStyle name="Įprastas 4 3 2 2 3 6 3 2" xfId="15044" xr:uid="{B1EF6E74-3B17-465C-8174-5765CBE9CAE7}"/>
    <cellStyle name="Įprastas 4 3 2 2 3 6 4" xfId="4463" xr:uid="{E11E52B2-FFD1-4D21-9F2A-4513B9422D28}"/>
    <cellStyle name="Įprastas 4 3 2 2 3 6 4 2" xfId="12393" xr:uid="{902EC6C3-B267-412F-B29E-71CA89EC215F}"/>
    <cellStyle name="Įprastas 4 3 2 2 3 6 5" xfId="8643" xr:uid="{D7746F5E-40FC-40F6-A93D-6DBBD112168D}"/>
    <cellStyle name="Įprastas 4 3 2 2 3 7" xfId="1357" xr:uid="{3EBCB6F3-845F-4F0C-BF9B-825C959118D2}"/>
    <cellStyle name="Įprastas 4 3 2 2 3 7 2" xfId="4704" xr:uid="{65540CE1-FE19-48BD-8FE7-6D9540AA74BD}"/>
    <cellStyle name="Įprastas 4 3 2 2 3 7 2 2" xfId="12634" xr:uid="{6B7818AC-538F-4B3D-B215-5DD00D0CC3E1}"/>
    <cellStyle name="Įprastas 4 3 2 2 3 7 3" xfId="9287" xr:uid="{2EA669DC-B805-407C-9BF0-7BD80BD03149}"/>
    <cellStyle name="Įprastas 4 3 2 2 3 8" xfId="1679" xr:uid="{664889F4-74EA-431D-984B-31BD16B7BD13}"/>
    <cellStyle name="Įprastas 4 3 2 2 3 8 2" xfId="5668" xr:uid="{559192E3-076A-4A3E-A957-CC5B8646083B}"/>
    <cellStyle name="Įprastas 4 3 2 2 3 8 2 2" xfId="13598" xr:uid="{969FAD94-A468-4804-A072-4F83CFD71B84}"/>
    <cellStyle name="Įprastas 4 3 2 2 3 8 3" xfId="9609" xr:uid="{34CB1C94-317A-4C3D-BCAA-A1048D835D3C}"/>
    <cellStyle name="Įprastas 4 3 2 2 3 9" xfId="2323" xr:uid="{307F00F8-41A7-40A1-940A-F4CD6AFA4C8F}"/>
    <cellStyle name="Įprastas 4 3 2 2 3 9 2" xfId="6391" xr:uid="{3CE39EFB-BE37-47BC-859C-F43E82D69939}"/>
    <cellStyle name="Įprastas 4 3 2 2 3 9 2 2" xfId="14321" xr:uid="{A62C951C-FB81-46C2-84B0-AF8DA8BE5954}"/>
    <cellStyle name="Įprastas 4 3 2 2 3 9 3" xfId="10253" xr:uid="{ED47844D-F0AF-4C07-9625-E410B669CDEC}"/>
    <cellStyle name="Įprastas 4 3 2 2 4" xfId="94" xr:uid="{6B3EF9E7-34E6-4F5A-BF21-BBDB16B3EB2D}"/>
    <cellStyle name="Įprastas 4 3 2 2 4 10" xfId="3760" xr:uid="{DA57C452-6792-4147-9952-2FA352333CBD}"/>
    <cellStyle name="Įprastas 4 3 2 2 4 10 2" xfId="11690" xr:uid="{881D74E9-CBE5-4CED-8805-31E15BADEAA9}"/>
    <cellStyle name="Įprastas 4 3 2 2 4 11" xfId="7380" xr:uid="{A3F19BBF-2A2E-4FB2-9F7F-36DC59CEC7FA}"/>
    <cellStyle name="Įprastas 4 3 2 2 4 11 2" xfId="15310" xr:uid="{BE402704-C65E-497C-9B1A-0D154ECACE51}"/>
    <cellStyle name="Įprastas 4 3 2 2 4 12" xfId="8024" xr:uid="{D58C9F8E-092B-48C9-AE27-C1ACA13EF6FF}"/>
    <cellStyle name="Įprastas 4 3 2 2 4 2" xfId="224" xr:uid="{2D1C3D62-0C85-47D4-87A2-5752D17D5BE7}"/>
    <cellStyle name="Įprastas 4 3 2 2 4 2 10" xfId="8154" xr:uid="{4B9A134A-6DD6-4066-933C-9C7B2D354CC9}"/>
    <cellStyle name="Įprastas 4 3 2 2 4 2 2" xfId="546" xr:uid="{3AC85F3D-FCE4-4F03-AE18-0CC0F45EA477}"/>
    <cellStyle name="Įprastas 4 3 2 2 4 2 2 2" xfId="1190" xr:uid="{ECD50EAD-2C07-44D3-9F38-CBDA5331F9A7}"/>
    <cellStyle name="Įprastas 4 3 2 2 4 2 2 2 2" xfId="5085" xr:uid="{B82E82BE-99F4-4D94-9DA0-3BB681E61840}"/>
    <cellStyle name="Įprastas 4 3 2 2 4 2 2 2 2 2" xfId="13015" xr:uid="{DDFDF899-33D7-45C6-8965-076F33F30010}"/>
    <cellStyle name="Įprastas 4 3 2 2 4 2 2 2 3" xfId="9120" xr:uid="{B605BC71-4ABA-4E36-8F8F-17AD3D15752E}"/>
    <cellStyle name="Įprastas 4 3 2 2 4 2 2 3" xfId="2156" xr:uid="{2D5EDE14-A053-4E93-AC58-77E125064375}"/>
    <cellStyle name="Įprastas 4 3 2 2 4 2 2 3 2" xfId="6049" xr:uid="{CBD95259-B9B4-4104-B89F-98C2E58C5089}"/>
    <cellStyle name="Įprastas 4 3 2 2 4 2 2 3 2 2" xfId="13979" xr:uid="{9D9DD364-79FC-47FE-905E-E3A706700318}"/>
    <cellStyle name="Įprastas 4 3 2 2 4 2 2 3 3" xfId="10086" xr:uid="{990B8881-795E-4225-B5AC-A519573D94AB}"/>
    <cellStyle name="Įprastas 4 3 2 2 4 2 2 4" xfId="2800" xr:uid="{57101BF9-2639-4410-BCB4-DDBCA387E1DC}"/>
    <cellStyle name="Įprastas 4 3 2 2 4 2 2 4 2" xfId="6772" xr:uid="{9FA7DDE1-02F6-4D0B-BB1A-D763538BCDEE}"/>
    <cellStyle name="Įprastas 4 3 2 2 4 2 2 4 2 2" xfId="14702" xr:uid="{607BC4A6-378F-4D8A-B2F4-2A076828EC61}"/>
    <cellStyle name="Įprastas 4 3 2 2 4 2 2 4 3" xfId="10730" xr:uid="{B92261BC-4D2A-4EB1-A263-837B380ED597}"/>
    <cellStyle name="Įprastas 4 3 2 2 4 2 2 5" xfId="3444" xr:uid="{AAAA5A4E-945F-424D-B6C0-15AA6541BE6A}"/>
    <cellStyle name="Įprastas 4 3 2 2 4 2 2 5 2" xfId="11374" xr:uid="{6CB9BA63-ECC9-4C82-8880-F2ADEBBF0EB5}"/>
    <cellStyle name="Įprastas 4 3 2 2 4 2 2 6" xfId="4121" xr:uid="{C9A021DA-BD17-47BB-A174-FCAA9C3558F7}"/>
    <cellStyle name="Įprastas 4 3 2 2 4 2 2 6 2" xfId="12051" xr:uid="{5CCB23F8-AE35-4D3D-A4AF-78DF64A2241A}"/>
    <cellStyle name="Įprastas 4 3 2 2 4 2 2 7" xfId="7832" xr:uid="{6A850137-41F1-48B2-BC26-18CF2309CFA4}"/>
    <cellStyle name="Įprastas 4 3 2 2 4 2 2 7 2" xfId="15762" xr:uid="{108CC7FF-1FF0-431D-A133-A8E8FF1A64CA}"/>
    <cellStyle name="Įprastas 4 3 2 2 4 2 2 8" xfId="8476" xr:uid="{9649D3A7-6972-4C6E-AEFF-C20CC5996252}"/>
    <cellStyle name="Įprastas 4 3 2 2 4 2 3" xfId="868" xr:uid="{7EBF215D-1D9D-4B52-946C-BE3943D4F22D}"/>
    <cellStyle name="Įprastas 4 3 2 2 4 2 3 2" xfId="5326" xr:uid="{12836A13-71BE-40E9-9F5F-7DD22F522AE5}"/>
    <cellStyle name="Įprastas 4 3 2 2 4 2 3 2 2" xfId="13256" xr:uid="{44EA2F37-2629-455A-B7DB-09C1027C39C1}"/>
    <cellStyle name="Įprastas 4 3 2 2 4 2 3 3" xfId="6290" xr:uid="{E256E254-B11D-4C9B-8635-405EC99CB826}"/>
    <cellStyle name="Įprastas 4 3 2 2 4 2 3 3 2" xfId="14220" xr:uid="{CC6CB2EC-7D1C-4423-8D2A-0260AE496E7F}"/>
    <cellStyle name="Įprastas 4 3 2 2 4 2 3 4" xfId="7013" xr:uid="{5281E98D-BC55-40EF-BCF0-D72351C0B2B6}"/>
    <cellStyle name="Įprastas 4 3 2 2 4 2 3 4 2" xfId="14943" xr:uid="{6262A57B-A8CC-4495-9705-8AE14A8AC2E4}"/>
    <cellStyle name="Įprastas 4 3 2 2 4 2 3 5" xfId="4362" xr:uid="{101E997C-B4E2-41FB-9569-1F3F8E478F9F}"/>
    <cellStyle name="Įprastas 4 3 2 2 4 2 3 5 2" xfId="12292" xr:uid="{75E2A8D0-2EF3-4525-8ACC-F45584D13BBC}"/>
    <cellStyle name="Įprastas 4 3 2 2 4 2 3 6" xfId="8798" xr:uid="{A54C9EF4-6481-4441-B3C4-FED785D8D900}"/>
    <cellStyle name="Įprastas 4 3 2 2 4 2 4" xfId="1512" xr:uid="{A03B7BE2-0839-453F-BBD1-A87BD9C4B16A}"/>
    <cellStyle name="Įprastas 4 3 2 2 4 2 4 2" xfId="5567" xr:uid="{81E40D4E-D548-4F6B-9FF5-5D4CA72B93B2}"/>
    <cellStyle name="Įprastas 4 3 2 2 4 2 4 2 2" xfId="13497" xr:uid="{6C1553E0-78B7-45F9-87D7-D6071F4ADF9D}"/>
    <cellStyle name="Įprastas 4 3 2 2 4 2 4 3" xfId="7254" xr:uid="{E35E528F-F060-4A49-BDD1-4CD672D30ABE}"/>
    <cellStyle name="Įprastas 4 3 2 2 4 2 4 3 2" xfId="15184" xr:uid="{FB432848-7FD8-41B8-B9F4-B29F3E7824FA}"/>
    <cellStyle name="Įprastas 4 3 2 2 4 2 4 4" xfId="4603" xr:uid="{DB798EA8-712A-49A9-9D06-212FF10EB005}"/>
    <cellStyle name="Įprastas 4 3 2 2 4 2 4 4 2" xfId="12533" xr:uid="{8CF170CD-28FD-48BC-B07E-BDB6E8CFD928}"/>
    <cellStyle name="Įprastas 4 3 2 2 4 2 4 5" xfId="9442" xr:uid="{6115B660-289F-4BFA-96A2-245AE12F3D1F}"/>
    <cellStyle name="Įprastas 4 3 2 2 4 2 5" xfId="1834" xr:uid="{423AF9DF-8FA6-4F33-A3D3-DD25BC282CBB}"/>
    <cellStyle name="Įprastas 4 3 2 2 4 2 5 2" xfId="4844" xr:uid="{457CB988-1032-4708-8DD4-4F3AEC3DD7A8}"/>
    <cellStyle name="Įprastas 4 3 2 2 4 2 5 2 2" xfId="12774" xr:uid="{1C0EEE74-27CB-49EE-877A-110C4EE81072}"/>
    <cellStyle name="Įprastas 4 3 2 2 4 2 5 3" xfId="9764" xr:uid="{86C35023-E91C-4DCF-933B-276EA26A615B}"/>
    <cellStyle name="Įprastas 4 3 2 2 4 2 6" xfId="2478" xr:uid="{35861ED7-98BA-4523-A501-F7287A3F31A5}"/>
    <cellStyle name="Įprastas 4 3 2 2 4 2 6 2" xfId="5808" xr:uid="{B73007F7-082B-47CA-9F4F-06925F0615A7}"/>
    <cellStyle name="Įprastas 4 3 2 2 4 2 6 2 2" xfId="13738" xr:uid="{51BCB4D4-8377-49C4-AD7A-8FE42F00769E}"/>
    <cellStyle name="Įprastas 4 3 2 2 4 2 6 3" xfId="10408" xr:uid="{C06AE4A9-EBA0-463F-A22C-295733DA6C79}"/>
    <cellStyle name="Įprastas 4 3 2 2 4 2 7" xfId="3122" xr:uid="{C5624DE7-15A8-43A3-86A5-52A9E860801C}"/>
    <cellStyle name="Įprastas 4 3 2 2 4 2 7 2" xfId="6531" xr:uid="{194A3973-F68C-4B27-8085-926218CBA4F8}"/>
    <cellStyle name="Įprastas 4 3 2 2 4 2 7 2 2" xfId="14461" xr:uid="{FAC9E83B-3821-4F4A-9BAD-8F1E20824A5B}"/>
    <cellStyle name="Įprastas 4 3 2 2 4 2 7 3" xfId="11052" xr:uid="{72CC95D7-2F4C-4502-9D50-0414E5E68E4D}"/>
    <cellStyle name="Įprastas 4 3 2 2 4 2 8" xfId="3880" xr:uid="{7CB60600-5413-4FC5-867B-A751FDD3C69F}"/>
    <cellStyle name="Įprastas 4 3 2 2 4 2 8 2" xfId="11810" xr:uid="{460E85AF-C971-4C18-9784-F8C67992F237}"/>
    <cellStyle name="Įprastas 4 3 2 2 4 2 9" xfId="7510" xr:uid="{2CD8AAD1-67E5-461E-AC54-67AC155BB97D}"/>
    <cellStyle name="Įprastas 4 3 2 2 4 2 9 2" xfId="15440" xr:uid="{8E8842A7-13FD-43E9-AFFF-2A3C878589DC}"/>
    <cellStyle name="Įprastas 4 3 2 2 4 3" xfId="416" xr:uid="{FC2FF4C0-FF7E-4970-8F58-23D0F3D71063}"/>
    <cellStyle name="Įprastas 4 3 2 2 4 3 2" xfId="1060" xr:uid="{3A409081-659D-47B3-BEB0-35968C0AB126}"/>
    <cellStyle name="Įprastas 4 3 2 2 4 3 2 2" xfId="4965" xr:uid="{089A18AB-3CC3-45A3-963A-E6402CDB29E9}"/>
    <cellStyle name="Įprastas 4 3 2 2 4 3 2 2 2" xfId="12895" xr:uid="{AEC05C84-F03E-477A-9707-BB0861A6D59C}"/>
    <cellStyle name="Įprastas 4 3 2 2 4 3 2 3" xfId="8990" xr:uid="{DA0E0F85-85A5-4F1F-A971-F8F5EAF80B0B}"/>
    <cellStyle name="Įprastas 4 3 2 2 4 3 3" xfId="2026" xr:uid="{1133A504-59C4-4ABD-AC9D-24FB30BBA67F}"/>
    <cellStyle name="Įprastas 4 3 2 2 4 3 3 2" xfId="5929" xr:uid="{3C3A8508-F76F-4479-B776-81FF7A82FC7B}"/>
    <cellStyle name="Įprastas 4 3 2 2 4 3 3 2 2" xfId="13859" xr:uid="{8F8F4A25-B104-4A56-9B66-989C817D306A}"/>
    <cellStyle name="Įprastas 4 3 2 2 4 3 3 3" xfId="9956" xr:uid="{B4FE3634-337F-4848-89A9-C094B3F2C507}"/>
    <cellStyle name="Įprastas 4 3 2 2 4 3 4" xfId="2670" xr:uid="{D87A451E-07FC-46BA-B1F3-81AE4B68A899}"/>
    <cellStyle name="Įprastas 4 3 2 2 4 3 4 2" xfId="6652" xr:uid="{E33257A6-FD88-4BD2-B6F5-A848F79BA838}"/>
    <cellStyle name="Įprastas 4 3 2 2 4 3 4 2 2" xfId="14582" xr:uid="{49A8BDD8-855E-4E0F-8262-2720990CEE06}"/>
    <cellStyle name="Įprastas 4 3 2 2 4 3 4 3" xfId="10600" xr:uid="{7D59379D-765C-435C-9EDA-A97F8C21DD2E}"/>
    <cellStyle name="Įprastas 4 3 2 2 4 3 5" xfId="3314" xr:uid="{058CA67A-B0BD-4697-A584-41FB7094E774}"/>
    <cellStyle name="Įprastas 4 3 2 2 4 3 5 2" xfId="11244" xr:uid="{99DFF542-F2C5-4F6F-A5C4-B21E2922F8B1}"/>
    <cellStyle name="Įprastas 4 3 2 2 4 3 6" xfId="4001" xr:uid="{5C1432CF-C5BD-44E6-8B22-2C7337287B15}"/>
    <cellStyle name="Įprastas 4 3 2 2 4 3 6 2" xfId="11931" xr:uid="{7B151756-9ED3-4C9D-B8C4-F2945C7C3880}"/>
    <cellStyle name="Įprastas 4 3 2 2 4 3 7" xfId="7702" xr:uid="{1B1E3BB4-760B-480F-84A2-452DFFD11425}"/>
    <cellStyle name="Įprastas 4 3 2 2 4 3 7 2" xfId="15632" xr:uid="{D0F7DCA3-7D17-4987-873B-E3018669DDD5}"/>
    <cellStyle name="Įprastas 4 3 2 2 4 3 8" xfId="8346" xr:uid="{AE7353DF-A14D-448E-AAB4-3AB0B1A556CF}"/>
    <cellStyle name="Įprastas 4 3 2 2 4 4" xfId="738" xr:uid="{DAE2FD28-9944-4CA3-BC8D-92A86A9AA5AC}"/>
    <cellStyle name="Įprastas 4 3 2 2 4 4 2" xfId="5206" xr:uid="{DEAB0F5E-529D-438A-8ADA-E260C78B17F4}"/>
    <cellStyle name="Įprastas 4 3 2 2 4 4 2 2" xfId="13136" xr:uid="{6D365166-0781-4E3D-A01A-A7B8954A59CA}"/>
    <cellStyle name="Įprastas 4 3 2 2 4 4 3" xfId="6170" xr:uid="{1AD30354-CE6A-4E49-B74D-494CA0C35A90}"/>
    <cellStyle name="Įprastas 4 3 2 2 4 4 3 2" xfId="14100" xr:uid="{14BCA5D1-0BEE-4642-8857-AC35F3209FE4}"/>
    <cellStyle name="Įprastas 4 3 2 2 4 4 4" xfId="6893" xr:uid="{C81655DA-148B-4557-93BF-F5BDC45DDB9A}"/>
    <cellStyle name="Įprastas 4 3 2 2 4 4 4 2" xfId="14823" xr:uid="{51F745F3-C589-4706-9EC6-D5CC36B6D1FD}"/>
    <cellStyle name="Įprastas 4 3 2 2 4 4 5" xfId="4242" xr:uid="{CE74B5D1-DA78-449B-BE7D-1F5FAB0B046F}"/>
    <cellStyle name="Įprastas 4 3 2 2 4 4 5 2" xfId="12172" xr:uid="{DC287E63-5F2B-4B40-8B34-CF81924FAF52}"/>
    <cellStyle name="Įprastas 4 3 2 2 4 4 6" xfId="8668" xr:uid="{C697D109-18C9-45FE-8DB6-7A8CFE2E90F6}"/>
    <cellStyle name="Įprastas 4 3 2 2 4 5" xfId="1382" xr:uid="{062F1F04-A4A3-4F47-AA69-D8FD887FB348}"/>
    <cellStyle name="Įprastas 4 3 2 2 4 5 2" xfId="5447" xr:uid="{940E3988-2D43-4C96-B0D1-8AE36105B1F9}"/>
    <cellStyle name="Įprastas 4 3 2 2 4 5 2 2" xfId="13377" xr:uid="{43702347-3FE1-4515-9A37-23DDCC1EBEBB}"/>
    <cellStyle name="Įprastas 4 3 2 2 4 5 3" xfId="7134" xr:uid="{654184A5-B887-471F-AB03-88846235B3E3}"/>
    <cellStyle name="Įprastas 4 3 2 2 4 5 3 2" xfId="15064" xr:uid="{E73EEA2B-2FA1-4B3B-A420-8DDBDECCD8E4}"/>
    <cellStyle name="Įprastas 4 3 2 2 4 5 4" xfId="4483" xr:uid="{7A22A57F-C178-4EC8-8889-F39AA7BCAFB9}"/>
    <cellStyle name="Įprastas 4 3 2 2 4 5 4 2" xfId="12413" xr:uid="{0ACB6F92-F694-4100-A32D-A5B45C21DBE8}"/>
    <cellStyle name="Įprastas 4 3 2 2 4 5 5" xfId="9312" xr:uid="{5F4919D9-2EA0-448E-901E-D2F1F9D1A8A0}"/>
    <cellStyle name="Įprastas 4 3 2 2 4 6" xfId="1704" xr:uid="{4C4DA11F-130C-4A74-AC97-EBF3989ED60E}"/>
    <cellStyle name="Įprastas 4 3 2 2 4 6 2" xfId="4724" xr:uid="{815F1A5D-1D3E-497D-899D-F4AD45667253}"/>
    <cellStyle name="Įprastas 4 3 2 2 4 6 2 2" xfId="12654" xr:uid="{B2002CF4-EFCF-432F-8539-6341DBBD9837}"/>
    <cellStyle name="Įprastas 4 3 2 2 4 6 3" xfId="9634" xr:uid="{F785D99B-64A3-4538-A0AD-9D6963D60EC6}"/>
    <cellStyle name="Įprastas 4 3 2 2 4 7" xfId="2348" xr:uid="{2D0014E0-F605-48AB-9841-B87C1D89DCD3}"/>
    <cellStyle name="Įprastas 4 3 2 2 4 7 2" xfId="5688" xr:uid="{B3188F47-F356-47FC-91C9-69C56F448B1A}"/>
    <cellStyle name="Įprastas 4 3 2 2 4 7 2 2" xfId="13618" xr:uid="{ABE1FD06-6299-4FBE-AD18-DE14911FD41B}"/>
    <cellStyle name="Įprastas 4 3 2 2 4 7 3" xfId="10278" xr:uid="{FF86FB7F-00B8-4DE0-86A0-CA080092B174}"/>
    <cellStyle name="Įprastas 4 3 2 2 4 8" xfId="2992" xr:uid="{EF596A36-5399-44FC-90A9-50C5C2A1EBDC}"/>
    <cellStyle name="Įprastas 4 3 2 2 4 8 2" xfId="6411" xr:uid="{7BC91554-3F53-4CAA-8354-C667D96541B5}"/>
    <cellStyle name="Įprastas 4 3 2 2 4 8 2 2" xfId="14341" xr:uid="{512ADDFA-64EC-4979-9441-6E81BB1ADD8B}"/>
    <cellStyle name="Įprastas 4 3 2 2 4 8 3" xfId="10922" xr:uid="{E8788938-9F7B-410F-978B-2D64A1294103}"/>
    <cellStyle name="Įprastas 4 3 2 2 4 9" xfId="3636" xr:uid="{4FA5DA7C-1AF1-4938-9A57-635B4FCF92BA}"/>
    <cellStyle name="Įprastas 4 3 2 2 4 9 2" xfId="11566" xr:uid="{46295DF0-627D-4F9D-8636-3C55ACCB80EA}"/>
    <cellStyle name="Įprastas 4 3 2 2 5" xfId="159" xr:uid="{79C897DD-16A9-4780-9EC1-178FB175324B}"/>
    <cellStyle name="Įprastas 4 3 2 2 5 10" xfId="8089" xr:uid="{C49E7F5F-0E29-4E3F-A1B1-C72854A6BA6F}"/>
    <cellStyle name="Įprastas 4 3 2 2 5 2" xfId="481" xr:uid="{1320E6E3-72AB-4A2F-B554-66F56B2D0212}"/>
    <cellStyle name="Įprastas 4 3 2 2 5 2 2" xfId="1125" xr:uid="{309F8EE2-28C5-4AED-A300-790C2B9DA870}"/>
    <cellStyle name="Įprastas 4 3 2 2 5 2 2 2" xfId="5025" xr:uid="{1812A1F6-E5DF-4C7C-BC22-63F22D4EBE81}"/>
    <cellStyle name="Įprastas 4 3 2 2 5 2 2 2 2" xfId="12955" xr:uid="{1E73F9EC-C9EA-48E3-9AAF-1D1178EE32E8}"/>
    <cellStyle name="Įprastas 4 3 2 2 5 2 2 3" xfId="9055" xr:uid="{7339376D-7426-43B1-8106-5EAB374A766D}"/>
    <cellStyle name="Įprastas 4 3 2 2 5 2 3" xfId="2091" xr:uid="{922A55C7-4D8F-4323-87E9-AD431081F0CA}"/>
    <cellStyle name="Įprastas 4 3 2 2 5 2 3 2" xfId="5989" xr:uid="{D8135D0C-81EF-4907-BD88-C95A9908026F}"/>
    <cellStyle name="Įprastas 4 3 2 2 5 2 3 2 2" xfId="13919" xr:uid="{3CE72968-2502-4522-AE27-977AD775517E}"/>
    <cellStyle name="Įprastas 4 3 2 2 5 2 3 3" xfId="10021" xr:uid="{864652F0-6BD1-46EF-B32E-50CF550CAE78}"/>
    <cellStyle name="Įprastas 4 3 2 2 5 2 4" xfId="2735" xr:uid="{5466F325-8AAF-4909-94C7-B3A9F863B24A}"/>
    <cellStyle name="Įprastas 4 3 2 2 5 2 4 2" xfId="6712" xr:uid="{4E0C0E81-DB92-48B1-AF8A-025CF39DE8E4}"/>
    <cellStyle name="Įprastas 4 3 2 2 5 2 4 2 2" xfId="14642" xr:uid="{CD4E4DEC-FABA-407A-A00D-3B13B87673EC}"/>
    <cellStyle name="Įprastas 4 3 2 2 5 2 4 3" xfId="10665" xr:uid="{EC53B3B5-B80D-452B-BFDE-350E2DE59B70}"/>
    <cellStyle name="Įprastas 4 3 2 2 5 2 5" xfId="3379" xr:uid="{A6B99280-CF7D-4C1F-AC21-8B4E1373EB20}"/>
    <cellStyle name="Įprastas 4 3 2 2 5 2 5 2" xfId="11309" xr:uid="{0E44FDC1-EAD7-4B4D-A04D-4647243ADE1A}"/>
    <cellStyle name="Įprastas 4 3 2 2 5 2 6" xfId="4061" xr:uid="{6F5CAAAE-26C8-45E9-AC53-AA6A0FA01256}"/>
    <cellStyle name="Įprastas 4 3 2 2 5 2 6 2" xfId="11991" xr:uid="{9E243609-D6C9-4FEF-8A3C-09FD5533E41A}"/>
    <cellStyle name="Įprastas 4 3 2 2 5 2 7" xfId="7767" xr:uid="{64DC91BD-1508-4C5E-B3CB-224752460136}"/>
    <cellStyle name="Įprastas 4 3 2 2 5 2 7 2" xfId="15697" xr:uid="{86224FB1-4BD0-46C1-A42C-4E53A301CFA3}"/>
    <cellStyle name="Įprastas 4 3 2 2 5 2 8" xfId="8411" xr:uid="{E2085CA9-B907-4722-BA96-D3615A77FE90}"/>
    <cellStyle name="Įprastas 4 3 2 2 5 3" xfId="803" xr:uid="{3F76F2F7-7BF0-4E59-901C-3C232511404C}"/>
    <cellStyle name="Įprastas 4 3 2 2 5 3 2" xfId="5266" xr:uid="{B3567B95-8F1A-450A-93A4-58AFEB584BD2}"/>
    <cellStyle name="Įprastas 4 3 2 2 5 3 2 2" xfId="13196" xr:uid="{037BE0C5-8E98-4E55-AE78-21DD9F02000E}"/>
    <cellStyle name="Įprastas 4 3 2 2 5 3 3" xfId="6230" xr:uid="{1298D9DC-EF19-4187-9759-7E1C4912C096}"/>
    <cellStyle name="Įprastas 4 3 2 2 5 3 3 2" xfId="14160" xr:uid="{0B1EF253-75C3-42E5-993D-0095BEC377C3}"/>
    <cellStyle name="Įprastas 4 3 2 2 5 3 4" xfId="6953" xr:uid="{5A9AA190-0DB9-47D0-AB9A-47CC676C7F18}"/>
    <cellStyle name="Įprastas 4 3 2 2 5 3 4 2" xfId="14883" xr:uid="{36401D1D-F62A-418C-83E4-23C5A29A0CD8}"/>
    <cellStyle name="Įprastas 4 3 2 2 5 3 5" xfId="4302" xr:uid="{BB915EC7-0C71-419D-B39E-47BBABA9B257}"/>
    <cellStyle name="Įprastas 4 3 2 2 5 3 5 2" xfId="12232" xr:uid="{71A18D9A-CD2C-4849-BB21-486A128EF1F9}"/>
    <cellStyle name="Įprastas 4 3 2 2 5 3 6" xfId="8733" xr:uid="{167F58AC-4C47-4203-8E6D-DC04B20A5804}"/>
    <cellStyle name="Įprastas 4 3 2 2 5 4" xfId="1447" xr:uid="{9924C400-B753-4F07-ACCF-749BFE13DD9B}"/>
    <cellStyle name="Įprastas 4 3 2 2 5 4 2" xfId="5507" xr:uid="{857C4D03-7B98-4914-A4A7-C142B621BA93}"/>
    <cellStyle name="Įprastas 4 3 2 2 5 4 2 2" xfId="13437" xr:uid="{00EE9771-9660-4A32-AF8C-DB1FC57BEA38}"/>
    <cellStyle name="Įprastas 4 3 2 2 5 4 3" xfId="7194" xr:uid="{03D39F39-4BE0-4E2D-84E7-5CA44651136A}"/>
    <cellStyle name="Įprastas 4 3 2 2 5 4 3 2" xfId="15124" xr:uid="{D2C475A2-BD57-4D29-A0ED-3AB98633703A}"/>
    <cellStyle name="Įprastas 4 3 2 2 5 4 4" xfId="4543" xr:uid="{C91358CC-D265-49C5-B4C5-5E6C5B922ADC}"/>
    <cellStyle name="Įprastas 4 3 2 2 5 4 4 2" xfId="12473" xr:uid="{30F0A66C-1DA0-4F77-9C36-63B0C603CFA7}"/>
    <cellStyle name="Įprastas 4 3 2 2 5 4 5" xfId="9377" xr:uid="{DF7BD5CF-6E59-4FB5-A60D-DEA447E6B3D6}"/>
    <cellStyle name="Įprastas 4 3 2 2 5 5" xfId="1769" xr:uid="{16507873-949D-4539-B3CC-2EEF91E17C68}"/>
    <cellStyle name="Įprastas 4 3 2 2 5 5 2" xfId="4784" xr:uid="{ED25B781-EA01-442A-88CE-1E54C45DF00F}"/>
    <cellStyle name="Įprastas 4 3 2 2 5 5 2 2" xfId="12714" xr:uid="{15C17ABE-87A9-42F0-9821-9280F91B2F85}"/>
    <cellStyle name="Įprastas 4 3 2 2 5 5 3" xfId="9699" xr:uid="{6B63AE16-FAD1-4D11-A361-E557F056E7B1}"/>
    <cellStyle name="Įprastas 4 3 2 2 5 6" xfId="2413" xr:uid="{8FC330E8-65EA-46AA-8695-12F8F6FFABFB}"/>
    <cellStyle name="Įprastas 4 3 2 2 5 6 2" xfId="5748" xr:uid="{03508536-079D-41FA-BB45-3E33ACF9F28B}"/>
    <cellStyle name="Įprastas 4 3 2 2 5 6 2 2" xfId="13678" xr:uid="{A091B91E-E41C-47C4-AB4B-598AB83E2C7F}"/>
    <cellStyle name="Įprastas 4 3 2 2 5 6 3" xfId="10343" xr:uid="{CF4A3592-64E1-42E3-8469-C4AA1C1960E4}"/>
    <cellStyle name="Įprastas 4 3 2 2 5 7" xfId="3057" xr:uid="{A2B1B8B2-F4B7-4E38-B422-C0845E8C66D0}"/>
    <cellStyle name="Įprastas 4 3 2 2 5 7 2" xfId="6471" xr:uid="{F02C5BE7-3C30-4295-BED8-865A12843767}"/>
    <cellStyle name="Įprastas 4 3 2 2 5 7 2 2" xfId="14401" xr:uid="{7A780717-6ECA-457F-B55C-63195836541B}"/>
    <cellStyle name="Įprastas 4 3 2 2 5 7 3" xfId="10987" xr:uid="{9F9DA18C-57FA-46DB-AF2C-0677E4F4ABD5}"/>
    <cellStyle name="Įprastas 4 3 2 2 5 8" xfId="3820" xr:uid="{076B49C4-E6BC-44C4-9344-C14E675859D1}"/>
    <cellStyle name="Įprastas 4 3 2 2 5 8 2" xfId="11750" xr:uid="{0E20FED9-AB0F-4DEA-A37F-5CCF556265A0}"/>
    <cellStyle name="Įprastas 4 3 2 2 5 9" xfId="7445" xr:uid="{6549D1A1-FD01-4098-927F-E3EEFAACCDEB}"/>
    <cellStyle name="Įprastas 4 3 2 2 5 9 2" xfId="15375" xr:uid="{F3A57647-08AD-407F-8412-39E3C2E73FBB}"/>
    <cellStyle name="Įprastas 4 3 2 2 6" xfId="288" xr:uid="{9030F0AA-4E46-4791-B77B-D2D655330CE6}"/>
    <cellStyle name="Įprastas 4 3 2 2 6 10" xfId="8218" xr:uid="{D66AD900-AB52-4F2D-845E-321B20AC985E}"/>
    <cellStyle name="Įprastas 4 3 2 2 6 2" xfId="610" xr:uid="{D2AEBF96-9686-484D-A322-3CE9A03A70A3}"/>
    <cellStyle name="Įprastas 4 3 2 2 6 2 2" xfId="1254" xr:uid="{4BD43B10-505C-4652-B931-AA21A55F33EB}"/>
    <cellStyle name="Įprastas 4 3 2 2 6 2 2 2" xfId="9184" xr:uid="{9DBDFA78-AB9A-45DC-A1C9-A79FBD995ED3}"/>
    <cellStyle name="Įprastas 4 3 2 2 6 2 3" xfId="2220" xr:uid="{841DAF39-FAA9-4EB1-90B9-CD52117782D0}"/>
    <cellStyle name="Įprastas 4 3 2 2 6 2 3 2" xfId="10150" xr:uid="{2462D4B9-89FB-4AE8-92B6-8D982FA17AA3}"/>
    <cellStyle name="Įprastas 4 3 2 2 6 2 4" xfId="2864" xr:uid="{FE0D1288-807E-4520-BCA2-E3B34C7894B2}"/>
    <cellStyle name="Įprastas 4 3 2 2 6 2 4 2" xfId="10794" xr:uid="{7F041C9B-2B83-40EF-9376-6B0FC19A1D4E}"/>
    <cellStyle name="Įprastas 4 3 2 2 6 2 5" xfId="3508" xr:uid="{A028FCE3-57C3-4E01-9ED3-B849E32BD569}"/>
    <cellStyle name="Įprastas 4 3 2 2 6 2 5 2" xfId="11438" xr:uid="{7D92FEC4-3884-4793-97AC-71889CBBBC21}"/>
    <cellStyle name="Įprastas 4 3 2 2 6 2 6" xfId="4905" xr:uid="{23BE76EE-042F-493D-8139-32FEAF106468}"/>
    <cellStyle name="Įprastas 4 3 2 2 6 2 6 2" xfId="12835" xr:uid="{76699697-5DCB-4678-BF08-AB187FFB0A3B}"/>
    <cellStyle name="Įprastas 4 3 2 2 6 2 7" xfId="7896" xr:uid="{E7058D85-D5B9-49EB-86DF-70C36D75A84C}"/>
    <cellStyle name="Įprastas 4 3 2 2 6 2 7 2" xfId="15826" xr:uid="{E2115EDB-4995-4E92-967B-E4431CD271BB}"/>
    <cellStyle name="Įprastas 4 3 2 2 6 2 8" xfId="8540" xr:uid="{B2D33C3A-9C64-4568-9F91-92BB91A35549}"/>
    <cellStyle name="Įprastas 4 3 2 2 6 3" xfId="932" xr:uid="{8D2B3E92-12D9-4CC0-9144-C87852428D7C}"/>
    <cellStyle name="Įprastas 4 3 2 2 6 3 2" xfId="5869" xr:uid="{D9013322-5B35-4FA8-B65F-FCBB43F564EE}"/>
    <cellStyle name="Įprastas 4 3 2 2 6 3 2 2" xfId="13799" xr:uid="{38449259-47ED-45F6-B1BC-35C596AB0331}"/>
    <cellStyle name="Įprastas 4 3 2 2 6 3 3" xfId="8862" xr:uid="{56D11C8C-2575-423B-AA81-1BF5950F8BD0}"/>
    <cellStyle name="Įprastas 4 3 2 2 6 4" xfId="1576" xr:uid="{4B3B28F0-AB9B-4C0D-881E-05F47EBA1A5B}"/>
    <cellStyle name="Įprastas 4 3 2 2 6 4 2" xfId="6592" xr:uid="{FE85A9A8-D045-42EB-810C-93A49C0D8804}"/>
    <cellStyle name="Įprastas 4 3 2 2 6 4 2 2" xfId="14522" xr:uid="{3E6F7989-C3CA-48B3-9766-291E32F0AE4C}"/>
    <cellStyle name="Įprastas 4 3 2 2 6 4 3" xfId="9506" xr:uid="{3ECC2D5E-E18B-4794-88C8-D7B861B2F537}"/>
    <cellStyle name="Įprastas 4 3 2 2 6 5" xfId="1898" xr:uid="{BBFCF157-D463-4DF5-89A7-1E85F5789D4B}"/>
    <cellStyle name="Įprastas 4 3 2 2 6 5 2" xfId="9828" xr:uid="{D731E9B8-E665-4ED3-86EE-0FABBBAA4136}"/>
    <cellStyle name="Įprastas 4 3 2 2 6 6" xfId="2542" xr:uid="{E46AAACD-5076-4C12-9BDD-D6D394B6CB1F}"/>
    <cellStyle name="Įprastas 4 3 2 2 6 6 2" xfId="10472" xr:uid="{8B4D6673-F2E3-47E6-A816-68A70D5EAA5A}"/>
    <cellStyle name="Įprastas 4 3 2 2 6 7" xfId="3186" xr:uid="{2D60D2A3-FD43-40C5-BFE5-C0C926EC7A87}"/>
    <cellStyle name="Įprastas 4 3 2 2 6 7 2" xfId="11116" xr:uid="{0EC1015A-B736-421E-9643-38866E3138CA}"/>
    <cellStyle name="Įprastas 4 3 2 2 6 8" xfId="3941" xr:uid="{D99200E3-C202-43CF-BA12-F9C4EA893018}"/>
    <cellStyle name="Įprastas 4 3 2 2 6 8 2" xfId="11871" xr:uid="{1D45B08E-87AD-4329-A621-079186513804}"/>
    <cellStyle name="Įprastas 4 3 2 2 6 9" xfId="7574" xr:uid="{1ED3B314-B109-47F5-8B7C-0C90C354C22D}"/>
    <cellStyle name="Įprastas 4 3 2 2 6 9 2" xfId="15504" xr:uid="{3992C6D4-82DD-4A42-AA74-7E99CC6F6071}"/>
    <cellStyle name="Įprastas 4 3 2 2 7" xfId="351" xr:uid="{4EBC3CBC-9D86-40FC-BDFF-E67C94412C0C}"/>
    <cellStyle name="Įprastas 4 3 2 2 7 2" xfId="995" xr:uid="{8E39B67C-DA12-48F6-BB99-99D011CAE1AC}"/>
    <cellStyle name="Įprastas 4 3 2 2 7 2 2" xfId="5146" xr:uid="{18CB3E19-96B2-463A-ADDE-DAE56D7B0095}"/>
    <cellStyle name="Įprastas 4 3 2 2 7 2 2 2" xfId="13076" xr:uid="{9E04C9E5-9053-40BD-8BFC-7A6C29C59F27}"/>
    <cellStyle name="Įprastas 4 3 2 2 7 2 3" xfId="8925" xr:uid="{12AACF0D-9FC1-4712-ADD6-A9F1DD3B2AAB}"/>
    <cellStyle name="Įprastas 4 3 2 2 7 3" xfId="1961" xr:uid="{7CA8A747-3860-4189-8488-78A546415D7A}"/>
    <cellStyle name="Įprastas 4 3 2 2 7 3 2" xfId="6110" xr:uid="{A4A88FEC-C7F6-410E-B64D-2A5E09C6B3A7}"/>
    <cellStyle name="Įprastas 4 3 2 2 7 3 2 2" xfId="14040" xr:uid="{5328C89B-4937-4B80-9CF0-F0F352D033CD}"/>
    <cellStyle name="Įprastas 4 3 2 2 7 3 3" xfId="9891" xr:uid="{39C7F33E-2302-4CAC-94E9-5E1E16D308AC}"/>
    <cellStyle name="Įprastas 4 3 2 2 7 4" xfId="2605" xr:uid="{0364306A-5C2E-425D-9B7A-734776DA5940}"/>
    <cellStyle name="Įprastas 4 3 2 2 7 4 2" xfId="6833" xr:uid="{988A24C1-BA32-427D-8F5E-3F7EC4575301}"/>
    <cellStyle name="Įprastas 4 3 2 2 7 4 2 2" xfId="14763" xr:uid="{36140498-450C-4DC0-9E16-0EA6C6DE74CB}"/>
    <cellStyle name="Įprastas 4 3 2 2 7 4 3" xfId="10535" xr:uid="{6A6803A8-4DE1-41F3-8FB3-B1FADD833ABE}"/>
    <cellStyle name="Įprastas 4 3 2 2 7 5" xfId="3249" xr:uid="{6CCE6B3F-F332-4558-BF0A-8008D46219A1}"/>
    <cellStyle name="Įprastas 4 3 2 2 7 5 2" xfId="11179" xr:uid="{2665DDEF-A648-463F-82F3-26ADEEFBD3CC}"/>
    <cellStyle name="Įprastas 4 3 2 2 7 6" xfId="4182" xr:uid="{17FE6E36-CDC1-4F07-BCC2-A16E8984ABC6}"/>
    <cellStyle name="Įprastas 4 3 2 2 7 6 2" xfId="12112" xr:uid="{3C9B2AA3-AF5F-4E41-8B79-46E592953786}"/>
    <cellStyle name="Įprastas 4 3 2 2 7 7" xfId="7637" xr:uid="{44F1478D-1C1F-41C3-8733-7DD563415D57}"/>
    <cellStyle name="Įprastas 4 3 2 2 7 7 2" xfId="15567" xr:uid="{C7952287-8537-4F22-8C0C-54AE59D85F78}"/>
    <cellStyle name="Įprastas 4 3 2 2 7 8" xfId="8281" xr:uid="{537D264D-F45D-46B4-80FC-3DE10D19E490}"/>
    <cellStyle name="Įprastas 4 3 2 2 8" xfId="673" xr:uid="{48876E16-DCBE-4813-A35D-E82B463E9E9C}"/>
    <cellStyle name="Įprastas 4 3 2 2 8 2" xfId="5387" xr:uid="{95FC4903-031A-4A3F-AEA5-747BA408A54C}"/>
    <cellStyle name="Įprastas 4 3 2 2 8 2 2" xfId="13317" xr:uid="{FD6548E0-0864-4C3D-9A91-435E8758E4BA}"/>
    <cellStyle name="Įprastas 4 3 2 2 8 3" xfId="7074" xr:uid="{90AFE1FC-684A-43F9-8AF5-FCCF30941EFC}"/>
    <cellStyle name="Įprastas 4 3 2 2 8 3 2" xfId="15004" xr:uid="{A19D41BD-833C-466C-9383-6F751C34B458}"/>
    <cellStyle name="Įprastas 4 3 2 2 8 4" xfId="4423" xr:uid="{99BAB342-BDF6-4A80-A1D4-EEC78C9F603A}"/>
    <cellStyle name="Įprastas 4 3 2 2 8 4 2" xfId="12353" xr:uid="{6C3AD5A7-CED8-426D-864E-68F2F7EF55C6}"/>
    <cellStyle name="Įprastas 4 3 2 2 8 5" xfId="8603" xr:uid="{6DECF43C-DFF3-4D97-A8F9-90B3C8222649}"/>
    <cellStyle name="Įprastas 4 3 2 2 9" xfId="1317" xr:uid="{12D75432-79A3-416D-BD27-E5443DD48258}"/>
    <cellStyle name="Įprastas 4 3 2 2 9 2" xfId="4664" xr:uid="{D8899B72-E508-4497-B1B3-48FA7276CA87}"/>
    <cellStyle name="Įprastas 4 3 2 2 9 2 2" xfId="12594" xr:uid="{A6D90312-BBEF-4411-8AFE-D34E4E713D87}"/>
    <cellStyle name="Įprastas 4 3 2 2 9 3" xfId="9247" xr:uid="{9C24B600-20DD-43CC-B7E1-A1C599C58719}"/>
    <cellStyle name="Įprastas 4 3 2 3" xfId="38" xr:uid="{50AC9FD7-E4CF-4AB7-A407-70F8279AE91B}"/>
    <cellStyle name="Įprastas 4 3 2 3 10" xfId="2937" xr:uid="{93D591CE-5ACE-4605-919A-210A7770FDC3}"/>
    <cellStyle name="Įprastas 4 3 2 3 10 2" xfId="10867" xr:uid="{7AE21601-8CBD-43F5-ADF8-753AE732A210}"/>
    <cellStyle name="Įprastas 4 3 2 3 11" xfId="3581" xr:uid="{7BDC256D-1D3C-4724-864B-235E309D1AEA}"/>
    <cellStyle name="Įprastas 4 3 2 3 11 2" xfId="11511" xr:uid="{E7E0552D-5674-495F-9370-83F4B3016FAD}"/>
    <cellStyle name="Įprastas 4 3 2 3 12" xfId="3710" xr:uid="{283D11E9-7DA1-4AC9-8C7E-DB94564AB528}"/>
    <cellStyle name="Įprastas 4 3 2 3 12 2" xfId="11640" xr:uid="{8D2E5726-6AB8-4B79-B075-66AC051DDE4A}"/>
    <cellStyle name="Įprastas 4 3 2 3 13" xfId="7325" xr:uid="{07EF2F44-7CA8-4EF8-A841-218CF9CCAF80}"/>
    <cellStyle name="Įprastas 4 3 2 3 13 2" xfId="15255" xr:uid="{098C7F4B-A368-4627-AF97-B11ADD0457D2}"/>
    <cellStyle name="Įprastas 4 3 2 3 14" xfId="7969" xr:uid="{E8A8073C-5394-451F-ADF7-88F821C93EA6}"/>
    <cellStyle name="Įprastas 4 3 2 3 2" xfId="104" xr:uid="{E36B6B23-CAF0-41E2-8504-60D7FBC4C013}"/>
    <cellStyle name="Įprastas 4 3 2 3 2 10" xfId="3770" xr:uid="{C922046C-39A6-4709-9F59-FA8CBDB83387}"/>
    <cellStyle name="Įprastas 4 3 2 3 2 10 2" xfId="11700" xr:uid="{FEEE8364-B495-45E8-84A9-153767C50EC8}"/>
    <cellStyle name="Įprastas 4 3 2 3 2 11" xfId="7390" xr:uid="{B771C166-1735-41DB-867D-AF4B7EFE89D4}"/>
    <cellStyle name="Įprastas 4 3 2 3 2 11 2" xfId="15320" xr:uid="{AE8F40A0-FD47-45B6-8314-001B7001C6A3}"/>
    <cellStyle name="Įprastas 4 3 2 3 2 12" xfId="8034" xr:uid="{2E46322E-B5ED-4AE4-82C4-68A757854605}"/>
    <cellStyle name="Įprastas 4 3 2 3 2 2" xfId="234" xr:uid="{2E420E35-C805-4F32-A34A-4DF624716CC0}"/>
    <cellStyle name="Įprastas 4 3 2 3 2 2 10" xfId="8164" xr:uid="{1593E6A6-E127-4AF6-B63C-7F6A3339E928}"/>
    <cellStyle name="Įprastas 4 3 2 3 2 2 2" xfId="556" xr:uid="{FD6F5392-968F-44D6-AA68-F0FDEEEFC596}"/>
    <cellStyle name="Įprastas 4 3 2 3 2 2 2 2" xfId="1200" xr:uid="{868FD3BB-CA85-4947-9A4E-4FD6E0527B92}"/>
    <cellStyle name="Įprastas 4 3 2 3 2 2 2 2 2" xfId="5095" xr:uid="{D4059E8D-C99D-4C0C-9B90-0C5E5AB7C197}"/>
    <cellStyle name="Įprastas 4 3 2 3 2 2 2 2 2 2" xfId="13025" xr:uid="{CEBE25AB-C345-4843-A244-9F690D0BFF4C}"/>
    <cellStyle name="Įprastas 4 3 2 3 2 2 2 2 3" xfId="9130" xr:uid="{63FD14AD-120F-4E90-8C89-798AB5D4B7A7}"/>
    <cellStyle name="Įprastas 4 3 2 3 2 2 2 3" xfId="2166" xr:uid="{21D65C80-8A58-425F-8F80-D211D046FFB4}"/>
    <cellStyle name="Įprastas 4 3 2 3 2 2 2 3 2" xfId="6059" xr:uid="{52A04E50-9D77-4092-A9AB-28232EE871E6}"/>
    <cellStyle name="Įprastas 4 3 2 3 2 2 2 3 2 2" xfId="13989" xr:uid="{412B74A2-119E-4F3C-ACDC-7DEA2A1D2362}"/>
    <cellStyle name="Įprastas 4 3 2 3 2 2 2 3 3" xfId="10096" xr:uid="{AEE6C23D-41A0-481F-AE4D-A32B0641D506}"/>
    <cellStyle name="Įprastas 4 3 2 3 2 2 2 4" xfId="2810" xr:uid="{1200BDD4-1C84-4A70-9ACA-CA39D4DEDDF8}"/>
    <cellStyle name="Įprastas 4 3 2 3 2 2 2 4 2" xfId="6782" xr:uid="{9C240A06-6970-4BFF-8548-B3F56166C598}"/>
    <cellStyle name="Įprastas 4 3 2 3 2 2 2 4 2 2" xfId="14712" xr:uid="{EDA79C05-057D-4A96-977D-107367AC0C54}"/>
    <cellStyle name="Įprastas 4 3 2 3 2 2 2 4 3" xfId="10740" xr:uid="{76B543AD-5616-48B2-A09D-9B8D170E37CB}"/>
    <cellStyle name="Įprastas 4 3 2 3 2 2 2 5" xfId="3454" xr:uid="{A1015804-1762-4CCC-854C-E440721AE0DF}"/>
    <cellStyle name="Įprastas 4 3 2 3 2 2 2 5 2" xfId="11384" xr:uid="{5865FBB3-BA2C-4085-825D-94ECFA74B16D}"/>
    <cellStyle name="Įprastas 4 3 2 3 2 2 2 6" xfId="4131" xr:uid="{A0BE6268-83F6-4107-9E2D-0737C82FED05}"/>
    <cellStyle name="Įprastas 4 3 2 3 2 2 2 6 2" xfId="12061" xr:uid="{675BB4EA-936D-4DCF-9963-AC633CF5339B}"/>
    <cellStyle name="Įprastas 4 3 2 3 2 2 2 7" xfId="7842" xr:uid="{30138A16-6F6F-411D-B5E0-739EE3D4A613}"/>
    <cellStyle name="Įprastas 4 3 2 3 2 2 2 7 2" xfId="15772" xr:uid="{F1182292-D493-4B96-A547-1F66E49CA2E8}"/>
    <cellStyle name="Įprastas 4 3 2 3 2 2 2 8" xfId="8486" xr:uid="{AF3AD1EA-E42D-47D9-A213-CB4C8B07599D}"/>
    <cellStyle name="Įprastas 4 3 2 3 2 2 3" xfId="878" xr:uid="{E83D5050-4CC2-419A-AB1D-D011E864F02F}"/>
    <cellStyle name="Įprastas 4 3 2 3 2 2 3 2" xfId="5336" xr:uid="{62918FBB-B0BD-429F-AE8D-2C3374A7AF83}"/>
    <cellStyle name="Įprastas 4 3 2 3 2 2 3 2 2" xfId="13266" xr:uid="{A1A8DA0B-19C8-4823-9563-B973FB09BAD7}"/>
    <cellStyle name="Įprastas 4 3 2 3 2 2 3 3" xfId="6300" xr:uid="{390C107F-BE7A-48C7-82AC-7AE2A8993E58}"/>
    <cellStyle name="Įprastas 4 3 2 3 2 2 3 3 2" xfId="14230" xr:uid="{C6DDC3E2-497C-46DE-9ADB-50E9165108DC}"/>
    <cellStyle name="Įprastas 4 3 2 3 2 2 3 4" xfId="7023" xr:uid="{7A0D262D-8809-4902-8AF7-92B67FF91B24}"/>
    <cellStyle name="Įprastas 4 3 2 3 2 2 3 4 2" xfId="14953" xr:uid="{1120F6D1-11F9-42AB-B97E-ED193B44FBA6}"/>
    <cellStyle name="Įprastas 4 3 2 3 2 2 3 5" xfId="4372" xr:uid="{068786F2-E6D3-46FF-BE15-C39A704A7C06}"/>
    <cellStyle name="Įprastas 4 3 2 3 2 2 3 5 2" xfId="12302" xr:uid="{22B1C4EE-5C69-4C5C-9C5C-9BFB1F2721AB}"/>
    <cellStyle name="Įprastas 4 3 2 3 2 2 3 6" xfId="8808" xr:uid="{AA87A2FA-B6C4-423D-A3C8-F43799061D2D}"/>
    <cellStyle name="Įprastas 4 3 2 3 2 2 4" xfId="1522" xr:uid="{12FDEB4A-F651-492E-B21C-A9A8F259C207}"/>
    <cellStyle name="Įprastas 4 3 2 3 2 2 4 2" xfId="5577" xr:uid="{36997726-3EFC-44DD-9C5C-40395D7A5902}"/>
    <cellStyle name="Įprastas 4 3 2 3 2 2 4 2 2" xfId="13507" xr:uid="{3EDF24B9-A229-4216-9FB1-DC2FBD9D38A8}"/>
    <cellStyle name="Įprastas 4 3 2 3 2 2 4 3" xfId="7264" xr:uid="{20EA9276-006E-4114-9F6F-9C50E9CE75CB}"/>
    <cellStyle name="Įprastas 4 3 2 3 2 2 4 3 2" xfId="15194" xr:uid="{25DEEA27-25FD-4CB7-A848-46ABCECD1525}"/>
    <cellStyle name="Įprastas 4 3 2 3 2 2 4 4" xfId="4613" xr:uid="{0C77F6A4-4CC5-4B44-93BE-38DC57FD83E0}"/>
    <cellStyle name="Įprastas 4 3 2 3 2 2 4 4 2" xfId="12543" xr:uid="{C6DA354F-D0F4-418E-B690-5AEC0385A558}"/>
    <cellStyle name="Įprastas 4 3 2 3 2 2 4 5" xfId="9452" xr:uid="{F42996E8-D432-4D11-BE18-61D40B7D9976}"/>
    <cellStyle name="Įprastas 4 3 2 3 2 2 5" xfId="1844" xr:uid="{5E7391AD-D838-48F3-B0C8-60276BEB1E42}"/>
    <cellStyle name="Įprastas 4 3 2 3 2 2 5 2" xfId="4854" xr:uid="{3C9EA519-1D01-47E8-85DF-57649E15140D}"/>
    <cellStyle name="Įprastas 4 3 2 3 2 2 5 2 2" xfId="12784" xr:uid="{B83FDCE7-16BE-4190-9DD8-750B54A1ADB1}"/>
    <cellStyle name="Įprastas 4 3 2 3 2 2 5 3" xfId="9774" xr:uid="{EE1DB8E6-81D2-4062-9B12-FA2207B1C6C3}"/>
    <cellStyle name="Įprastas 4 3 2 3 2 2 6" xfId="2488" xr:uid="{874FF796-12A1-4BAF-BEFC-AF17F6897C29}"/>
    <cellStyle name="Įprastas 4 3 2 3 2 2 6 2" xfId="5818" xr:uid="{0BC96C77-F3FD-4666-A066-B58B110D12A6}"/>
    <cellStyle name="Įprastas 4 3 2 3 2 2 6 2 2" xfId="13748" xr:uid="{DB96874F-9D71-4FC4-BAA6-8E10139B6FCC}"/>
    <cellStyle name="Įprastas 4 3 2 3 2 2 6 3" xfId="10418" xr:uid="{2D25BE67-390E-4A21-9A7D-D662ACE86D5D}"/>
    <cellStyle name="Įprastas 4 3 2 3 2 2 7" xfId="3132" xr:uid="{ACDAFAE6-2308-4C3F-A61A-570704284A6F}"/>
    <cellStyle name="Įprastas 4 3 2 3 2 2 7 2" xfId="6541" xr:uid="{175A8D5F-19DC-4778-976F-F1150CF218D5}"/>
    <cellStyle name="Įprastas 4 3 2 3 2 2 7 2 2" xfId="14471" xr:uid="{0EB847F4-C7CA-4863-B386-CB90EF996A05}"/>
    <cellStyle name="Įprastas 4 3 2 3 2 2 7 3" xfId="11062" xr:uid="{BF4C6895-4AE1-4C17-8DD5-83C5E3247EE3}"/>
    <cellStyle name="Įprastas 4 3 2 3 2 2 8" xfId="3890" xr:uid="{F57A1A3C-1FC3-4EE9-AFA1-35DF6A3CAC5B}"/>
    <cellStyle name="Įprastas 4 3 2 3 2 2 8 2" xfId="11820" xr:uid="{6E4F543D-381B-4838-9CA0-8918334974C2}"/>
    <cellStyle name="Įprastas 4 3 2 3 2 2 9" xfId="7520" xr:uid="{99BBBA27-86B6-4A82-B5DA-47557B630826}"/>
    <cellStyle name="Įprastas 4 3 2 3 2 2 9 2" xfId="15450" xr:uid="{5BAC4FFA-A470-4C12-9EFF-8327BC81FF58}"/>
    <cellStyle name="Įprastas 4 3 2 3 2 3" xfId="426" xr:uid="{34F0C96C-E91C-4017-BA58-3A039F11E8D7}"/>
    <cellStyle name="Įprastas 4 3 2 3 2 3 2" xfId="1070" xr:uid="{16EC2ADF-B111-4EF9-BDA3-943C31A22846}"/>
    <cellStyle name="Įprastas 4 3 2 3 2 3 2 2" xfId="4975" xr:uid="{696C1595-2F18-4F5C-B286-B92C24D4DDBF}"/>
    <cellStyle name="Įprastas 4 3 2 3 2 3 2 2 2" xfId="12905" xr:uid="{DB3DB7B2-4A55-4745-B295-9F211E7922D7}"/>
    <cellStyle name="Įprastas 4 3 2 3 2 3 2 3" xfId="9000" xr:uid="{879ABACD-5F72-44D8-8B7D-9E51EC510803}"/>
    <cellStyle name="Įprastas 4 3 2 3 2 3 3" xfId="2036" xr:uid="{A395BC85-E1F3-4DCC-925B-93C16F050FAC}"/>
    <cellStyle name="Įprastas 4 3 2 3 2 3 3 2" xfId="5939" xr:uid="{4BF5B867-1A7A-4CD0-9E97-741AC07815EA}"/>
    <cellStyle name="Įprastas 4 3 2 3 2 3 3 2 2" xfId="13869" xr:uid="{204B9934-6529-4E99-BFCE-A69315323C10}"/>
    <cellStyle name="Įprastas 4 3 2 3 2 3 3 3" xfId="9966" xr:uid="{F547D031-EAE3-47CE-8DEF-CB98ECE20065}"/>
    <cellStyle name="Įprastas 4 3 2 3 2 3 4" xfId="2680" xr:uid="{270F7D2D-B1B2-4245-B9BB-EC2C7BEFB67D}"/>
    <cellStyle name="Įprastas 4 3 2 3 2 3 4 2" xfId="6662" xr:uid="{C6A29FDC-83C2-4E1E-A7E9-2A6FDAFE008F}"/>
    <cellStyle name="Įprastas 4 3 2 3 2 3 4 2 2" xfId="14592" xr:uid="{8FDF0624-6F37-45C9-9DF3-4D62A27E0A65}"/>
    <cellStyle name="Įprastas 4 3 2 3 2 3 4 3" xfId="10610" xr:uid="{0CBF124B-2AA2-4C89-8660-EA2E5602A106}"/>
    <cellStyle name="Įprastas 4 3 2 3 2 3 5" xfId="3324" xr:uid="{D5C57370-CC85-4037-A18F-2CC6BBACFD80}"/>
    <cellStyle name="Įprastas 4 3 2 3 2 3 5 2" xfId="11254" xr:uid="{91089747-8AFD-4DF1-895E-24DBDFF37CB6}"/>
    <cellStyle name="Įprastas 4 3 2 3 2 3 6" xfId="4011" xr:uid="{272DBA18-3858-4B2D-8D44-E767B87097F6}"/>
    <cellStyle name="Įprastas 4 3 2 3 2 3 6 2" xfId="11941" xr:uid="{209BEEFF-2237-4B74-A4E2-C9DD6ACACEAD}"/>
    <cellStyle name="Įprastas 4 3 2 3 2 3 7" xfId="7712" xr:uid="{AF87179B-5534-4CB2-9C3E-607A10FE1358}"/>
    <cellStyle name="Įprastas 4 3 2 3 2 3 7 2" xfId="15642" xr:uid="{7C2FB471-8A92-4077-8DAB-9FA7F55A8E3D}"/>
    <cellStyle name="Įprastas 4 3 2 3 2 3 8" xfId="8356" xr:uid="{74B6B833-7034-443F-B545-7EE407EF0AC2}"/>
    <cellStyle name="Įprastas 4 3 2 3 2 4" xfId="748" xr:uid="{D8A05D33-C5B0-4C24-A3FD-4C5B8D639168}"/>
    <cellStyle name="Įprastas 4 3 2 3 2 4 2" xfId="5216" xr:uid="{2ED6DCF2-51D5-44A7-B7BE-45BC4B7EF8CE}"/>
    <cellStyle name="Įprastas 4 3 2 3 2 4 2 2" xfId="13146" xr:uid="{C1EFEAAB-9F24-4E5B-A6ED-E3BAFE3FA484}"/>
    <cellStyle name="Įprastas 4 3 2 3 2 4 3" xfId="6180" xr:uid="{C8FE93A7-17A7-4EA0-9CB0-8B0F6ADCB5C6}"/>
    <cellStyle name="Įprastas 4 3 2 3 2 4 3 2" xfId="14110" xr:uid="{1F779113-2810-4C30-B9D4-413E0B6AC0DF}"/>
    <cellStyle name="Įprastas 4 3 2 3 2 4 4" xfId="6903" xr:uid="{B43C7490-AA1D-4209-8FA1-250B1CDAB87B}"/>
    <cellStyle name="Įprastas 4 3 2 3 2 4 4 2" xfId="14833" xr:uid="{2D4D0DF3-A907-44E3-888A-ACAF3BADCC45}"/>
    <cellStyle name="Įprastas 4 3 2 3 2 4 5" xfId="4252" xr:uid="{0E71AF90-E1DD-4481-970C-A2D22E3B3A2B}"/>
    <cellStyle name="Įprastas 4 3 2 3 2 4 5 2" xfId="12182" xr:uid="{5B50BD00-27E8-4026-8547-D4109F3BCD70}"/>
    <cellStyle name="Įprastas 4 3 2 3 2 4 6" xfId="8678" xr:uid="{10784D27-E3D5-46C1-91A5-3E0F1CCA7E6D}"/>
    <cellStyle name="Įprastas 4 3 2 3 2 5" xfId="1392" xr:uid="{E1D78AD7-8F4A-4B2B-B8E9-EFD401548BEA}"/>
    <cellStyle name="Įprastas 4 3 2 3 2 5 2" xfId="5457" xr:uid="{67D4D6F8-D232-4A64-88CD-81693F3A6714}"/>
    <cellStyle name="Įprastas 4 3 2 3 2 5 2 2" xfId="13387" xr:uid="{C869D165-2C27-4080-A86C-02E02CE75B5D}"/>
    <cellStyle name="Įprastas 4 3 2 3 2 5 3" xfId="7144" xr:uid="{0558924B-E672-4E17-8316-68D8040EF282}"/>
    <cellStyle name="Įprastas 4 3 2 3 2 5 3 2" xfId="15074" xr:uid="{15EB2DF5-919B-433D-ADF4-C34583D7BF8E}"/>
    <cellStyle name="Įprastas 4 3 2 3 2 5 4" xfId="4493" xr:uid="{69F0A7E3-8BFB-4A98-BD11-6CAD3186F014}"/>
    <cellStyle name="Įprastas 4 3 2 3 2 5 4 2" xfId="12423" xr:uid="{D3979CB9-DB2C-4637-A5C4-D112CEF355DE}"/>
    <cellStyle name="Įprastas 4 3 2 3 2 5 5" xfId="9322" xr:uid="{151381F3-D4CC-49A5-8D25-FA7BF894486E}"/>
    <cellStyle name="Įprastas 4 3 2 3 2 6" xfId="1714" xr:uid="{97E12AF8-8524-413F-B2DC-2D6FBCB9E6EA}"/>
    <cellStyle name="Įprastas 4 3 2 3 2 6 2" xfId="4734" xr:uid="{74F8F624-CC63-4950-BBAE-A84DEC623F1B}"/>
    <cellStyle name="Įprastas 4 3 2 3 2 6 2 2" xfId="12664" xr:uid="{506EAEA8-05D3-43A5-B7D2-163C2F769FC6}"/>
    <cellStyle name="Įprastas 4 3 2 3 2 6 3" xfId="9644" xr:uid="{C2759A70-80CE-48B8-BDF1-01FD7BAFF73C}"/>
    <cellStyle name="Įprastas 4 3 2 3 2 7" xfId="2358" xr:uid="{434A74C4-E6CB-4D83-AE73-C08B20F46105}"/>
    <cellStyle name="Įprastas 4 3 2 3 2 7 2" xfId="5698" xr:uid="{6CAAE4E8-39E6-4869-B2FC-421DC81550D9}"/>
    <cellStyle name="Įprastas 4 3 2 3 2 7 2 2" xfId="13628" xr:uid="{097C2497-68B8-4F90-AC1C-96DB9F4FFFEA}"/>
    <cellStyle name="Įprastas 4 3 2 3 2 7 3" xfId="10288" xr:uid="{0A3B6609-CD6F-4765-8AEF-03FE61B4952E}"/>
    <cellStyle name="Įprastas 4 3 2 3 2 8" xfId="3002" xr:uid="{132DD471-8817-4A42-808A-978D250AB5D4}"/>
    <cellStyle name="Įprastas 4 3 2 3 2 8 2" xfId="6421" xr:uid="{B6C02191-339F-4549-8867-BC708EA6177E}"/>
    <cellStyle name="Įprastas 4 3 2 3 2 8 2 2" xfId="14351" xr:uid="{0D52847B-4AA1-461E-871D-500DF8A6E194}"/>
    <cellStyle name="Įprastas 4 3 2 3 2 8 3" xfId="10932" xr:uid="{ACD954A6-CC58-4EF1-939A-597D8A3FF410}"/>
    <cellStyle name="Įprastas 4 3 2 3 2 9" xfId="3646" xr:uid="{B2BD3D4A-5FF2-41A6-B8BB-97E59A36408B}"/>
    <cellStyle name="Įprastas 4 3 2 3 2 9 2" xfId="11576" xr:uid="{E90D5FA8-A5EC-4126-9F4E-14409333F0F6}"/>
    <cellStyle name="Įprastas 4 3 2 3 3" xfId="169" xr:uid="{031BCBEF-946D-4E1A-97F2-09D436657C35}"/>
    <cellStyle name="Įprastas 4 3 2 3 3 10" xfId="8099" xr:uid="{1DA9F2B4-0913-4FA2-B228-05356F0C5FF0}"/>
    <cellStyle name="Įprastas 4 3 2 3 3 2" xfId="491" xr:uid="{D7416C91-A02C-4545-B6A4-67F7831C2F0C}"/>
    <cellStyle name="Įprastas 4 3 2 3 3 2 2" xfId="1135" xr:uid="{4B9C7A41-A1E5-40B7-92C0-F98420EB40F3}"/>
    <cellStyle name="Įprastas 4 3 2 3 3 2 2 2" xfId="5035" xr:uid="{3A38FC3A-91E1-4C02-B777-F4A1F4829556}"/>
    <cellStyle name="Įprastas 4 3 2 3 3 2 2 2 2" xfId="12965" xr:uid="{DBD81562-BA69-45C9-A6ED-2ADB51579A28}"/>
    <cellStyle name="Įprastas 4 3 2 3 3 2 2 3" xfId="9065" xr:uid="{0607FDF5-0679-4618-9C08-8FC376A2B89E}"/>
    <cellStyle name="Įprastas 4 3 2 3 3 2 3" xfId="2101" xr:uid="{FCD95104-9B79-4166-9AF0-D3A458176AFF}"/>
    <cellStyle name="Įprastas 4 3 2 3 3 2 3 2" xfId="5999" xr:uid="{58249193-E495-4C9F-8999-92EC9E5B7F07}"/>
    <cellStyle name="Įprastas 4 3 2 3 3 2 3 2 2" xfId="13929" xr:uid="{19FB7873-F9CE-4520-AA2A-7BF992E3BA38}"/>
    <cellStyle name="Įprastas 4 3 2 3 3 2 3 3" xfId="10031" xr:uid="{AC839514-C4DD-480E-8E67-A345A79EC988}"/>
    <cellStyle name="Įprastas 4 3 2 3 3 2 4" xfId="2745" xr:uid="{E6C66F60-256E-4A52-A9A2-24C838D30E5F}"/>
    <cellStyle name="Įprastas 4 3 2 3 3 2 4 2" xfId="6722" xr:uid="{903EEEB9-CF48-420B-9CBB-0355E6446DA9}"/>
    <cellStyle name="Įprastas 4 3 2 3 3 2 4 2 2" xfId="14652" xr:uid="{0A12D52E-D910-412D-B216-93147964B96C}"/>
    <cellStyle name="Įprastas 4 3 2 3 3 2 4 3" xfId="10675" xr:uid="{B80E3549-AC6C-4058-865E-74BA53518561}"/>
    <cellStyle name="Įprastas 4 3 2 3 3 2 5" xfId="3389" xr:uid="{109E734F-6B31-46D8-B06A-8190BB5FD1CA}"/>
    <cellStyle name="Įprastas 4 3 2 3 3 2 5 2" xfId="11319" xr:uid="{ACF3F1BB-DCBC-429B-A2ED-60A19B2AEE07}"/>
    <cellStyle name="Įprastas 4 3 2 3 3 2 6" xfId="4071" xr:uid="{C7144857-197E-4FE5-9890-3DEA67328B2F}"/>
    <cellStyle name="Įprastas 4 3 2 3 3 2 6 2" xfId="12001" xr:uid="{5B653472-C78E-4CEB-A3C6-4097C1FA2A89}"/>
    <cellStyle name="Įprastas 4 3 2 3 3 2 7" xfId="7777" xr:uid="{B192BE00-07C3-44AB-8D45-0BD718FF3572}"/>
    <cellStyle name="Įprastas 4 3 2 3 3 2 7 2" xfId="15707" xr:uid="{B40B6DF5-2B96-4B40-A7B5-977C3A18A61D}"/>
    <cellStyle name="Įprastas 4 3 2 3 3 2 8" xfId="8421" xr:uid="{53B128D6-2DD0-4C8A-AC8D-75177EDF3416}"/>
    <cellStyle name="Įprastas 4 3 2 3 3 3" xfId="813" xr:uid="{46D469F3-1DCB-438A-AA38-3A4F33C1AFF5}"/>
    <cellStyle name="Įprastas 4 3 2 3 3 3 2" xfId="5276" xr:uid="{11BA9E65-9FD4-4248-9B69-C361CCA50BCB}"/>
    <cellStyle name="Įprastas 4 3 2 3 3 3 2 2" xfId="13206" xr:uid="{DF6B7A59-5378-43FA-BAA7-BD7E6BF9D371}"/>
    <cellStyle name="Įprastas 4 3 2 3 3 3 3" xfId="6240" xr:uid="{2C26EE07-4C33-433E-B772-4D124E9D4FD9}"/>
    <cellStyle name="Įprastas 4 3 2 3 3 3 3 2" xfId="14170" xr:uid="{43918CE7-BA0E-4AF1-A74B-89703FD789F5}"/>
    <cellStyle name="Įprastas 4 3 2 3 3 3 4" xfId="6963" xr:uid="{C134DC91-C629-4FC0-A90F-E07C9A0284CA}"/>
    <cellStyle name="Įprastas 4 3 2 3 3 3 4 2" xfId="14893" xr:uid="{7C13500E-0ED5-495A-A61B-97AC07329CE5}"/>
    <cellStyle name="Įprastas 4 3 2 3 3 3 5" xfId="4312" xr:uid="{08E8B430-7554-458B-BA3A-2E82232B9B3A}"/>
    <cellStyle name="Įprastas 4 3 2 3 3 3 5 2" xfId="12242" xr:uid="{4E5EC8D5-6F13-48A0-BC25-9B1046524310}"/>
    <cellStyle name="Įprastas 4 3 2 3 3 3 6" xfId="8743" xr:uid="{26ABE42B-7F10-4CEE-AFCA-DE86118A9DB3}"/>
    <cellStyle name="Įprastas 4 3 2 3 3 4" xfId="1457" xr:uid="{39F7EFD1-C4B4-43FC-8CE5-311043A97CAE}"/>
    <cellStyle name="Įprastas 4 3 2 3 3 4 2" xfId="5517" xr:uid="{0C537746-16C3-484E-8CEB-B0022E14B280}"/>
    <cellStyle name="Įprastas 4 3 2 3 3 4 2 2" xfId="13447" xr:uid="{9F22390D-81D3-4A41-802D-781C0FFD66B0}"/>
    <cellStyle name="Įprastas 4 3 2 3 3 4 3" xfId="7204" xr:uid="{F5DE3209-0931-49DA-ACCF-521DC0F3A8D8}"/>
    <cellStyle name="Įprastas 4 3 2 3 3 4 3 2" xfId="15134" xr:uid="{8D8A075D-1415-45DF-9EF3-BF3F6CBE00FA}"/>
    <cellStyle name="Įprastas 4 3 2 3 3 4 4" xfId="4553" xr:uid="{EAE57256-5CEF-49F6-8363-874FDADF3C44}"/>
    <cellStyle name="Įprastas 4 3 2 3 3 4 4 2" xfId="12483" xr:uid="{E4855EBC-6C86-4D82-96B8-342A81C38525}"/>
    <cellStyle name="Įprastas 4 3 2 3 3 4 5" xfId="9387" xr:uid="{3F0CF68D-9585-4E10-B92F-C42623BA400C}"/>
    <cellStyle name="Įprastas 4 3 2 3 3 5" xfId="1779" xr:uid="{BDEF0196-0915-41C5-951C-E527413766CD}"/>
    <cellStyle name="Įprastas 4 3 2 3 3 5 2" xfId="4794" xr:uid="{445B28F6-3772-4BF6-8D57-856149966F43}"/>
    <cellStyle name="Įprastas 4 3 2 3 3 5 2 2" xfId="12724" xr:uid="{2D60DDEF-1845-4CEE-8D53-BEE11D313FB5}"/>
    <cellStyle name="Įprastas 4 3 2 3 3 5 3" xfId="9709" xr:uid="{BB3CBCF1-DE95-45E7-B8DF-E8DC26031091}"/>
    <cellStyle name="Įprastas 4 3 2 3 3 6" xfId="2423" xr:uid="{ADED3388-2952-4718-859A-E0BDACC78DBF}"/>
    <cellStyle name="Įprastas 4 3 2 3 3 6 2" xfId="5758" xr:uid="{FA1F6812-2C0D-4B45-9B98-6EBB19C03C87}"/>
    <cellStyle name="Įprastas 4 3 2 3 3 6 2 2" xfId="13688" xr:uid="{7FDF57F6-94A0-419C-98FA-CBA81B116C74}"/>
    <cellStyle name="Įprastas 4 3 2 3 3 6 3" xfId="10353" xr:uid="{0C9930F8-D189-4FFA-A72C-A64CF93373E4}"/>
    <cellStyle name="Įprastas 4 3 2 3 3 7" xfId="3067" xr:uid="{FCA95584-05B2-44FA-9038-DF90667FF018}"/>
    <cellStyle name="Įprastas 4 3 2 3 3 7 2" xfId="6481" xr:uid="{D52FAC2D-E42F-423F-BEC5-5D7E085EBCB4}"/>
    <cellStyle name="Įprastas 4 3 2 3 3 7 2 2" xfId="14411" xr:uid="{2BE2A324-FDB6-49D8-8EB8-F07E9F2B3EA3}"/>
    <cellStyle name="Įprastas 4 3 2 3 3 7 3" xfId="10997" xr:uid="{9B32F40D-9740-46BC-8F61-9E02A9F44CBE}"/>
    <cellStyle name="Įprastas 4 3 2 3 3 8" xfId="3830" xr:uid="{1574CD7C-AD59-4B9B-8811-591BE4B615CD}"/>
    <cellStyle name="Įprastas 4 3 2 3 3 8 2" xfId="11760" xr:uid="{407F90D3-BEAE-4B03-BE1C-1D2A27B15CE8}"/>
    <cellStyle name="Įprastas 4 3 2 3 3 9" xfId="7455" xr:uid="{51C5FC46-EDD3-4CE5-A8C4-E989FD290BF9}"/>
    <cellStyle name="Įprastas 4 3 2 3 3 9 2" xfId="15385" xr:uid="{E98E1D4B-90B8-46BD-95F1-D4C23E59DA6D}"/>
    <cellStyle name="Įprastas 4 3 2 3 4" xfId="298" xr:uid="{BEBC49AF-D628-45BD-849D-EA309454058C}"/>
    <cellStyle name="Įprastas 4 3 2 3 4 10" xfId="8228" xr:uid="{FAD237F7-CF8F-4D9C-8F54-2D4FA9791D66}"/>
    <cellStyle name="Įprastas 4 3 2 3 4 2" xfId="620" xr:uid="{7D249C05-A8DA-4BD3-B37B-F7C325ED6E17}"/>
    <cellStyle name="Įprastas 4 3 2 3 4 2 2" xfId="1264" xr:uid="{B0D002EB-B95E-4DFE-9527-7A1C5522B731}"/>
    <cellStyle name="Įprastas 4 3 2 3 4 2 2 2" xfId="9194" xr:uid="{C61573EC-CB84-452E-B6B4-48F0243A42E3}"/>
    <cellStyle name="Įprastas 4 3 2 3 4 2 3" xfId="2230" xr:uid="{0C2161E4-2316-405E-B675-2ADF9B0D90B1}"/>
    <cellStyle name="Įprastas 4 3 2 3 4 2 3 2" xfId="10160" xr:uid="{E5790AA9-FA60-4CD1-814E-1D2B1E1CA418}"/>
    <cellStyle name="Įprastas 4 3 2 3 4 2 4" xfId="2874" xr:uid="{E6EC3694-2AB7-4847-A92E-C3239AAFDBEB}"/>
    <cellStyle name="Įprastas 4 3 2 3 4 2 4 2" xfId="10804" xr:uid="{0C7BE9EE-4CB6-4DA5-8832-F64F83EF8440}"/>
    <cellStyle name="Įprastas 4 3 2 3 4 2 5" xfId="3518" xr:uid="{3C162529-1329-45B6-9EC9-33BA5015CA60}"/>
    <cellStyle name="Įprastas 4 3 2 3 4 2 5 2" xfId="11448" xr:uid="{7D9B844C-220E-4333-8884-107D26910388}"/>
    <cellStyle name="Įprastas 4 3 2 3 4 2 6" xfId="4915" xr:uid="{FEFC3889-0701-4D51-A91C-FEB0EE08E3F8}"/>
    <cellStyle name="Įprastas 4 3 2 3 4 2 6 2" xfId="12845" xr:uid="{84058FE3-C559-4A6E-8827-2F737F5205C9}"/>
    <cellStyle name="Įprastas 4 3 2 3 4 2 7" xfId="7906" xr:uid="{028CFA5E-0C1D-4601-8E29-9D43B4C6E4CB}"/>
    <cellStyle name="Įprastas 4 3 2 3 4 2 7 2" xfId="15836" xr:uid="{282BA894-9EFE-4BA9-A50C-89E359B72360}"/>
    <cellStyle name="Įprastas 4 3 2 3 4 2 8" xfId="8550" xr:uid="{FCD4BF92-2624-4DD7-9F55-E8A182852DB7}"/>
    <cellStyle name="Įprastas 4 3 2 3 4 3" xfId="942" xr:uid="{BEB51429-EEF7-4AD6-98FC-56708B5136BA}"/>
    <cellStyle name="Įprastas 4 3 2 3 4 3 2" xfId="5879" xr:uid="{450781F4-B8D5-4431-91CA-87B47444153A}"/>
    <cellStyle name="Įprastas 4 3 2 3 4 3 2 2" xfId="13809" xr:uid="{C04F1B81-F6E9-41C0-A81E-3D0EF0E8607C}"/>
    <cellStyle name="Įprastas 4 3 2 3 4 3 3" xfId="8872" xr:uid="{193D5D3B-138E-42C4-9A13-42D68FFD5B13}"/>
    <cellStyle name="Įprastas 4 3 2 3 4 4" xfId="1586" xr:uid="{EF0BC2CD-CA5B-4B6B-B485-EF27ADFA2D33}"/>
    <cellStyle name="Įprastas 4 3 2 3 4 4 2" xfId="6602" xr:uid="{F1188290-DA97-44F8-97C8-1F42C8CF4A21}"/>
    <cellStyle name="Įprastas 4 3 2 3 4 4 2 2" xfId="14532" xr:uid="{3B07D95E-CBBA-4A8B-899E-BB80C6CFE262}"/>
    <cellStyle name="Įprastas 4 3 2 3 4 4 3" xfId="9516" xr:uid="{01F6971B-6669-4A7F-9ABA-29D1419CE8DB}"/>
    <cellStyle name="Įprastas 4 3 2 3 4 5" xfId="1908" xr:uid="{9E24D004-52C6-4E4B-992A-67409E1E8B05}"/>
    <cellStyle name="Įprastas 4 3 2 3 4 5 2" xfId="9838" xr:uid="{7531E169-1F97-4102-96E9-CA8D91643DF3}"/>
    <cellStyle name="Įprastas 4 3 2 3 4 6" xfId="2552" xr:uid="{369EF01C-C209-46B3-BF28-A7FAB3485395}"/>
    <cellStyle name="Įprastas 4 3 2 3 4 6 2" xfId="10482" xr:uid="{041D915B-E251-4A98-B0B9-F90A5B69BF2E}"/>
    <cellStyle name="Įprastas 4 3 2 3 4 7" xfId="3196" xr:uid="{13FDEAD4-00FC-4780-A487-7E2E8FC7AA6C}"/>
    <cellStyle name="Įprastas 4 3 2 3 4 7 2" xfId="11126" xr:uid="{4499C0C3-F6B6-4FD1-B0D3-2B3BA9AB8F0D}"/>
    <cellStyle name="Įprastas 4 3 2 3 4 8" xfId="3951" xr:uid="{D536D399-C552-4127-9764-587302B4A80B}"/>
    <cellStyle name="Įprastas 4 3 2 3 4 8 2" xfId="11881" xr:uid="{44D7AC5B-C52A-4E85-AF86-BB48F83AFB11}"/>
    <cellStyle name="Įprastas 4 3 2 3 4 9" xfId="7584" xr:uid="{F81DA710-D9BE-495B-BE68-43821EDD49DC}"/>
    <cellStyle name="Įprastas 4 3 2 3 4 9 2" xfId="15514" xr:uid="{CBE71884-AEE7-408A-8225-3EC8C54DAF52}"/>
    <cellStyle name="Įprastas 4 3 2 3 5" xfId="361" xr:uid="{6E0C8C92-1353-4CB4-BBF4-CBB5B6939633}"/>
    <cellStyle name="Įprastas 4 3 2 3 5 2" xfId="1005" xr:uid="{DB08599A-DFFE-400C-BE79-E537725E358F}"/>
    <cellStyle name="Įprastas 4 3 2 3 5 2 2" xfId="5156" xr:uid="{FC70C37C-6D77-4ADC-B75C-2DE38123012A}"/>
    <cellStyle name="Įprastas 4 3 2 3 5 2 2 2" xfId="13086" xr:uid="{DB437C01-53B4-42C8-A01B-43FF197BE1B3}"/>
    <cellStyle name="Įprastas 4 3 2 3 5 2 3" xfId="8935" xr:uid="{205E8D14-3D30-47BE-8F1B-AD1434887571}"/>
    <cellStyle name="Įprastas 4 3 2 3 5 3" xfId="1971" xr:uid="{0CC83DA0-55E7-4097-AF02-907414553ACD}"/>
    <cellStyle name="Įprastas 4 3 2 3 5 3 2" xfId="6120" xr:uid="{C64C1EC4-AC12-4D48-BD30-846CEF9A65C1}"/>
    <cellStyle name="Įprastas 4 3 2 3 5 3 2 2" xfId="14050" xr:uid="{76AC6E53-9249-4605-9005-AE57D36A0BA9}"/>
    <cellStyle name="Įprastas 4 3 2 3 5 3 3" xfId="9901" xr:uid="{C053D3B9-28C1-4EAE-AF20-5C74C495E39F}"/>
    <cellStyle name="Įprastas 4 3 2 3 5 4" xfId="2615" xr:uid="{A8E96367-0093-4F24-A761-670193950C28}"/>
    <cellStyle name="Įprastas 4 3 2 3 5 4 2" xfId="6843" xr:uid="{4F908D30-AD5E-4421-939A-FA0AB8DDCECD}"/>
    <cellStyle name="Įprastas 4 3 2 3 5 4 2 2" xfId="14773" xr:uid="{754FD2B4-9F7D-4CE3-BEFC-96C8ED2BCC46}"/>
    <cellStyle name="Įprastas 4 3 2 3 5 4 3" xfId="10545" xr:uid="{70D99BDA-1829-4D8D-B7CD-2CACCD54490A}"/>
    <cellStyle name="Įprastas 4 3 2 3 5 5" xfId="3259" xr:uid="{3C680DB8-D924-46AF-AF91-1009BE88589B}"/>
    <cellStyle name="Įprastas 4 3 2 3 5 5 2" xfId="11189" xr:uid="{2A148A69-EBA9-43A3-8D03-DB97F43C3073}"/>
    <cellStyle name="Įprastas 4 3 2 3 5 6" xfId="4192" xr:uid="{03716872-023F-420B-A6B6-CA83609B77B8}"/>
    <cellStyle name="Įprastas 4 3 2 3 5 6 2" xfId="12122" xr:uid="{F09DF707-B717-468D-8E41-CC42C3D6A1EA}"/>
    <cellStyle name="Įprastas 4 3 2 3 5 7" xfId="7647" xr:uid="{CBE7A524-CA63-4B31-846F-316CFAC86358}"/>
    <cellStyle name="Įprastas 4 3 2 3 5 7 2" xfId="15577" xr:uid="{A430014C-C206-4867-9EBE-9E015A82B7DF}"/>
    <cellStyle name="Įprastas 4 3 2 3 5 8" xfId="8291" xr:uid="{CA8881B0-8BE6-407B-A609-798739AD5F37}"/>
    <cellStyle name="Įprastas 4 3 2 3 6" xfId="683" xr:uid="{354A5B78-1612-42A4-B37B-47957C947600}"/>
    <cellStyle name="Įprastas 4 3 2 3 6 2" xfId="5397" xr:uid="{92496656-933C-45EE-ACD9-A4AB02F17E7B}"/>
    <cellStyle name="Įprastas 4 3 2 3 6 2 2" xfId="13327" xr:uid="{45450CAA-7AC1-45E5-8E8C-6F7FBD95B5D6}"/>
    <cellStyle name="Įprastas 4 3 2 3 6 3" xfId="7084" xr:uid="{6653B400-5596-48F1-8CC9-2D3A7BA46CBD}"/>
    <cellStyle name="Įprastas 4 3 2 3 6 3 2" xfId="15014" xr:uid="{78258016-6058-4E42-AA89-FFD239A323A9}"/>
    <cellStyle name="Įprastas 4 3 2 3 6 4" xfId="4433" xr:uid="{77FE8641-9234-46A2-A145-1597DC37C714}"/>
    <cellStyle name="Įprastas 4 3 2 3 6 4 2" xfId="12363" xr:uid="{3F0EF2A6-04B4-485A-AFE6-2698359D5039}"/>
    <cellStyle name="Įprastas 4 3 2 3 6 5" xfId="8613" xr:uid="{2A9520A6-8BC9-4529-A947-808B873219F7}"/>
    <cellStyle name="Įprastas 4 3 2 3 7" xfId="1327" xr:uid="{8D085F65-8D1D-42B5-B304-DC08F593EBC5}"/>
    <cellStyle name="Įprastas 4 3 2 3 7 2" xfId="4674" xr:uid="{15574C2B-75CA-4015-9F6D-96C77946E558}"/>
    <cellStyle name="Įprastas 4 3 2 3 7 2 2" xfId="12604" xr:uid="{29A66165-1F7D-4D17-9D29-6D753A270561}"/>
    <cellStyle name="Įprastas 4 3 2 3 7 3" xfId="9257" xr:uid="{4439845C-DB77-4E90-9CD0-F09F883EA3A3}"/>
    <cellStyle name="Įprastas 4 3 2 3 8" xfId="1649" xr:uid="{11E2C58D-161E-4B6D-9155-061A7489EDE3}"/>
    <cellStyle name="Įprastas 4 3 2 3 8 2" xfId="5638" xr:uid="{55BA7EAB-7807-4ED6-A3A6-36367C28AAFA}"/>
    <cellStyle name="Įprastas 4 3 2 3 8 2 2" xfId="13568" xr:uid="{CF3869C9-66BD-42C9-8D79-AD90FFCF45E7}"/>
    <cellStyle name="Įprastas 4 3 2 3 8 3" xfId="9579" xr:uid="{153C1ABF-C9E7-48FB-89EC-12ADB9050294}"/>
    <cellStyle name="Įprastas 4 3 2 3 9" xfId="2293" xr:uid="{5FF33A33-5840-4FBA-8E70-4C2E4682457D}"/>
    <cellStyle name="Įprastas 4 3 2 3 9 2" xfId="6361" xr:uid="{A70396E8-3AB0-41F5-913D-3A8F4BFB3207}"/>
    <cellStyle name="Įprastas 4 3 2 3 9 2 2" xfId="14291" xr:uid="{8A2D1359-756C-4E59-97CC-7E1A232A6C83}"/>
    <cellStyle name="Įprastas 4 3 2 3 9 3" xfId="10223" xr:uid="{FD3741A3-809B-4652-8EF0-3A379C85259D}"/>
    <cellStyle name="Įprastas 4 3 2 4" xfId="58" xr:uid="{1FB32DEE-5F32-44C1-AC34-0DAAC4337E55}"/>
    <cellStyle name="Įprastas 4 3 2 4 10" xfId="2957" xr:uid="{705A1437-B67C-40D2-9E4A-93547C46DF17}"/>
    <cellStyle name="Įprastas 4 3 2 4 10 2" xfId="10887" xr:uid="{DAFCDD58-BBD7-41FF-A426-1DDF82B94325}"/>
    <cellStyle name="Įprastas 4 3 2 4 11" xfId="3601" xr:uid="{36C4BF17-6550-4185-B108-C9D345074AEC}"/>
    <cellStyle name="Įprastas 4 3 2 4 11 2" xfId="11531" xr:uid="{945BDFD5-83E0-4EC1-A6FB-BD975545340D}"/>
    <cellStyle name="Įprastas 4 3 2 4 12" xfId="3730" xr:uid="{8A6D81A7-8762-45E2-B392-6A9B68245730}"/>
    <cellStyle name="Įprastas 4 3 2 4 12 2" xfId="11660" xr:uid="{49082E51-C224-48A4-A938-D3988149137A}"/>
    <cellStyle name="Įprastas 4 3 2 4 13" xfId="7345" xr:uid="{6DDB10BE-DB48-44E3-A9D1-E2F47C5E4FEC}"/>
    <cellStyle name="Įprastas 4 3 2 4 13 2" xfId="15275" xr:uid="{5A233424-8532-4406-B528-6AB5AB5AE855}"/>
    <cellStyle name="Įprastas 4 3 2 4 14" xfId="7989" xr:uid="{B49CA00C-F844-48A2-878A-28891262F126}"/>
    <cellStyle name="Įprastas 4 3 2 4 2" xfId="124" xr:uid="{A2F819CA-5126-412F-839A-555560B69AB7}"/>
    <cellStyle name="Įprastas 4 3 2 4 2 10" xfId="3790" xr:uid="{8CCDABE2-2034-42DD-A0CE-705A76EA4F3A}"/>
    <cellStyle name="Įprastas 4 3 2 4 2 10 2" xfId="11720" xr:uid="{E9815907-AF75-4CB2-84D2-7FE137A7F956}"/>
    <cellStyle name="Įprastas 4 3 2 4 2 11" xfId="7410" xr:uid="{9CF7CD6F-91D4-40CC-89C0-D24E2A81540A}"/>
    <cellStyle name="Įprastas 4 3 2 4 2 11 2" xfId="15340" xr:uid="{79799761-E8B3-48D9-AF7C-AF77B103D18D}"/>
    <cellStyle name="Įprastas 4 3 2 4 2 12" xfId="8054" xr:uid="{40F0F343-C4DB-4BB3-830D-2AF2B2B41C86}"/>
    <cellStyle name="Įprastas 4 3 2 4 2 2" xfId="254" xr:uid="{43379D44-8CEA-41A7-9D79-EA05D7D5F517}"/>
    <cellStyle name="Įprastas 4 3 2 4 2 2 10" xfId="8184" xr:uid="{C6C5143B-9A7F-4489-BBA5-243D083A4928}"/>
    <cellStyle name="Įprastas 4 3 2 4 2 2 2" xfId="576" xr:uid="{77BCA8A3-BADE-4FD6-9BC1-C04D3C9C3DE9}"/>
    <cellStyle name="Įprastas 4 3 2 4 2 2 2 2" xfId="1220" xr:uid="{25286320-B6FD-4AD0-B69B-EBC5FE63BFD9}"/>
    <cellStyle name="Įprastas 4 3 2 4 2 2 2 2 2" xfId="5115" xr:uid="{ACB8A9F5-D9C3-43CF-9D81-6D236EA54295}"/>
    <cellStyle name="Įprastas 4 3 2 4 2 2 2 2 2 2" xfId="13045" xr:uid="{5780BCA1-E8F3-476D-A44E-97C530ADDA9E}"/>
    <cellStyle name="Įprastas 4 3 2 4 2 2 2 2 3" xfId="9150" xr:uid="{F4505D30-A976-453B-B908-B3023487F705}"/>
    <cellStyle name="Įprastas 4 3 2 4 2 2 2 3" xfId="2186" xr:uid="{9900E1ED-7C95-44B0-BDD4-AD42C9A08DC1}"/>
    <cellStyle name="Įprastas 4 3 2 4 2 2 2 3 2" xfId="6079" xr:uid="{A6DC19F3-1208-4F2D-BCD0-D88B3963F410}"/>
    <cellStyle name="Įprastas 4 3 2 4 2 2 2 3 2 2" xfId="14009" xr:uid="{642B9EC7-36F5-4DCA-BEBB-F8C0A1CBD324}"/>
    <cellStyle name="Įprastas 4 3 2 4 2 2 2 3 3" xfId="10116" xr:uid="{ECE32305-C96E-458D-9591-B3E74411B5DD}"/>
    <cellStyle name="Įprastas 4 3 2 4 2 2 2 4" xfId="2830" xr:uid="{796632A0-1DEF-46CF-AE53-0473DC13E403}"/>
    <cellStyle name="Įprastas 4 3 2 4 2 2 2 4 2" xfId="6802" xr:uid="{3BAADFC3-3B94-4319-BF46-27EB67F9A6E2}"/>
    <cellStyle name="Įprastas 4 3 2 4 2 2 2 4 2 2" xfId="14732" xr:uid="{39237286-1083-4B10-B7D1-7A2240953768}"/>
    <cellStyle name="Įprastas 4 3 2 4 2 2 2 4 3" xfId="10760" xr:uid="{BDEED4B3-910A-4C77-AB1D-B58F05000129}"/>
    <cellStyle name="Įprastas 4 3 2 4 2 2 2 5" xfId="3474" xr:uid="{B26C9C2E-04C9-4F8D-A321-D499726512FC}"/>
    <cellStyle name="Įprastas 4 3 2 4 2 2 2 5 2" xfId="11404" xr:uid="{5450301D-4D48-4444-BA3D-B320F9EE9160}"/>
    <cellStyle name="Įprastas 4 3 2 4 2 2 2 6" xfId="4151" xr:uid="{6B57FF97-9DBF-46BD-85F5-7D4FC93A02B3}"/>
    <cellStyle name="Įprastas 4 3 2 4 2 2 2 6 2" xfId="12081" xr:uid="{85689D44-C6B7-4AA4-B77A-55577950FC97}"/>
    <cellStyle name="Įprastas 4 3 2 4 2 2 2 7" xfId="7862" xr:uid="{AF869B4C-3BD1-400F-B8FD-AB715DA7192F}"/>
    <cellStyle name="Įprastas 4 3 2 4 2 2 2 7 2" xfId="15792" xr:uid="{E15835DA-C6EC-41C3-9EC4-4961645230A8}"/>
    <cellStyle name="Įprastas 4 3 2 4 2 2 2 8" xfId="8506" xr:uid="{E6B93B90-E4CC-4E9C-8E66-CE3779BC007C}"/>
    <cellStyle name="Įprastas 4 3 2 4 2 2 3" xfId="898" xr:uid="{5D972EE5-AB24-40D1-B57B-59C5789B8F88}"/>
    <cellStyle name="Įprastas 4 3 2 4 2 2 3 2" xfId="5356" xr:uid="{F76B0EEF-1738-4A5A-8277-31F3CC0F9284}"/>
    <cellStyle name="Įprastas 4 3 2 4 2 2 3 2 2" xfId="13286" xr:uid="{674C6A0D-9A35-498C-90CC-414FCF012460}"/>
    <cellStyle name="Įprastas 4 3 2 4 2 2 3 3" xfId="6320" xr:uid="{EBF60FA9-A663-48B8-AB6E-9E5FA7A6CEE1}"/>
    <cellStyle name="Įprastas 4 3 2 4 2 2 3 3 2" xfId="14250" xr:uid="{80D5B985-5452-4195-A50B-ACAE995DBCEC}"/>
    <cellStyle name="Įprastas 4 3 2 4 2 2 3 4" xfId="7043" xr:uid="{C25668A2-197E-48B3-B011-55BB278C29C8}"/>
    <cellStyle name="Įprastas 4 3 2 4 2 2 3 4 2" xfId="14973" xr:uid="{3ED41870-AD2A-481D-9D99-4133811AE10E}"/>
    <cellStyle name="Įprastas 4 3 2 4 2 2 3 5" xfId="4392" xr:uid="{199C89DE-2A31-43C0-A830-1A45AB2E4B96}"/>
    <cellStyle name="Įprastas 4 3 2 4 2 2 3 5 2" xfId="12322" xr:uid="{270548E2-145A-4391-8C84-F1282968D1FB}"/>
    <cellStyle name="Įprastas 4 3 2 4 2 2 3 6" xfId="8828" xr:uid="{C194ED65-25E0-4459-8B16-82989217CB6A}"/>
    <cellStyle name="Įprastas 4 3 2 4 2 2 4" xfId="1542" xr:uid="{5C8DABC6-8123-42AF-8D1A-402F50697338}"/>
    <cellStyle name="Įprastas 4 3 2 4 2 2 4 2" xfId="5597" xr:uid="{74051E89-4E2D-473A-BB6A-AC1B70ACD4EF}"/>
    <cellStyle name="Įprastas 4 3 2 4 2 2 4 2 2" xfId="13527" xr:uid="{F81186DF-913F-4F64-8506-64435D8092E1}"/>
    <cellStyle name="Įprastas 4 3 2 4 2 2 4 3" xfId="7284" xr:uid="{10B441C1-9F3C-495A-AA3A-43EA8625872D}"/>
    <cellStyle name="Įprastas 4 3 2 4 2 2 4 3 2" xfId="15214" xr:uid="{A651F3F2-7025-4D89-8DFB-1106246FA4A1}"/>
    <cellStyle name="Įprastas 4 3 2 4 2 2 4 4" xfId="4633" xr:uid="{393D9E56-E48C-4014-B687-8BB75A11E7ED}"/>
    <cellStyle name="Įprastas 4 3 2 4 2 2 4 4 2" xfId="12563" xr:uid="{8C886E58-1A69-41E1-9019-0375CB85E714}"/>
    <cellStyle name="Įprastas 4 3 2 4 2 2 4 5" xfId="9472" xr:uid="{1105589D-F165-48A1-AAEC-2343D9F5AE0A}"/>
    <cellStyle name="Įprastas 4 3 2 4 2 2 5" xfId="1864" xr:uid="{0DEABAEA-68CC-4951-87A5-2B742FD27C03}"/>
    <cellStyle name="Įprastas 4 3 2 4 2 2 5 2" xfId="4874" xr:uid="{EBB33AE1-ABA3-415A-8BFE-0C8CAE6EEAF3}"/>
    <cellStyle name="Įprastas 4 3 2 4 2 2 5 2 2" xfId="12804" xr:uid="{92040413-4D3B-473F-B5F3-ABC68F00CCD7}"/>
    <cellStyle name="Įprastas 4 3 2 4 2 2 5 3" xfId="9794" xr:uid="{C38770FD-16F2-45C4-9142-144B5A0AC041}"/>
    <cellStyle name="Įprastas 4 3 2 4 2 2 6" xfId="2508" xr:uid="{EB82F71F-50EE-40A8-8B17-7B27E84F5A93}"/>
    <cellStyle name="Įprastas 4 3 2 4 2 2 6 2" xfId="5838" xr:uid="{B33059D0-537D-4C37-AFF7-EC55FA699A51}"/>
    <cellStyle name="Įprastas 4 3 2 4 2 2 6 2 2" xfId="13768" xr:uid="{EE599112-0FDF-49CA-9B56-E787CD39725C}"/>
    <cellStyle name="Įprastas 4 3 2 4 2 2 6 3" xfId="10438" xr:uid="{BC10D6C1-E8FF-49BE-94C1-2E9AF0F96B4F}"/>
    <cellStyle name="Įprastas 4 3 2 4 2 2 7" xfId="3152" xr:uid="{5FEF78EA-FF41-4A33-B14A-549394FEF58B}"/>
    <cellStyle name="Įprastas 4 3 2 4 2 2 7 2" xfId="6561" xr:uid="{A3914975-7554-45F7-BB06-93C22437470F}"/>
    <cellStyle name="Įprastas 4 3 2 4 2 2 7 2 2" xfId="14491" xr:uid="{DC7B209D-EC2D-4059-9370-4357161AE9AA}"/>
    <cellStyle name="Įprastas 4 3 2 4 2 2 7 3" xfId="11082" xr:uid="{8B1A60FA-81B0-4DE7-80B3-3951D4EC89EE}"/>
    <cellStyle name="Įprastas 4 3 2 4 2 2 8" xfId="3910" xr:uid="{A758B263-06A4-4097-A72A-A3308D937D62}"/>
    <cellStyle name="Įprastas 4 3 2 4 2 2 8 2" xfId="11840" xr:uid="{3C665136-9E7E-4EBC-812F-2BA6B064A691}"/>
    <cellStyle name="Įprastas 4 3 2 4 2 2 9" xfId="7540" xr:uid="{40B59FD3-C380-4CF1-AD2F-86F73197C30F}"/>
    <cellStyle name="Įprastas 4 3 2 4 2 2 9 2" xfId="15470" xr:uid="{8E65C6A1-428B-4B6F-AFBF-CB0F40FB2C02}"/>
    <cellStyle name="Įprastas 4 3 2 4 2 3" xfId="446" xr:uid="{5793A830-1A34-4B3F-BE90-EA979B7D6A29}"/>
    <cellStyle name="Įprastas 4 3 2 4 2 3 2" xfId="1090" xr:uid="{91491C65-4074-4C74-A972-748A49552253}"/>
    <cellStyle name="Įprastas 4 3 2 4 2 3 2 2" xfId="4995" xr:uid="{971F4121-C39F-4292-9055-707614B69C4D}"/>
    <cellStyle name="Įprastas 4 3 2 4 2 3 2 2 2" xfId="12925" xr:uid="{B9180D6D-8C50-4D72-9F6D-BC6A134F3627}"/>
    <cellStyle name="Įprastas 4 3 2 4 2 3 2 3" xfId="9020" xr:uid="{9D68395B-BFE1-4D11-B754-CC786C9BEAF2}"/>
    <cellStyle name="Įprastas 4 3 2 4 2 3 3" xfId="2056" xr:uid="{92680486-8AD6-437F-AAAC-2E9AF11A366F}"/>
    <cellStyle name="Įprastas 4 3 2 4 2 3 3 2" xfId="5959" xr:uid="{C35C6F8F-1B82-4714-8FE7-36E4CDFEEDDE}"/>
    <cellStyle name="Įprastas 4 3 2 4 2 3 3 2 2" xfId="13889" xr:uid="{0B0E97C6-474C-4F1C-953E-B2D717FF2D5C}"/>
    <cellStyle name="Įprastas 4 3 2 4 2 3 3 3" xfId="9986" xr:uid="{8E7A2572-ACB3-40A3-87D7-8C0888667798}"/>
    <cellStyle name="Įprastas 4 3 2 4 2 3 4" xfId="2700" xr:uid="{B9827388-037F-4B72-982D-6071DF77561A}"/>
    <cellStyle name="Įprastas 4 3 2 4 2 3 4 2" xfId="6682" xr:uid="{1797A1B6-62EA-42C0-B3AC-0264A5E2AD4F}"/>
    <cellStyle name="Įprastas 4 3 2 4 2 3 4 2 2" xfId="14612" xr:uid="{CA27B3C8-C19E-4509-B7C6-77B57F750FA1}"/>
    <cellStyle name="Įprastas 4 3 2 4 2 3 4 3" xfId="10630" xr:uid="{19AFE972-0E15-42DF-801B-6B80988D87AD}"/>
    <cellStyle name="Įprastas 4 3 2 4 2 3 5" xfId="3344" xr:uid="{8DB459FD-E033-436D-93F9-C9D57BB6D7EA}"/>
    <cellStyle name="Įprastas 4 3 2 4 2 3 5 2" xfId="11274" xr:uid="{371893F8-3B82-4FDB-8EEF-49795C0CDF9C}"/>
    <cellStyle name="Įprastas 4 3 2 4 2 3 6" xfId="4031" xr:uid="{9498CD55-7746-4E43-9E53-FDAF69E5B4EC}"/>
    <cellStyle name="Įprastas 4 3 2 4 2 3 6 2" xfId="11961" xr:uid="{0760D80B-3CAC-4C7B-90CB-AEB6CFE46AB8}"/>
    <cellStyle name="Įprastas 4 3 2 4 2 3 7" xfId="7732" xr:uid="{6C0647D1-DA4D-4E88-8A41-6AC17D1455CC}"/>
    <cellStyle name="Įprastas 4 3 2 4 2 3 7 2" xfId="15662" xr:uid="{9BFF7031-D6D2-4E4C-8048-8978B0FC74ED}"/>
    <cellStyle name="Įprastas 4 3 2 4 2 3 8" xfId="8376" xr:uid="{195A48D8-812B-43A7-927D-90B17D23C3EB}"/>
    <cellStyle name="Įprastas 4 3 2 4 2 4" xfId="768" xr:uid="{FD5554B7-BB8B-44B0-9C0B-37493141B332}"/>
    <cellStyle name="Įprastas 4 3 2 4 2 4 2" xfId="5236" xr:uid="{25B98F1E-A7D1-4E1F-9943-A34B4BC3E0B4}"/>
    <cellStyle name="Įprastas 4 3 2 4 2 4 2 2" xfId="13166" xr:uid="{251CE75C-1F8C-46B6-B7DC-AFD4DD9CA4E6}"/>
    <cellStyle name="Įprastas 4 3 2 4 2 4 3" xfId="6200" xr:uid="{57DA39D0-622B-497C-BD33-73190F37FBE7}"/>
    <cellStyle name="Įprastas 4 3 2 4 2 4 3 2" xfId="14130" xr:uid="{499CC91F-A200-4214-A4BA-8B412CEBF29A}"/>
    <cellStyle name="Įprastas 4 3 2 4 2 4 4" xfId="6923" xr:uid="{D437886E-14AE-4050-A7C1-8B1150BEE740}"/>
    <cellStyle name="Įprastas 4 3 2 4 2 4 4 2" xfId="14853" xr:uid="{33A9FEF4-F3FA-4DC0-868A-F8CECC097D65}"/>
    <cellStyle name="Įprastas 4 3 2 4 2 4 5" xfId="4272" xr:uid="{F0275EF3-4081-41E8-B177-EBFEA1D1F5EE}"/>
    <cellStyle name="Įprastas 4 3 2 4 2 4 5 2" xfId="12202" xr:uid="{3CF9F681-AB8F-44EB-90CC-5B8EB201E662}"/>
    <cellStyle name="Įprastas 4 3 2 4 2 4 6" xfId="8698" xr:uid="{DCEDC312-B5A7-4DF1-AB7D-C73DC0B7416F}"/>
    <cellStyle name="Įprastas 4 3 2 4 2 5" xfId="1412" xr:uid="{1B3DD90A-9135-4F29-A194-DE127709D9BE}"/>
    <cellStyle name="Įprastas 4 3 2 4 2 5 2" xfId="5477" xr:uid="{9E86FDF7-1543-43F7-BB5E-EE6CE6C9DF62}"/>
    <cellStyle name="Įprastas 4 3 2 4 2 5 2 2" xfId="13407" xr:uid="{1D3F60B9-BAE3-4008-86D7-AFC53B985A5D}"/>
    <cellStyle name="Įprastas 4 3 2 4 2 5 3" xfId="7164" xr:uid="{27155214-06D0-412B-96A7-B39A980E7416}"/>
    <cellStyle name="Įprastas 4 3 2 4 2 5 3 2" xfId="15094" xr:uid="{90DF10E3-BFCE-44AF-9E74-67E81B17C79C}"/>
    <cellStyle name="Įprastas 4 3 2 4 2 5 4" xfId="4513" xr:uid="{49F23919-3BCE-492D-9F85-39C2EF40FCB9}"/>
    <cellStyle name="Įprastas 4 3 2 4 2 5 4 2" xfId="12443" xr:uid="{E09CAAAF-0B4D-431A-ACA8-93BF9447463B}"/>
    <cellStyle name="Įprastas 4 3 2 4 2 5 5" xfId="9342" xr:uid="{F957D6E8-0463-4A0C-A91F-333C12E6DF40}"/>
    <cellStyle name="Įprastas 4 3 2 4 2 6" xfId="1734" xr:uid="{476A739C-7884-45D2-AFBD-4C2DB27D4CE6}"/>
    <cellStyle name="Įprastas 4 3 2 4 2 6 2" xfId="4754" xr:uid="{50126326-F813-4FBE-B9AA-734921C596A7}"/>
    <cellStyle name="Įprastas 4 3 2 4 2 6 2 2" xfId="12684" xr:uid="{64254632-E6BC-4A0C-9684-5367365FE25B}"/>
    <cellStyle name="Įprastas 4 3 2 4 2 6 3" xfId="9664" xr:uid="{09BB2B64-8608-472D-9E50-EC56321EFA17}"/>
    <cellStyle name="Įprastas 4 3 2 4 2 7" xfId="2378" xr:uid="{CD532288-B41D-453D-BDB6-8094BB35EC6F}"/>
    <cellStyle name="Įprastas 4 3 2 4 2 7 2" xfId="5718" xr:uid="{6220D923-1009-4E89-A5C1-4EE909783871}"/>
    <cellStyle name="Įprastas 4 3 2 4 2 7 2 2" xfId="13648" xr:uid="{9D6A56B2-E4D0-49B6-8F20-49D7000550F7}"/>
    <cellStyle name="Įprastas 4 3 2 4 2 7 3" xfId="10308" xr:uid="{815720EF-392B-4074-A437-E9809AAE5E03}"/>
    <cellStyle name="Įprastas 4 3 2 4 2 8" xfId="3022" xr:uid="{473936F1-268F-4FC8-9D2B-A269E447342B}"/>
    <cellStyle name="Įprastas 4 3 2 4 2 8 2" xfId="6441" xr:uid="{F935814F-2BE9-4DD0-A876-B9DEC5BF6934}"/>
    <cellStyle name="Įprastas 4 3 2 4 2 8 2 2" xfId="14371" xr:uid="{FF1BDC87-A31D-49B3-B468-7E0562B94450}"/>
    <cellStyle name="Įprastas 4 3 2 4 2 8 3" xfId="10952" xr:uid="{DEED286D-D14B-4EB7-93D5-E606A5ECD416}"/>
    <cellStyle name="Įprastas 4 3 2 4 2 9" xfId="3666" xr:uid="{EF4EB2A2-1C0A-4F3B-A58A-D531F70CFF5D}"/>
    <cellStyle name="Įprastas 4 3 2 4 2 9 2" xfId="11596" xr:uid="{AE749A36-94E5-4372-A24A-0D82860D32D6}"/>
    <cellStyle name="Įprastas 4 3 2 4 3" xfId="189" xr:uid="{DD306B6E-B80B-42F1-BFF3-43FD334248A5}"/>
    <cellStyle name="Įprastas 4 3 2 4 3 10" xfId="8119" xr:uid="{F449D181-9837-454A-9000-DE6E06BC51DB}"/>
    <cellStyle name="Įprastas 4 3 2 4 3 2" xfId="511" xr:uid="{B8E5CBE2-37EE-4C91-AB0F-211D7374F514}"/>
    <cellStyle name="Įprastas 4 3 2 4 3 2 2" xfId="1155" xr:uid="{3D2D2252-9189-4A7A-9B0D-EC14B458DBC3}"/>
    <cellStyle name="Įprastas 4 3 2 4 3 2 2 2" xfId="5055" xr:uid="{019270BE-88E6-407B-94F4-09C1B6C87783}"/>
    <cellStyle name="Įprastas 4 3 2 4 3 2 2 2 2" xfId="12985" xr:uid="{CA1E4211-DBE0-435C-A621-86ABF7702A0A}"/>
    <cellStyle name="Įprastas 4 3 2 4 3 2 2 3" xfId="9085" xr:uid="{E086068F-9824-4C2A-8A09-8A1048D8E699}"/>
    <cellStyle name="Įprastas 4 3 2 4 3 2 3" xfId="2121" xr:uid="{9FFEDF97-5E7F-47CD-8864-5BA828D8B309}"/>
    <cellStyle name="Įprastas 4 3 2 4 3 2 3 2" xfId="6019" xr:uid="{44EF861D-607E-4762-A6B9-285A88271449}"/>
    <cellStyle name="Įprastas 4 3 2 4 3 2 3 2 2" xfId="13949" xr:uid="{0B4B985E-6D66-4E4D-BA79-BDF031251A24}"/>
    <cellStyle name="Įprastas 4 3 2 4 3 2 3 3" xfId="10051" xr:uid="{90CA633F-0A1F-4B3D-9B10-8B374DC89B4E}"/>
    <cellStyle name="Įprastas 4 3 2 4 3 2 4" xfId="2765" xr:uid="{D741BD77-F2F8-4E97-9379-7FC8B7F175FD}"/>
    <cellStyle name="Įprastas 4 3 2 4 3 2 4 2" xfId="6742" xr:uid="{97C41F9A-DE7F-4D12-8A5E-B3E2C9748ECE}"/>
    <cellStyle name="Įprastas 4 3 2 4 3 2 4 2 2" xfId="14672" xr:uid="{ADD1AF8F-045B-4ADB-8D95-3AA440BFD77C}"/>
    <cellStyle name="Įprastas 4 3 2 4 3 2 4 3" xfId="10695" xr:uid="{C489E614-F319-4CD4-A66B-2509EAA88A47}"/>
    <cellStyle name="Įprastas 4 3 2 4 3 2 5" xfId="3409" xr:uid="{9F0DCD08-B14F-4635-9257-653345D025BF}"/>
    <cellStyle name="Įprastas 4 3 2 4 3 2 5 2" xfId="11339" xr:uid="{C412426E-5D47-4450-8F4A-105601F4979E}"/>
    <cellStyle name="Įprastas 4 3 2 4 3 2 6" xfId="4091" xr:uid="{088F6909-6342-4B24-A462-B3240C4A3D42}"/>
    <cellStyle name="Įprastas 4 3 2 4 3 2 6 2" xfId="12021" xr:uid="{DC96EB2F-89AF-4369-A900-9E422FA5C72C}"/>
    <cellStyle name="Įprastas 4 3 2 4 3 2 7" xfId="7797" xr:uid="{96DC5D2F-A2C4-414D-A5A6-3A4DCE1A60CE}"/>
    <cellStyle name="Įprastas 4 3 2 4 3 2 7 2" xfId="15727" xr:uid="{DED2225D-91B7-4ABC-88B2-1A2FF4653C03}"/>
    <cellStyle name="Įprastas 4 3 2 4 3 2 8" xfId="8441" xr:uid="{6C677912-6BBB-464A-93BF-E198269E5BD3}"/>
    <cellStyle name="Įprastas 4 3 2 4 3 3" xfId="833" xr:uid="{FC7F5E53-6141-447B-B192-A86449F9D767}"/>
    <cellStyle name="Įprastas 4 3 2 4 3 3 2" xfId="5296" xr:uid="{9152DD31-0703-46DA-A2A1-506126995323}"/>
    <cellStyle name="Įprastas 4 3 2 4 3 3 2 2" xfId="13226" xr:uid="{CC7638B1-449C-4EB4-8FFE-CCAFB7F08647}"/>
    <cellStyle name="Įprastas 4 3 2 4 3 3 3" xfId="6260" xr:uid="{1BD3C717-442D-436F-B97A-E53FCE991718}"/>
    <cellStyle name="Įprastas 4 3 2 4 3 3 3 2" xfId="14190" xr:uid="{A6309916-8806-405C-A62E-288D814FF88B}"/>
    <cellStyle name="Įprastas 4 3 2 4 3 3 4" xfId="6983" xr:uid="{C137767B-F897-4CD8-9772-D5AAD631D554}"/>
    <cellStyle name="Įprastas 4 3 2 4 3 3 4 2" xfId="14913" xr:uid="{CD838CF2-93AE-4D66-8888-D5CDD5B3A8E2}"/>
    <cellStyle name="Įprastas 4 3 2 4 3 3 5" xfId="4332" xr:uid="{7E5E210A-BB96-4804-B836-637E28F42BF2}"/>
    <cellStyle name="Įprastas 4 3 2 4 3 3 5 2" xfId="12262" xr:uid="{AD809E42-A9AB-4C4C-B33A-175A2F45943A}"/>
    <cellStyle name="Įprastas 4 3 2 4 3 3 6" xfId="8763" xr:uid="{9F3C8FA4-1FF0-4AA1-BDF2-8D1CD78A7766}"/>
    <cellStyle name="Įprastas 4 3 2 4 3 4" xfId="1477" xr:uid="{012F803A-8078-4260-8934-C815C12512F5}"/>
    <cellStyle name="Įprastas 4 3 2 4 3 4 2" xfId="5537" xr:uid="{9266C8D7-2128-4080-8B2F-A886BF05D400}"/>
    <cellStyle name="Įprastas 4 3 2 4 3 4 2 2" xfId="13467" xr:uid="{B939ED07-66D2-4563-9AA8-4B0617B8EBA0}"/>
    <cellStyle name="Įprastas 4 3 2 4 3 4 3" xfId="7224" xr:uid="{F109B417-3682-47EF-AEDF-110615DFBF9F}"/>
    <cellStyle name="Įprastas 4 3 2 4 3 4 3 2" xfId="15154" xr:uid="{7F2E8E8C-B35F-4538-BE40-D269C1A59AF9}"/>
    <cellStyle name="Įprastas 4 3 2 4 3 4 4" xfId="4573" xr:uid="{AF6058D5-D09E-43EC-A439-0D78E60F0183}"/>
    <cellStyle name="Įprastas 4 3 2 4 3 4 4 2" xfId="12503" xr:uid="{35113128-ADF1-4E7D-A2BD-7F787C35F8FA}"/>
    <cellStyle name="Įprastas 4 3 2 4 3 4 5" xfId="9407" xr:uid="{896D6EEC-6CB4-43B4-91BE-7DB290638A28}"/>
    <cellStyle name="Įprastas 4 3 2 4 3 5" xfId="1799" xr:uid="{812E1A07-3E22-45DE-9072-1E6A9E499FE7}"/>
    <cellStyle name="Įprastas 4 3 2 4 3 5 2" xfId="4814" xr:uid="{87294A52-075F-4F29-8BBA-49EBBBDD9433}"/>
    <cellStyle name="Įprastas 4 3 2 4 3 5 2 2" xfId="12744" xr:uid="{5CCF1DAB-DA7A-4396-AC16-110172E42130}"/>
    <cellStyle name="Įprastas 4 3 2 4 3 5 3" xfId="9729" xr:uid="{F0CEBBB4-68E1-4805-9B01-861E7A57F9FC}"/>
    <cellStyle name="Įprastas 4 3 2 4 3 6" xfId="2443" xr:uid="{9C9ABDC1-C80B-4384-9529-1008356E038F}"/>
    <cellStyle name="Įprastas 4 3 2 4 3 6 2" xfId="5778" xr:uid="{18FD3C92-4405-4DAC-9ECF-1B65BE591580}"/>
    <cellStyle name="Įprastas 4 3 2 4 3 6 2 2" xfId="13708" xr:uid="{4418FCB0-BD7D-4D3C-BD91-859AD2074830}"/>
    <cellStyle name="Įprastas 4 3 2 4 3 6 3" xfId="10373" xr:uid="{95F63F44-3962-42CC-8937-D5C557F23032}"/>
    <cellStyle name="Įprastas 4 3 2 4 3 7" xfId="3087" xr:uid="{FC6976A3-907A-4401-BDEE-EFA794204C83}"/>
    <cellStyle name="Įprastas 4 3 2 4 3 7 2" xfId="6501" xr:uid="{8750EC57-4282-472B-8D96-6082F6F7BF22}"/>
    <cellStyle name="Įprastas 4 3 2 4 3 7 2 2" xfId="14431" xr:uid="{15AAC6F1-EB92-4F0C-9A53-29D5A288158E}"/>
    <cellStyle name="Įprastas 4 3 2 4 3 7 3" xfId="11017" xr:uid="{2ABFDDEE-C8F0-4D01-BE97-ABE5A335D231}"/>
    <cellStyle name="Įprastas 4 3 2 4 3 8" xfId="3850" xr:uid="{4FBB4BC2-080C-4998-AA14-D49A7A4DF5CB}"/>
    <cellStyle name="Įprastas 4 3 2 4 3 8 2" xfId="11780" xr:uid="{E854F84E-1BB9-4660-9E5A-02CB199A9F68}"/>
    <cellStyle name="Įprastas 4 3 2 4 3 9" xfId="7475" xr:uid="{4AD25BA8-ED61-41B0-95CB-31C597B8FFA3}"/>
    <cellStyle name="Įprastas 4 3 2 4 3 9 2" xfId="15405" xr:uid="{4FC2BACD-6830-4412-B6C2-67C9D9C83F3E}"/>
    <cellStyle name="Įprastas 4 3 2 4 4" xfId="318" xr:uid="{E837F2E2-87D0-4C74-AD21-0D9EDE2CC339}"/>
    <cellStyle name="Įprastas 4 3 2 4 4 10" xfId="8248" xr:uid="{5215E21E-B775-428A-AEBD-D02A8571F90A}"/>
    <cellStyle name="Įprastas 4 3 2 4 4 2" xfId="640" xr:uid="{621DE850-B27F-472D-96C1-66181B9115F6}"/>
    <cellStyle name="Įprastas 4 3 2 4 4 2 2" xfId="1284" xr:uid="{6B0FC9D7-0EF5-44FF-9FFA-983F43C5603C}"/>
    <cellStyle name="Įprastas 4 3 2 4 4 2 2 2" xfId="9214" xr:uid="{AEA12050-2304-43B3-8D13-D2154D49CB14}"/>
    <cellStyle name="Įprastas 4 3 2 4 4 2 3" xfId="2250" xr:uid="{BFA34FAD-8E0F-4EEF-8DCD-BB9ACA6E45F2}"/>
    <cellStyle name="Įprastas 4 3 2 4 4 2 3 2" xfId="10180" xr:uid="{CB026FF6-457E-4C5A-97D2-2C8460272CD0}"/>
    <cellStyle name="Įprastas 4 3 2 4 4 2 4" xfId="2894" xr:uid="{D64DA650-7194-4779-9AF2-4403F92D9A8E}"/>
    <cellStyle name="Įprastas 4 3 2 4 4 2 4 2" xfId="10824" xr:uid="{4DC48906-FA23-41F5-8347-46B2491739DD}"/>
    <cellStyle name="Įprastas 4 3 2 4 4 2 5" xfId="3538" xr:uid="{9F2DEB04-A497-4F48-9E92-C91D6BA37B6E}"/>
    <cellStyle name="Įprastas 4 3 2 4 4 2 5 2" xfId="11468" xr:uid="{C701A2CE-3EB0-475A-98F0-9C640F81D829}"/>
    <cellStyle name="Įprastas 4 3 2 4 4 2 6" xfId="4935" xr:uid="{F40EBF3C-A952-48B8-BC02-E6CE412EF20C}"/>
    <cellStyle name="Įprastas 4 3 2 4 4 2 6 2" xfId="12865" xr:uid="{E2346A5B-61BC-41C0-B143-C1A209C2F362}"/>
    <cellStyle name="Įprastas 4 3 2 4 4 2 7" xfId="7926" xr:uid="{8C286C84-0CA1-4198-B553-4579D354F168}"/>
    <cellStyle name="Įprastas 4 3 2 4 4 2 7 2" xfId="15856" xr:uid="{452FC2AF-B225-432A-BD26-751EAF4FC48B}"/>
    <cellStyle name="Įprastas 4 3 2 4 4 2 8" xfId="8570" xr:uid="{3221E6BA-DC41-4623-B624-FB196A9DA5C8}"/>
    <cellStyle name="Įprastas 4 3 2 4 4 3" xfId="962" xr:uid="{DC9ED397-5604-4981-8DAC-E239BE67E45C}"/>
    <cellStyle name="Įprastas 4 3 2 4 4 3 2" xfId="5899" xr:uid="{679F2EB6-4742-494F-84B4-E1DD84D7E5EB}"/>
    <cellStyle name="Įprastas 4 3 2 4 4 3 2 2" xfId="13829" xr:uid="{AEDC0619-4CDC-4E1D-B92F-094D4D8E436B}"/>
    <cellStyle name="Įprastas 4 3 2 4 4 3 3" xfId="8892" xr:uid="{860A68D9-86DC-466D-9C84-68ACB4361AE7}"/>
    <cellStyle name="Įprastas 4 3 2 4 4 4" xfId="1606" xr:uid="{F419D803-7FF6-4B09-9528-2978F004960C}"/>
    <cellStyle name="Įprastas 4 3 2 4 4 4 2" xfId="6622" xr:uid="{FBF344F7-F54B-4D75-88CC-3D9A7A1EB046}"/>
    <cellStyle name="Įprastas 4 3 2 4 4 4 2 2" xfId="14552" xr:uid="{54139F39-3F70-4A78-B145-C50956E400CB}"/>
    <cellStyle name="Įprastas 4 3 2 4 4 4 3" xfId="9536" xr:uid="{4EDC5B37-B22E-41DD-B6D9-D03EA6E949A6}"/>
    <cellStyle name="Įprastas 4 3 2 4 4 5" xfId="1928" xr:uid="{8FC49A49-A53D-40AC-B5CB-5B6D81696117}"/>
    <cellStyle name="Įprastas 4 3 2 4 4 5 2" xfId="9858" xr:uid="{1E9F3F34-F7FC-4794-8639-097BD979EAEC}"/>
    <cellStyle name="Įprastas 4 3 2 4 4 6" xfId="2572" xr:uid="{2F6818CA-B3EC-49C2-B26D-75B6F876FBC4}"/>
    <cellStyle name="Įprastas 4 3 2 4 4 6 2" xfId="10502" xr:uid="{88523228-9619-4B76-95B8-8D3DF873EDA0}"/>
    <cellStyle name="Įprastas 4 3 2 4 4 7" xfId="3216" xr:uid="{787FCADF-1382-4112-ADA7-3426EABE8CC3}"/>
    <cellStyle name="Įprastas 4 3 2 4 4 7 2" xfId="11146" xr:uid="{59E615B6-78B6-44C0-B7F9-4842966CC273}"/>
    <cellStyle name="Įprastas 4 3 2 4 4 8" xfId="3971" xr:uid="{EDCABC41-3E47-4413-ACFE-0DFD56BB7114}"/>
    <cellStyle name="Įprastas 4 3 2 4 4 8 2" xfId="11901" xr:uid="{DC7F197D-F47F-4F99-B784-1E4BDF616A33}"/>
    <cellStyle name="Įprastas 4 3 2 4 4 9" xfId="7604" xr:uid="{FE4B5C8D-FEBF-4B08-8B4C-42C462E05E9C}"/>
    <cellStyle name="Įprastas 4 3 2 4 4 9 2" xfId="15534" xr:uid="{D267AE33-5419-43C2-A662-3FD3FC9F4F9D}"/>
    <cellStyle name="Įprastas 4 3 2 4 5" xfId="381" xr:uid="{A47C9FB0-1714-49E4-A043-4FC54689C543}"/>
    <cellStyle name="Įprastas 4 3 2 4 5 2" xfId="1025" xr:uid="{2B454EA1-CAB0-402D-892E-2D0F143D5643}"/>
    <cellStyle name="Įprastas 4 3 2 4 5 2 2" xfId="5176" xr:uid="{35D2BF8E-B6F5-4D08-BA50-5002FAEC6BB9}"/>
    <cellStyle name="Įprastas 4 3 2 4 5 2 2 2" xfId="13106" xr:uid="{75F30AEE-3740-43D0-9A15-0A2D9F06BFC2}"/>
    <cellStyle name="Įprastas 4 3 2 4 5 2 3" xfId="8955" xr:uid="{B59A53DF-BEBE-4ABA-913C-7CEE370EAF5C}"/>
    <cellStyle name="Įprastas 4 3 2 4 5 3" xfId="1991" xr:uid="{06EB7181-E272-4796-AFDE-A0C51DE81CCC}"/>
    <cellStyle name="Įprastas 4 3 2 4 5 3 2" xfId="6140" xr:uid="{06212914-0FB0-4C6E-B855-E185EEDA2417}"/>
    <cellStyle name="Įprastas 4 3 2 4 5 3 2 2" xfId="14070" xr:uid="{D282AE09-7E86-42AA-BA59-6B578E53438A}"/>
    <cellStyle name="Įprastas 4 3 2 4 5 3 3" xfId="9921" xr:uid="{08E1E077-51CD-4F48-9D1C-4C488410F8F1}"/>
    <cellStyle name="Įprastas 4 3 2 4 5 4" xfId="2635" xr:uid="{9DDB30CF-480E-48EE-A0E8-5A266946D85A}"/>
    <cellStyle name="Įprastas 4 3 2 4 5 4 2" xfId="6863" xr:uid="{F33724C9-AD16-4BDA-8C92-F1126F5E0F70}"/>
    <cellStyle name="Įprastas 4 3 2 4 5 4 2 2" xfId="14793" xr:uid="{68D2E5E7-ECCC-42F2-BEE9-43B9CA794F52}"/>
    <cellStyle name="Įprastas 4 3 2 4 5 4 3" xfId="10565" xr:uid="{6BF1AC7C-B29C-4F26-BF73-E09386FE0524}"/>
    <cellStyle name="Įprastas 4 3 2 4 5 5" xfId="3279" xr:uid="{61DBB5A7-2ACC-4AF7-A8C5-6FA77BEB0584}"/>
    <cellStyle name="Įprastas 4 3 2 4 5 5 2" xfId="11209" xr:uid="{4D2156DE-444B-45C6-AD7E-939FADD7F467}"/>
    <cellStyle name="Įprastas 4 3 2 4 5 6" xfId="4212" xr:uid="{692DB095-4CC5-4527-8259-F3B42DA0B55B}"/>
    <cellStyle name="Įprastas 4 3 2 4 5 6 2" xfId="12142" xr:uid="{DD4E2C52-A4A5-4E22-A31E-022DE7185300}"/>
    <cellStyle name="Įprastas 4 3 2 4 5 7" xfId="7667" xr:uid="{B966A961-C27C-43B5-8553-03319A2189E3}"/>
    <cellStyle name="Įprastas 4 3 2 4 5 7 2" xfId="15597" xr:uid="{8AA81EE5-B5B9-41D7-9383-03080EB6FB67}"/>
    <cellStyle name="Įprastas 4 3 2 4 5 8" xfId="8311" xr:uid="{C094AC56-5F20-431D-8844-6D13AC2647C6}"/>
    <cellStyle name="Įprastas 4 3 2 4 6" xfId="703" xr:uid="{8F530505-9E59-4479-971C-F6DD78BA64A8}"/>
    <cellStyle name="Įprastas 4 3 2 4 6 2" xfId="5417" xr:uid="{997B1BFC-74BC-477B-BE82-EF2CEE0841F4}"/>
    <cellStyle name="Įprastas 4 3 2 4 6 2 2" xfId="13347" xr:uid="{457B48E6-86B4-4348-8D2D-1CB8CC10770B}"/>
    <cellStyle name="Įprastas 4 3 2 4 6 3" xfId="7104" xr:uid="{756A8B45-6875-49F1-BC5C-ED310C4E3A15}"/>
    <cellStyle name="Įprastas 4 3 2 4 6 3 2" xfId="15034" xr:uid="{48491F23-68D6-4E50-8FC6-1D5180D9B889}"/>
    <cellStyle name="Įprastas 4 3 2 4 6 4" xfId="4453" xr:uid="{C3CA617C-18DC-44E8-8648-1385743645B6}"/>
    <cellStyle name="Įprastas 4 3 2 4 6 4 2" xfId="12383" xr:uid="{E2CCE211-3320-4AF7-8658-8CDB52D87F75}"/>
    <cellStyle name="Įprastas 4 3 2 4 6 5" xfId="8633" xr:uid="{E7A738BC-3926-4AE0-8BCF-6AEBF4D486A7}"/>
    <cellStyle name="Įprastas 4 3 2 4 7" xfId="1347" xr:uid="{EEC9A464-C38A-40BA-AF6D-57107CB926B3}"/>
    <cellStyle name="Įprastas 4 3 2 4 7 2" xfId="4694" xr:uid="{17C879D6-9CF8-49DA-B4F5-C925779E9C7F}"/>
    <cellStyle name="Įprastas 4 3 2 4 7 2 2" xfId="12624" xr:uid="{4C7E0582-1AAC-4885-AA45-E31563844202}"/>
    <cellStyle name="Įprastas 4 3 2 4 7 3" xfId="9277" xr:uid="{16013F0D-AFD2-480D-ABFC-2F8B3379E008}"/>
    <cellStyle name="Įprastas 4 3 2 4 8" xfId="1669" xr:uid="{AC19150D-D180-47C3-A40C-4C808EF54E14}"/>
    <cellStyle name="Įprastas 4 3 2 4 8 2" xfId="5658" xr:uid="{E6E623DF-0DBD-423D-A41C-A7B95306C90B}"/>
    <cellStyle name="Įprastas 4 3 2 4 8 2 2" xfId="13588" xr:uid="{CC3D2264-C731-4109-9410-F875FBE529F0}"/>
    <cellStyle name="Įprastas 4 3 2 4 8 3" xfId="9599" xr:uid="{CBD86B35-A3D1-4A75-8711-DEC37A182F78}"/>
    <cellStyle name="Įprastas 4 3 2 4 9" xfId="2313" xr:uid="{E93C2750-5F98-4580-BB5A-FBAC812580C1}"/>
    <cellStyle name="Įprastas 4 3 2 4 9 2" xfId="6381" xr:uid="{B4146FF9-3C78-426C-AA10-21F32AA50E94}"/>
    <cellStyle name="Įprastas 4 3 2 4 9 2 2" xfId="14311" xr:uid="{88BF0DBF-D673-49EA-AC76-FB1633486362}"/>
    <cellStyle name="Įprastas 4 3 2 4 9 3" xfId="10243" xr:uid="{AB39332E-E784-4723-A912-54B5335FE023}"/>
    <cellStyle name="Įprastas 4 3 2 5" xfId="84" xr:uid="{349A54DD-7D9B-4875-8E75-8B2FBC25E40B}"/>
    <cellStyle name="Įprastas 4 3 2 5 10" xfId="3750" xr:uid="{EA2AEBFB-73A5-48A4-8E58-D252A41D1420}"/>
    <cellStyle name="Įprastas 4 3 2 5 10 2" xfId="11680" xr:uid="{F06E84DE-FF28-45B3-B7C1-10150D09678E}"/>
    <cellStyle name="Įprastas 4 3 2 5 11" xfId="7370" xr:uid="{D23C6900-16F8-4A24-8A13-CEFBEBB2150C}"/>
    <cellStyle name="Įprastas 4 3 2 5 11 2" xfId="15300" xr:uid="{1316A5C4-69C6-47DB-B05F-F2E58D34E743}"/>
    <cellStyle name="Įprastas 4 3 2 5 12" xfId="8014" xr:uid="{93AD6FE1-8333-4815-82FD-78DE1F7822D4}"/>
    <cellStyle name="Įprastas 4 3 2 5 2" xfId="214" xr:uid="{A17AE2A5-91C9-4B1A-888F-3FDB8BF54A9E}"/>
    <cellStyle name="Įprastas 4 3 2 5 2 10" xfId="8144" xr:uid="{3A929659-15AC-4CEA-9902-C57B25EBFC56}"/>
    <cellStyle name="Įprastas 4 3 2 5 2 2" xfId="536" xr:uid="{86F1DDB8-A0D7-4608-8897-CB6B24DCB1F9}"/>
    <cellStyle name="Įprastas 4 3 2 5 2 2 2" xfId="1180" xr:uid="{19AEB99F-0828-4800-957E-671186B53BC9}"/>
    <cellStyle name="Įprastas 4 3 2 5 2 2 2 2" xfId="5075" xr:uid="{6AF055BE-984B-46F3-AB5B-E0B5FBE1588C}"/>
    <cellStyle name="Įprastas 4 3 2 5 2 2 2 2 2" xfId="13005" xr:uid="{6E37B538-B372-490A-A9C7-B36D21EE5D7B}"/>
    <cellStyle name="Įprastas 4 3 2 5 2 2 2 3" xfId="9110" xr:uid="{5B8012AA-4AA0-4B14-9843-9D21082AADF7}"/>
    <cellStyle name="Įprastas 4 3 2 5 2 2 3" xfId="2146" xr:uid="{AAB0DA33-C290-4F9A-8BC2-0133D516810E}"/>
    <cellStyle name="Įprastas 4 3 2 5 2 2 3 2" xfId="6039" xr:uid="{D925105A-0E24-4CEC-A3D4-A9862B7B67F7}"/>
    <cellStyle name="Įprastas 4 3 2 5 2 2 3 2 2" xfId="13969" xr:uid="{5B06168E-A4B6-475F-9F9E-7D9C3FAE097E}"/>
    <cellStyle name="Įprastas 4 3 2 5 2 2 3 3" xfId="10076" xr:uid="{2B203168-8779-4B38-8D5B-436749374A43}"/>
    <cellStyle name="Įprastas 4 3 2 5 2 2 4" xfId="2790" xr:uid="{6B2783DD-0804-4B56-A41E-D705F9C1B9BD}"/>
    <cellStyle name="Įprastas 4 3 2 5 2 2 4 2" xfId="6762" xr:uid="{0B54C1F4-4D11-47B1-BCDA-93EC631FDBBF}"/>
    <cellStyle name="Įprastas 4 3 2 5 2 2 4 2 2" xfId="14692" xr:uid="{06149E7D-8339-4FA3-A703-A57613F8CD98}"/>
    <cellStyle name="Įprastas 4 3 2 5 2 2 4 3" xfId="10720" xr:uid="{7E92F5CA-D761-4C14-ACCF-630025A915AC}"/>
    <cellStyle name="Įprastas 4 3 2 5 2 2 5" xfId="3434" xr:uid="{63012E30-2714-4826-A0D6-B06A0602B938}"/>
    <cellStyle name="Įprastas 4 3 2 5 2 2 5 2" xfId="11364" xr:uid="{D883E700-10BA-4EFE-A612-9B6A50BCDD87}"/>
    <cellStyle name="Įprastas 4 3 2 5 2 2 6" xfId="4111" xr:uid="{C3E508A9-7FCF-4B48-90C2-9AA69C205A73}"/>
    <cellStyle name="Įprastas 4 3 2 5 2 2 6 2" xfId="12041" xr:uid="{B0F78870-D412-4647-BE1C-02DC061B1FC4}"/>
    <cellStyle name="Įprastas 4 3 2 5 2 2 7" xfId="7822" xr:uid="{4EDDFB8B-3836-497D-99D2-E1D9502B5AE1}"/>
    <cellStyle name="Įprastas 4 3 2 5 2 2 7 2" xfId="15752" xr:uid="{A1E0B9DA-4AE5-4C54-BE06-CCE1BCFE5116}"/>
    <cellStyle name="Įprastas 4 3 2 5 2 2 8" xfId="8466" xr:uid="{A22F052E-9CCF-4824-AF3D-71DA58BAE26B}"/>
    <cellStyle name="Įprastas 4 3 2 5 2 3" xfId="858" xr:uid="{AE2E77B4-A58C-483C-8EA6-32AB685BD47B}"/>
    <cellStyle name="Įprastas 4 3 2 5 2 3 2" xfId="5316" xr:uid="{B6FB3D2F-764A-4768-AF78-00CA0CF8E170}"/>
    <cellStyle name="Įprastas 4 3 2 5 2 3 2 2" xfId="13246" xr:uid="{C58D15E4-96FB-46F2-9E9F-0DBBD1A14A61}"/>
    <cellStyle name="Įprastas 4 3 2 5 2 3 3" xfId="6280" xr:uid="{C6CBF1BF-3A68-4CC6-9DB9-CFBBEEE4BC76}"/>
    <cellStyle name="Įprastas 4 3 2 5 2 3 3 2" xfId="14210" xr:uid="{B5C7211F-F7B0-4AD8-8B72-A371AEB01D03}"/>
    <cellStyle name="Įprastas 4 3 2 5 2 3 4" xfId="7003" xr:uid="{8FFD3B02-4A4C-4EAF-A60F-22BB5888DE74}"/>
    <cellStyle name="Įprastas 4 3 2 5 2 3 4 2" xfId="14933" xr:uid="{266C6BD8-0B1A-48BF-8F38-EDD30E7CB476}"/>
    <cellStyle name="Įprastas 4 3 2 5 2 3 5" xfId="4352" xr:uid="{C2E55EC6-A0D8-4F7C-B4B3-1A0F78CE33D1}"/>
    <cellStyle name="Įprastas 4 3 2 5 2 3 5 2" xfId="12282" xr:uid="{EE024898-CA54-48D9-AFC3-6D67BC39127C}"/>
    <cellStyle name="Įprastas 4 3 2 5 2 3 6" xfId="8788" xr:uid="{791025EE-BE59-4825-A47E-11E5DAED4050}"/>
    <cellStyle name="Įprastas 4 3 2 5 2 4" xfId="1502" xr:uid="{1278E027-840F-427B-9168-E70E501124DD}"/>
    <cellStyle name="Įprastas 4 3 2 5 2 4 2" xfId="5557" xr:uid="{A436C9F2-F0AA-4AA5-8E11-BFD1F0717D58}"/>
    <cellStyle name="Įprastas 4 3 2 5 2 4 2 2" xfId="13487" xr:uid="{7F5C4903-8861-41DE-AFFF-2094F83C5EFD}"/>
    <cellStyle name="Įprastas 4 3 2 5 2 4 3" xfId="7244" xr:uid="{B7258A5F-ECDB-41D9-86F5-D8559DBCADD4}"/>
    <cellStyle name="Įprastas 4 3 2 5 2 4 3 2" xfId="15174" xr:uid="{97549DAD-3EAB-40EE-942D-C90F16121D90}"/>
    <cellStyle name="Įprastas 4 3 2 5 2 4 4" xfId="4593" xr:uid="{30A97D8D-5316-457A-BDE8-A3222566A5A4}"/>
    <cellStyle name="Įprastas 4 3 2 5 2 4 4 2" xfId="12523" xr:uid="{98DD9123-8ACA-4CFF-962A-2D8B07B4EC50}"/>
    <cellStyle name="Įprastas 4 3 2 5 2 4 5" xfId="9432" xr:uid="{836DD6DA-638F-4F7C-AD0F-F225C00ABF2E}"/>
    <cellStyle name="Įprastas 4 3 2 5 2 5" xfId="1824" xr:uid="{462DBC89-6F67-468E-B46E-B722060CE221}"/>
    <cellStyle name="Įprastas 4 3 2 5 2 5 2" xfId="4834" xr:uid="{6D0C10CA-FC3D-423E-8B69-341F932FF640}"/>
    <cellStyle name="Įprastas 4 3 2 5 2 5 2 2" xfId="12764" xr:uid="{57A14024-36CB-4D12-AD25-B838421543B1}"/>
    <cellStyle name="Įprastas 4 3 2 5 2 5 3" xfId="9754" xr:uid="{F7A4CABC-7007-4883-A98F-9684CDD088A6}"/>
    <cellStyle name="Įprastas 4 3 2 5 2 6" xfId="2468" xr:uid="{30BEC2D0-B07E-4BD4-85E7-A33C35ED3B3B}"/>
    <cellStyle name="Įprastas 4 3 2 5 2 6 2" xfId="5798" xr:uid="{B03DA5CD-4F90-4339-BB9D-87B6897A2675}"/>
    <cellStyle name="Įprastas 4 3 2 5 2 6 2 2" xfId="13728" xr:uid="{B17EBDBD-51B6-4676-A7CD-A73396C7C01B}"/>
    <cellStyle name="Įprastas 4 3 2 5 2 6 3" xfId="10398" xr:uid="{4217CF22-C153-45F5-9610-E657586C5FB5}"/>
    <cellStyle name="Įprastas 4 3 2 5 2 7" xfId="3112" xr:uid="{8C0EA50C-68B1-496D-98E9-C0EDB1057A4E}"/>
    <cellStyle name="Įprastas 4 3 2 5 2 7 2" xfId="6521" xr:uid="{E07C37CC-582F-416D-8FC5-E9720D1AEBA8}"/>
    <cellStyle name="Įprastas 4 3 2 5 2 7 2 2" xfId="14451" xr:uid="{C7750C86-FF35-4E50-ADE2-6E2A8B86ECAD}"/>
    <cellStyle name="Įprastas 4 3 2 5 2 7 3" xfId="11042" xr:uid="{A1CFF18A-F980-48BC-A2D5-03597DB45634}"/>
    <cellStyle name="Įprastas 4 3 2 5 2 8" xfId="3870" xr:uid="{0EEF9DA2-040D-462F-A4CD-78BFA3CDAEC6}"/>
    <cellStyle name="Įprastas 4 3 2 5 2 8 2" xfId="11800" xr:uid="{EEED8D1F-98AE-489D-9422-866D77F6B7AD}"/>
    <cellStyle name="Įprastas 4 3 2 5 2 9" xfId="7500" xr:uid="{6A7514CD-CD7F-4B5D-A2F0-52B1DC81A4D7}"/>
    <cellStyle name="Įprastas 4 3 2 5 2 9 2" xfId="15430" xr:uid="{2F62E1BA-5A5A-4839-B14D-72D3D6AD4768}"/>
    <cellStyle name="Įprastas 4 3 2 5 3" xfId="406" xr:uid="{849594F8-8173-4AD5-8976-3B4262FABEFA}"/>
    <cellStyle name="Įprastas 4 3 2 5 3 2" xfId="1050" xr:uid="{73FC9D75-70C7-4E26-AD9C-AB374F686FD7}"/>
    <cellStyle name="Įprastas 4 3 2 5 3 2 2" xfId="4955" xr:uid="{F7A989DD-99C0-4A6C-91EB-AC43088D2697}"/>
    <cellStyle name="Įprastas 4 3 2 5 3 2 2 2" xfId="12885" xr:uid="{C1A5D92F-4B76-40A1-86EE-CB167C3E37FB}"/>
    <cellStyle name="Įprastas 4 3 2 5 3 2 3" xfId="8980" xr:uid="{8454021C-2B30-4E07-80D8-F0A43576CA20}"/>
    <cellStyle name="Įprastas 4 3 2 5 3 3" xfId="2016" xr:uid="{AE028F8A-F77E-4C35-B8C6-CBC558ED99E3}"/>
    <cellStyle name="Įprastas 4 3 2 5 3 3 2" xfId="5919" xr:uid="{AEDE6C38-5557-47A2-B04A-EBE653CA3C1B}"/>
    <cellStyle name="Įprastas 4 3 2 5 3 3 2 2" xfId="13849" xr:uid="{F0A19273-2831-4009-B0DA-20E071B834B7}"/>
    <cellStyle name="Įprastas 4 3 2 5 3 3 3" xfId="9946" xr:uid="{6E53AB51-F4AF-473F-92A8-C984C304F95C}"/>
    <cellStyle name="Įprastas 4 3 2 5 3 4" xfId="2660" xr:uid="{6C742CF2-8B18-4BCE-B479-4F18DB5745BD}"/>
    <cellStyle name="Įprastas 4 3 2 5 3 4 2" xfId="6642" xr:uid="{128B32C3-7397-46D5-A241-33741DCB99E5}"/>
    <cellStyle name="Įprastas 4 3 2 5 3 4 2 2" xfId="14572" xr:uid="{72A0AC23-99DB-4A17-BCA0-B050014BC8A8}"/>
    <cellStyle name="Įprastas 4 3 2 5 3 4 3" xfId="10590" xr:uid="{F35C2868-0EE5-4C8F-9484-212711BA1527}"/>
    <cellStyle name="Įprastas 4 3 2 5 3 5" xfId="3304" xr:uid="{36A5FC7E-5BEC-477C-96E4-3DCFF2EA8E74}"/>
    <cellStyle name="Įprastas 4 3 2 5 3 5 2" xfId="11234" xr:uid="{154DE93F-8834-483E-A610-057A36128951}"/>
    <cellStyle name="Įprastas 4 3 2 5 3 6" xfId="3991" xr:uid="{6D1EEE46-F0B9-4BBB-8557-C4606D606E4D}"/>
    <cellStyle name="Įprastas 4 3 2 5 3 6 2" xfId="11921" xr:uid="{34D600F5-95DF-4FCB-A494-9420CBF900C8}"/>
    <cellStyle name="Įprastas 4 3 2 5 3 7" xfId="7692" xr:uid="{D0BBE05E-E8D5-4989-88B5-CA15B6D49308}"/>
    <cellStyle name="Įprastas 4 3 2 5 3 7 2" xfId="15622" xr:uid="{460B995F-21AA-4096-A325-B3AF15EBAB18}"/>
    <cellStyle name="Įprastas 4 3 2 5 3 8" xfId="8336" xr:uid="{A39663A0-E7C9-4257-9C78-861CB975CF95}"/>
    <cellStyle name="Įprastas 4 3 2 5 4" xfId="728" xr:uid="{83035E95-5FF2-4B52-84B7-894530178F9E}"/>
    <cellStyle name="Įprastas 4 3 2 5 4 2" xfId="5196" xr:uid="{87F774B0-BCF1-47BE-B33F-C6068F4E5426}"/>
    <cellStyle name="Įprastas 4 3 2 5 4 2 2" xfId="13126" xr:uid="{E6D07A34-7989-4455-A4E0-379878032B9A}"/>
    <cellStyle name="Įprastas 4 3 2 5 4 3" xfId="6160" xr:uid="{D8E65EDA-5F31-4961-B7AE-024F91E3EFE4}"/>
    <cellStyle name="Įprastas 4 3 2 5 4 3 2" xfId="14090" xr:uid="{48174F33-212F-4E6D-B2E1-CB5406B98908}"/>
    <cellStyle name="Įprastas 4 3 2 5 4 4" xfId="6883" xr:uid="{1477C958-479D-4258-9C6C-189EBBC85FE5}"/>
    <cellStyle name="Įprastas 4 3 2 5 4 4 2" xfId="14813" xr:uid="{0F52FA8F-C4AF-4633-9DE3-71F02FD16C05}"/>
    <cellStyle name="Įprastas 4 3 2 5 4 5" xfId="4232" xr:uid="{F432976F-C2B4-4583-9FF7-8B6B1ACC517B}"/>
    <cellStyle name="Įprastas 4 3 2 5 4 5 2" xfId="12162" xr:uid="{6DF92F88-9E28-402A-B3B9-FAED93B6B86D}"/>
    <cellStyle name="Įprastas 4 3 2 5 4 6" xfId="8658" xr:uid="{47FCE83E-236B-41A3-9AEA-1A3CBAD9FDFD}"/>
    <cellStyle name="Įprastas 4 3 2 5 5" xfId="1372" xr:uid="{BBC0A630-A4B4-4FC3-87CB-B913E5958E51}"/>
    <cellStyle name="Įprastas 4 3 2 5 5 2" xfId="5437" xr:uid="{7975882C-CBA6-4661-8FE9-80821975A86F}"/>
    <cellStyle name="Įprastas 4 3 2 5 5 2 2" xfId="13367" xr:uid="{86E9BFA7-DDA9-461C-B70C-80E43D1E05FC}"/>
    <cellStyle name="Įprastas 4 3 2 5 5 3" xfId="7124" xr:uid="{42311A9A-D5BE-441E-A737-B9DD0CFB8EB7}"/>
    <cellStyle name="Įprastas 4 3 2 5 5 3 2" xfId="15054" xr:uid="{3349D4BC-092F-4DE8-AC75-0A633051E8E0}"/>
    <cellStyle name="Įprastas 4 3 2 5 5 4" xfId="4473" xr:uid="{27216F8B-40C7-4D27-AAF7-DEE7472C2032}"/>
    <cellStyle name="Įprastas 4 3 2 5 5 4 2" xfId="12403" xr:uid="{BECAB55F-1FA8-4220-B8ED-88B5C7F58D97}"/>
    <cellStyle name="Įprastas 4 3 2 5 5 5" xfId="9302" xr:uid="{8E152646-068E-4110-BEEF-BF025A6B4EE7}"/>
    <cellStyle name="Įprastas 4 3 2 5 6" xfId="1694" xr:uid="{33A75DEB-692D-48AE-85A2-EB4B80B188AA}"/>
    <cellStyle name="Įprastas 4 3 2 5 6 2" xfId="4714" xr:uid="{B4BBAAB3-D585-41C0-AD43-4323BDAACFB4}"/>
    <cellStyle name="Įprastas 4 3 2 5 6 2 2" xfId="12644" xr:uid="{CA0247F0-72A3-400D-8DCB-7DAFB2890884}"/>
    <cellStyle name="Įprastas 4 3 2 5 6 3" xfId="9624" xr:uid="{E8B48181-F6EB-4B16-B661-1B75444C43D8}"/>
    <cellStyle name="Įprastas 4 3 2 5 7" xfId="2338" xr:uid="{D89B7B48-D24A-4AA9-8909-E8769AA9989C}"/>
    <cellStyle name="Įprastas 4 3 2 5 7 2" xfId="5678" xr:uid="{ED317A8D-C1F9-4522-9EE4-7D65C36690C2}"/>
    <cellStyle name="Įprastas 4 3 2 5 7 2 2" xfId="13608" xr:uid="{758A3C0F-8ABE-40ED-A2CF-73F7B248967D}"/>
    <cellStyle name="Įprastas 4 3 2 5 7 3" xfId="10268" xr:uid="{3528B8F3-CAF4-405F-BF1F-A509989B7960}"/>
    <cellStyle name="Įprastas 4 3 2 5 8" xfId="2982" xr:uid="{6AA32F21-AE45-4098-BBE0-68F730EF6AE8}"/>
    <cellStyle name="Įprastas 4 3 2 5 8 2" xfId="6401" xr:uid="{D6DCDB30-917B-4594-B029-EAD97A763306}"/>
    <cellStyle name="Įprastas 4 3 2 5 8 2 2" xfId="14331" xr:uid="{4A329156-68CF-408F-B048-7DDC6B19E267}"/>
    <cellStyle name="Įprastas 4 3 2 5 8 3" xfId="10912" xr:uid="{5E70540F-05B3-4DDA-89B1-9B850957799F}"/>
    <cellStyle name="Įprastas 4 3 2 5 9" xfId="3626" xr:uid="{CA97F604-6947-41AB-802C-8A4EA8CFC119}"/>
    <cellStyle name="Įprastas 4 3 2 5 9 2" xfId="11556" xr:uid="{BA493115-E2B1-44B4-A173-14AA94C113C1}"/>
    <cellStyle name="Įprastas 4 3 2 6" xfId="149" xr:uid="{8C24713E-EC14-4373-91BC-A7A2B00966F3}"/>
    <cellStyle name="Įprastas 4 3 2 6 10" xfId="8079" xr:uid="{3A0F1D03-D5CE-473B-BD28-102F34C052A4}"/>
    <cellStyle name="Įprastas 4 3 2 6 2" xfId="471" xr:uid="{2837E712-DB2B-4393-AFF2-26E30F58D076}"/>
    <cellStyle name="Įprastas 4 3 2 6 2 2" xfId="1115" xr:uid="{1A7A5227-D4B4-488C-BE05-251440193832}"/>
    <cellStyle name="Įprastas 4 3 2 6 2 2 2" xfId="5015" xr:uid="{DD73C81A-7795-4435-9FDF-51D85AC74F1A}"/>
    <cellStyle name="Įprastas 4 3 2 6 2 2 2 2" xfId="12945" xr:uid="{B6F9DAD8-D74B-406B-A862-94514F98A91C}"/>
    <cellStyle name="Įprastas 4 3 2 6 2 2 3" xfId="9045" xr:uid="{ABF4E086-DC1D-489A-8133-ED67FE8217F0}"/>
    <cellStyle name="Įprastas 4 3 2 6 2 3" xfId="2081" xr:uid="{2625BF6F-1E23-46B4-A24F-6CD4FD84D41E}"/>
    <cellStyle name="Įprastas 4 3 2 6 2 3 2" xfId="5979" xr:uid="{250BAD0F-892E-4BCC-B52A-0EF0C464A1CF}"/>
    <cellStyle name="Įprastas 4 3 2 6 2 3 2 2" xfId="13909" xr:uid="{8D78AF1B-05D3-49DF-8FBB-3B49C2D02049}"/>
    <cellStyle name="Įprastas 4 3 2 6 2 3 3" xfId="10011" xr:uid="{CA8B068E-530A-4A76-9BE3-6CE26120CA94}"/>
    <cellStyle name="Įprastas 4 3 2 6 2 4" xfId="2725" xr:uid="{83D540FF-B746-4A1B-A472-E319CCB7334D}"/>
    <cellStyle name="Įprastas 4 3 2 6 2 4 2" xfId="6702" xr:uid="{84111F3D-8A00-47C8-8459-593914517F7C}"/>
    <cellStyle name="Įprastas 4 3 2 6 2 4 2 2" xfId="14632" xr:uid="{00D7301A-2883-441A-BA73-510D6283AE58}"/>
    <cellStyle name="Įprastas 4 3 2 6 2 4 3" xfId="10655" xr:uid="{94979546-8F52-423C-B59B-F25F01F10424}"/>
    <cellStyle name="Įprastas 4 3 2 6 2 5" xfId="3369" xr:uid="{E0F100D2-4047-4016-8D9C-D19BD634F2EF}"/>
    <cellStyle name="Įprastas 4 3 2 6 2 5 2" xfId="11299" xr:uid="{ADC5AD5C-ED52-46CD-B0C0-DE6534A59058}"/>
    <cellStyle name="Įprastas 4 3 2 6 2 6" xfId="4051" xr:uid="{7A9B2E45-2C3B-4612-9F99-145BFCBFC03A}"/>
    <cellStyle name="Įprastas 4 3 2 6 2 6 2" xfId="11981" xr:uid="{2DBD00BF-18A8-4C8C-AA35-C579E3BD37D3}"/>
    <cellStyle name="Įprastas 4 3 2 6 2 7" xfId="7757" xr:uid="{020C6890-84AA-47E4-84C2-091B4287DCBF}"/>
    <cellStyle name="Įprastas 4 3 2 6 2 7 2" xfId="15687" xr:uid="{380F7A0B-8437-424E-86FF-6A0F6F647A27}"/>
    <cellStyle name="Įprastas 4 3 2 6 2 8" xfId="8401" xr:uid="{191D4540-CA77-43A2-8B4F-3B995E3EA053}"/>
    <cellStyle name="Įprastas 4 3 2 6 3" xfId="793" xr:uid="{BB41831A-6527-4957-A8BF-4755E87EB341}"/>
    <cellStyle name="Įprastas 4 3 2 6 3 2" xfId="5256" xr:uid="{B1FA8D05-2841-46FE-9F8E-DCAE6517F3BF}"/>
    <cellStyle name="Įprastas 4 3 2 6 3 2 2" xfId="13186" xr:uid="{5BBB0A2C-9CC9-488B-BC17-7BC4BB458E8B}"/>
    <cellStyle name="Įprastas 4 3 2 6 3 3" xfId="6220" xr:uid="{22C5943C-52FE-4727-8E1E-B22B9A694182}"/>
    <cellStyle name="Įprastas 4 3 2 6 3 3 2" xfId="14150" xr:uid="{25A3F0CA-DFFC-4009-AE38-54B5A00B855A}"/>
    <cellStyle name="Įprastas 4 3 2 6 3 4" xfId="6943" xr:uid="{EF494AB1-442B-403A-B41A-665FBE3ED612}"/>
    <cellStyle name="Įprastas 4 3 2 6 3 4 2" xfId="14873" xr:uid="{121CA962-3E06-4D03-ACA2-0BB930102BDD}"/>
    <cellStyle name="Įprastas 4 3 2 6 3 5" xfId="4292" xr:uid="{391FED48-F019-4149-BFF4-FCDE4C2D5F47}"/>
    <cellStyle name="Įprastas 4 3 2 6 3 5 2" xfId="12222" xr:uid="{4BBA807D-8F89-4D01-95FC-BED33CE45434}"/>
    <cellStyle name="Įprastas 4 3 2 6 3 6" xfId="8723" xr:uid="{DFAFF884-1B43-4893-8726-CD3D5D71E90B}"/>
    <cellStyle name="Įprastas 4 3 2 6 4" xfId="1437" xr:uid="{4BBF76D0-60F4-4642-B3EC-23331446AD38}"/>
    <cellStyle name="Įprastas 4 3 2 6 4 2" xfId="5497" xr:uid="{4F21A8B0-6793-4445-B674-B736E83C975D}"/>
    <cellStyle name="Įprastas 4 3 2 6 4 2 2" xfId="13427" xr:uid="{056386DC-F8C9-4745-9620-04B40CBFAFA0}"/>
    <cellStyle name="Įprastas 4 3 2 6 4 3" xfId="7184" xr:uid="{CE28EBD3-2DC4-4188-84F8-3780B5A1E71F}"/>
    <cellStyle name="Įprastas 4 3 2 6 4 3 2" xfId="15114" xr:uid="{9C65A00D-4692-4A6B-B438-717B8863A254}"/>
    <cellStyle name="Įprastas 4 3 2 6 4 4" xfId="4533" xr:uid="{83F7654E-8332-4020-83DB-2CA07365AE65}"/>
    <cellStyle name="Įprastas 4 3 2 6 4 4 2" xfId="12463" xr:uid="{3B18CB5F-C1B0-4879-A205-4A7291EADA22}"/>
    <cellStyle name="Įprastas 4 3 2 6 4 5" xfId="9367" xr:uid="{9492A3BA-FEE5-4140-9255-8EEE6F5859FB}"/>
    <cellStyle name="Įprastas 4 3 2 6 5" xfId="1759" xr:uid="{B0FA2733-952B-4A9E-9956-0067EBF6E2D9}"/>
    <cellStyle name="Įprastas 4 3 2 6 5 2" xfId="4774" xr:uid="{C6752EFB-3966-455A-B2A3-E4388781DC91}"/>
    <cellStyle name="Įprastas 4 3 2 6 5 2 2" xfId="12704" xr:uid="{B7459FEF-FDE8-40DF-95B6-2B3A2E3F8FD7}"/>
    <cellStyle name="Įprastas 4 3 2 6 5 3" xfId="9689" xr:uid="{795667CD-4625-4848-89C2-8C47471353BE}"/>
    <cellStyle name="Įprastas 4 3 2 6 6" xfId="2403" xr:uid="{4F39DC59-4FEF-4C4B-BDCE-952F340E2D13}"/>
    <cellStyle name="Įprastas 4 3 2 6 6 2" xfId="5738" xr:uid="{DE9B5466-792A-4E53-90A9-FA732D4FE526}"/>
    <cellStyle name="Įprastas 4 3 2 6 6 2 2" xfId="13668" xr:uid="{CF42D9C1-3B7D-45EB-B3EF-23A7890ADEC8}"/>
    <cellStyle name="Įprastas 4 3 2 6 6 3" xfId="10333" xr:uid="{66EF8407-AD16-4CC4-919D-727CF7D237E8}"/>
    <cellStyle name="Įprastas 4 3 2 6 7" xfId="3047" xr:uid="{F8071EBB-DCF6-43B0-A3A9-7B956E082665}"/>
    <cellStyle name="Įprastas 4 3 2 6 7 2" xfId="6461" xr:uid="{2C70F373-9402-4B19-A4B4-79A3394ED375}"/>
    <cellStyle name="Įprastas 4 3 2 6 7 2 2" xfId="14391" xr:uid="{7A52AACE-BBBF-4CE3-BA8D-38051C586338}"/>
    <cellStyle name="Įprastas 4 3 2 6 7 3" xfId="10977" xr:uid="{21D5B217-A03E-475D-BA84-8DAD5DA5CC55}"/>
    <cellStyle name="Įprastas 4 3 2 6 8" xfId="3810" xr:uid="{77641CFC-1AAC-47C0-A697-5FCA78316911}"/>
    <cellStyle name="Įprastas 4 3 2 6 8 2" xfId="11740" xr:uid="{78574B06-115C-4C75-BA52-28A730C2C07B}"/>
    <cellStyle name="Įprastas 4 3 2 6 9" xfId="7435" xr:uid="{5B6A4B00-F90F-49A8-95CB-D1592DA3A9F9}"/>
    <cellStyle name="Įprastas 4 3 2 6 9 2" xfId="15365" xr:uid="{DA7E9F18-4F0E-44B6-AEA2-D90D27F3BBDC}"/>
    <cellStyle name="Įprastas 4 3 2 7" xfId="278" xr:uid="{BC67B5BD-AFF5-4D25-AF66-061C68C163E8}"/>
    <cellStyle name="Įprastas 4 3 2 7 10" xfId="8208" xr:uid="{1103F954-BA2A-4CE2-ACEA-81DE8EF9B1C1}"/>
    <cellStyle name="Įprastas 4 3 2 7 2" xfId="600" xr:uid="{67D4401E-DC68-4732-98B0-5B20F5FA3FF4}"/>
    <cellStyle name="Įprastas 4 3 2 7 2 2" xfId="1244" xr:uid="{6EED8A45-EDF0-4C75-84A5-DAC74B803762}"/>
    <cellStyle name="Įprastas 4 3 2 7 2 2 2" xfId="9174" xr:uid="{240E1EAB-8291-4412-B24C-1DD952277F1F}"/>
    <cellStyle name="Įprastas 4 3 2 7 2 3" xfId="2210" xr:uid="{B3F55383-A84D-4774-AB52-A7DDCBCB8953}"/>
    <cellStyle name="Įprastas 4 3 2 7 2 3 2" xfId="10140" xr:uid="{251F3A8A-A5D1-4C42-A21E-05E1F5463A6D}"/>
    <cellStyle name="Įprastas 4 3 2 7 2 4" xfId="2854" xr:uid="{FB6CCB3A-53EA-44E7-8F32-03693D25E07A}"/>
    <cellStyle name="Įprastas 4 3 2 7 2 4 2" xfId="10784" xr:uid="{4E6C2A78-D9ED-48F9-A2E9-C9EEE3DACBCE}"/>
    <cellStyle name="Įprastas 4 3 2 7 2 5" xfId="3498" xr:uid="{9908DC29-D8D6-44B6-8FF8-3DF8AD812B36}"/>
    <cellStyle name="Įprastas 4 3 2 7 2 5 2" xfId="11428" xr:uid="{3B50DA45-039B-494A-ACC7-98AC30ACB904}"/>
    <cellStyle name="Įprastas 4 3 2 7 2 6" xfId="4895" xr:uid="{1C3B70C5-93AB-41DC-814A-E772FB2E7462}"/>
    <cellStyle name="Įprastas 4 3 2 7 2 6 2" xfId="12825" xr:uid="{133741B2-EB80-436A-96E1-DD213E5F403A}"/>
    <cellStyle name="Įprastas 4 3 2 7 2 7" xfId="7886" xr:uid="{647D00C9-D59D-49CE-9114-3E6BDCDA5C72}"/>
    <cellStyle name="Įprastas 4 3 2 7 2 7 2" xfId="15816" xr:uid="{3D37648A-963B-4617-89A3-05C3A5FE28B8}"/>
    <cellStyle name="Įprastas 4 3 2 7 2 8" xfId="8530" xr:uid="{FF5C380C-7C24-4647-990F-8DABF7724E14}"/>
    <cellStyle name="Įprastas 4 3 2 7 3" xfId="922" xr:uid="{C3E26307-EA46-43C7-8715-3EC8308EF452}"/>
    <cellStyle name="Įprastas 4 3 2 7 3 2" xfId="5859" xr:uid="{F5B3B0ED-2102-491F-89B3-A3A1A352FBB4}"/>
    <cellStyle name="Įprastas 4 3 2 7 3 2 2" xfId="13789" xr:uid="{F565F5FB-CDF9-4CA5-A94D-7A5267619B1B}"/>
    <cellStyle name="Įprastas 4 3 2 7 3 3" xfId="8852" xr:uid="{16D95639-F648-42EF-99F1-666875240A88}"/>
    <cellStyle name="Įprastas 4 3 2 7 4" xfId="1566" xr:uid="{4C3B9911-B8BA-423C-987E-B835F1A7A931}"/>
    <cellStyle name="Įprastas 4 3 2 7 4 2" xfId="6582" xr:uid="{D51ECEEE-E518-4005-BA57-F28B84797CE6}"/>
    <cellStyle name="Įprastas 4 3 2 7 4 2 2" xfId="14512" xr:uid="{CF759FAB-989D-487D-8172-44D6D7315F09}"/>
    <cellStyle name="Įprastas 4 3 2 7 4 3" xfId="9496" xr:uid="{EE0928AE-B98D-42F8-8E2E-DE7E298D2FBF}"/>
    <cellStyle name="Įprastas 4 3 2 7 5" xfId="1888" xr:uid="{ED49BF7A-86BD-4CF4-8988-B1BFDA380C55}"/>
    <cellStyle name="Įprastas 4 3 2 7 5 2" xfId="9818" xr:uid="{05FF6C42-FE09-47F8-AD74-1BB8A400DB84}"/>
    <cellStyle name="Įprastas 4 3 2 7 6" xfId="2532" xr:uid="{C6B6A3D5-210B-4E5D-9597-6BF3B5D8D638}"/>
    <cellStyle name="Įprastas 4 3 2 7 6 2" xfId="10462" xr:uid="{0ABA387F-426D-493E-BD19-9AF0970C5EEB}"/>
    <cellStyle name="Įprastas 4 3 2 7 7" xfId="3176" xr:uid="{F404B903-F38D-4277-8933-851103E9DC90}"/>
    <cellStyle name="Įprastas 4 3 2 7 7 2" xfId="11106" xr:uid="{442A635C-4DE5-4D44-9C4E-1EBC662B5C61}"/>
    <cellStyle name="Įprastas 4 3 2 7 8" xfId="3931" xr:uid="{8678FC44-EE9E-4307-B839-5143DDCFD1C7}"/>
    <cellStyle name="Įprastas 4 3 2 7 8 2" xfId="11861" xr:uid="{025611FC-BD7E-432E-A8CA-DCD94A518AE8}"/>
    <cellStyle name="Įprastas 4 3 2 7 9" xfId="7564" xr:uid="{EAE33D10-8187-4A23-BBDA-34A69D0F18E4}"/>
    <cellStyle name="Įprastas 4 3 2 7 9 2" xfId="15494" xr:uid="{395BE13A-3D80-4358-8603-A97B5D9D5CA2}"/>
    <cellStyle name="Įprastas 4 3 2 8" xfId="341" xr:uid="{E4D067CC-D74C-4F34-822C-95F4A383BF03}"/>
    <cellStyle name="Įprastas 4 3 2 8 2" xfId="985" xr:uid="{DE17C71E-CDB1-4C67-91B7-47FED4E19E04}"/>
    <cellStyle name="Įprastas 4 3 2 8 2 2" xfId="5136" xr:uid="{29F2EBF8-481A-477D-8A90-DB0373F35671}"/>
    <cellStyle name="Įprastas 4 3 2 8 2 2 2" xfId="13066" xr:uid="{28F649A0-BF3C-417B-B3F0-D56AD24E9C07}"/>
    <cellStyle name="Įprastas 4 3 2 8 2 3" xfId="8915" xr:uid="{60F4040C-4714-4B86-9215-BA69181F8C3A}"/>
    <cellStyle name="Įprastas 4 3 2 8 3" xfId="1951" xr:uid="{9129F895-C8A2-48AF-B5F9-73B0CF42E10B}"/>
    <cellStyle name="Įprastas 4 3 2 8 3 2" xfId="6100" xr:uid="{36355B31-4612-4CE5-9069-B032DF5CCE2B}"/>
    <cellStyle name="Įprastas 4 3 2 8 3 2 2" xfId="14030" xr:uid="{DA41E56F-D90B-4F46-B82A-852E41B5A279}"/>
    <cellStyle name="Įprastas 4 3 2 8 3 3" xfId="9881" xr:uid="{6494DBD8-EFA4-437B-88FD-722C57995EF2}"/>
    <cellStyle name="Įprastas 4 3 2 8 4" xfId="2595" xr:uid="{48084B08-660F-4076-832A-DC7735F0123F}"/>
    <cellStyle name="Įprastas 4 3 2 8 4 2" xfId="6823" xr:uid="{98537839-1AB5-423C-B218-546956DC9313}"/>
    <cellStyle name="Įprastas 4 3 2 8 4 2 2" xfId="14753" xr:uid="{C04197EE-CBC9-40A7-9D1C-C0889FD37EF4}"/>
    <cellStyle name="Įprastas 4 3 2 8 4 3" xfId="10525" xr:uid="{7FDB87D1-4A17-4EA1-A803-B160B6685069}"/>
    <cellStyle name="Įprastas 4 3 2 8 5" xfId="3239" xr:uid="{C37FE081-5628-4F6F-B4E2-7E6428D0DC9E}"/>
    <cellStyle name="Įprastas 4 3 2 8 5 2" xfId="11169" xr:uid="{DB664429-EFD1-4E0C-A026-594A5A893DCF}"/>
    <cellStyle name="Įprastas 4 3 2 8 6" xfId="4172" xr:uid="{C446987C-5DB9-4069-BB93-EBF8200F941B}"/>
    <cellStyle name="Įprastas 4 3 2 8 6 2" xfId="12102" xr:uid="{DF7DED7E-D83B-40A0-9A7E-C0EBB1E185F8}"/>
    <cellStyle name="Įprastas 4 3 2 8 7" xfId="7627" xr:uid="{1EDC2AED-D78B-4A41-BC59-95EA3DD87C93}"/>
    <cellStyle name="Įprastas 4 3 2 8 7 2" xfId="15557" xr:uid="{FBB315EC-3770-4905-B780-7D69F3AAB7D2}"/>
    <cellStyle name="Įprastas 4 3 2 8 8" xfId="8271" xr:uid="{5FBC75B9-C9C1-4624-BA9E-2BD24C056D34}"/>
    <cellStyle name="Įprastas 4 3 2 9" xfId="663" xr:uid="{52BC42C4-0950-4100-B566-C45ECCEE69A0}"/>
    <cellStyle name="Įprastas 4 3 2 9 2" xfId="5377" xr:uid="{42D8EA9E-4FBC-4CD9-B72F-D48BE6A041E7}"/>
    <cellStyle name="Įprastas 4 3 2 9 2 2" xfId="13307" xr:uid="{9A84D936-83F2-4B9A-9B25-9DBF2B0972A3}"/>
    <cellStyle name="Įprastas 4 3 2 9 3" xfId="7064" xr:uid="{73B0228B-74DD-44C6-B7B5-18A7810029AC}"/>
    <cellStyle name="Įprastas 4 3 2 9 3 2" xfId="14994" xr:uid="{D826B64D-F8E2-4FE9-B228-1C12D5FED581}"/>
    <cellStyle name="Įprastas 4 3 2 9 4" xfId="4413" xr:uid="{75EE0FF3-25DB-4B51-898F-5FB39C70405F}"/>
    <cellStyle name="Įprastas 4 3 2 9 4 2" xfId="12343" xr:uid="{ADB2B521-2F1D-4F19-A77E-42AB192A0386}"/>
    <cellStyle name="Įprastas 4 3 2 9 5" xfId="8593" xr:uid="{B9D8EC8E-DF77-4898-A99D-BDEE8636A8AA}"/>
    <cellStyle name="Įprastas 4 3 3" xfId="21" xr:uid="{E19FA00E-9149-4C3E-A155-3F9E17619FE3}"/>
    <cellStyle name="Įprastas 4 3 3 10" xfId="1310" xr:uid="{7286235C-C6EF-4E0E-A1F6-7C82B5ADE389}"/>
    <cellStyle name="Įprastas 4 3 3 10 2" xfId="4657" xr:uid="{DB235974-936C-4DE4-A02B-8D37D671F379}"/>
    <cellStyle name="Įprastas 4 3 3 10 2 2" xfId="12587" xr:uid="{C0F47650-5D21-4F05-B45F-1DEEBB2DC081}"/>
    <cellStyle name="Įprastas 4 3 3 10 3" xfId="9240" xr:uid="{204F5A18-B5D9-4E3B-89E7-5EDAA859A3FD}"/>
    <cellStyle name="Įprastas 4 3 3 11" xfId="1632" xr:uid="{772E6A65-6C21-4D27-AC42-078F655E1983}"/>
    <cellStyle name="Įprastas 4 3 3 11 2" xfId="5621" xr:uid="{441A4C03-BD2B-46FA-8F6E-3C6BFEFF0FF1}"/>
    <cellStyle name="Įprastas 4 3 3 11 2 2" xfId="13551" xr:uid="{520451F2-ECB1-4284-8099-A23490995B22}"/>
    <cellStyle name="Įprastas 4 3 3 11 3" xfId="9562" xr:uid="{1A7881ED-B71F-4D22-8FC4-F8DB62B56625}"/>
    <cellStyle name="Įprastas 4 3 3 12" xfId="2276" xr:uid="{40387FA6-00BE-45F8-9A89-F811EEC2001A}"/>
    <cellStyle name="Įprastas 4 3 3 12 2" xfId="6344" xr:uid="{37932674-E776-485A-8D6D-325C7B5F7354}"/>
    <cellStyle name="Įprastas 4 3 3 12 2 2" xfId="14274" xr:uid="{54F2AECC-37AE-4B00-B667-6B25D3CC3725}"/>
    <cellStyle name="Įprastas 4 3 3 12 3" xfId="10206" xr:uid="{05F05BCD-90BD-4597-BC34-444758438BC6}"/>
    <cellStyle name="Įprastas 4 3 3 13" xfId="2920" xr:uid="{F3A297EA-A630-46E5-A0F0-7D53AF48E7C7}"/>
    <cellStyle name="Įprastas 4 3 3 13 2" xfId="10850" xr:uid="{B189692A-59D1-47E2-8467-D1ADBC7DF958}"/>
    <cellStyle name="Įprastas 4 3 3 14" xfId="3564" xr:uid="{AB56EF45-FDCC-4F65-AEEE-70647413C328}"/>
    <cellStyle name="Įprastas 4 3 3 14 2" xfId="11494" xr:uid="{0BF40548-5B3A-496B-8E7A-C3AC18D33B3F}"/>
    <cellStyle name="Įprastas 4 3 3 15" xfId="3693" xr:uid="{BF8A4CF4-A506-453E-BF17-1CD25D6E76FE}"/>
    <cellStyle name="Įprastas 4 3 3 15 2" xfId="11623" xr:uid="{B05DACC2-4C11-4509-9041-99B4C1E32B5D}"/>
    <cellStyle name="Įprastas 4 3 3 16" xfId="7308" xr:uid="{4BB3084E-94E9-464C-AC3D-78DE015C19AF}"/>
    <cellStyle name="Įprastas 4 3 3 16 2" xfId="15238" xr:uid="{47CDC4F5-1758-4F6E-951C-65898673EC3D}"/>
    <cellStyle name="Įprastas 4 3 3 17" xfId="7952" xr:uid="{5D14D64A-9AA2-4ABC-863B-B7C0A93628F3}"/>
    <cellStyle name="Įprastas 4 3 3 2" xfId="31" xr:uid="{20225BA0-AD1E-4169-B2F5-421B30D60228}"/>
    <cellStyle name="Įprastas 4 3 3 2 10" xfId="1642" xr:uid="{71D37A25-B068-4662-BC3B-966806E0A62D}"/>
    <cellStyle name="Įprastas 4 3 3 2 10 2" xfId="5631" xr:uid="{210D73A4-4555-444A-B1DF-0DDD72721A1B}"/>
    <cellStyle name="Įprastas 4 3 3 2 10 2 2" xfId="13561" xr:uid="{7C34269B-FF95-4F69-851D-41C33704A76F}"/>
    <cellStyle name="Įprastas 4 3 3 2 10 3" xfId="9572" xr:uid="{43F0C013-044F-4CF8-B176-8F4075028AEA}"/>
    <cellStyle name="Įprastas 4 3 3 2 11" xfId="2286" xr:uid="{429CE218-CBFA-454A-AFBB-4148AF3B1050}"/>
    <cellStyle name="Įprastas 4 3 3 2 11 2" xfId="6354" xr:uid="{A346DEAC-621D-44D9-AF52-07FB23844BF7}"/>
    <cellStyle name="Įprastas 4 3 3 2 11 2 2" xfId="14284" xr:uid="{BE7FE046-7BE9-42F8-B595-B8964D88DF0C}"/>
    <cellStyle name="Įprastas 4 3 3 2 11 3" xfId="10216" xr:uid="{F28F0854-1A86-4191-B8D1-43C10F4CEF84}"/>
    <cellStyle name="Įprastas 4 3 3 2 12" xfId="2930" xr:uid="{C545938A-9CBD-4E91-BF37-DBB341355931}"/>
    <cellStyle name="Įprastas 4 3 3 2 12 2" xfId="10860" xr:uid="{108E5912-3E4A-4B65-9FB3-045D294AFE8F}"/>
    <cellStyle name="Įprastas 4 3 3 2 13" xfId="3574" xr:uid="{91129AFB-C230-4431-BDEB-9D70D46716EC}"/>
    <cellStyle name="Įprastas 4 3 3 2 13 2" xfId="11504" xr:uid="{CDBC9E88-046E-410C-A827-C5DDACC6538C}"/>
    <cellStyle name="Įprastas 4 3 3 2 14" xfId="3703" xr:uid="{2954F718-5CBF-474A-B236-B1A57716E782}"/>
    <cellStyle name="Įprastas 4 3 3 2 14 2" xfId="11633" xr:uid="{816DE8AE-27E3-4836-8CA8-2D3F449EE0F3}"/>
    <cellStyle name="Įprastas 4 3 3 2 15" xfId="7318" xr:uid="{A76B3AEB-3466-4B9E-AB24-68A55A74C5D9}"/>
    <cellStyle name="Įprastas 4 3 3 2 15 2" xfId="15248" xr:uid="{5454216B-EEBB-4858-B42D-E3D515E14371}"/>
    <cellStyle name="Įprastas 4 3 3 2 16" xfId="7962" xr:uid="{E65498F1-F10B-48AD-ACA4-AEBCB60EF0C9}"/>
    <cellStyle name="Įprastas 4 3 3 2 2" xfId="51" xr:uid="{78BD6489-3E38-4C30-963F-53FAE9C350E2}"/>
    <cellStyle name="Įprastas 4 3 3 2 2 10" xfId="2950" xr:uid="{A214B1E7-3E83-4141-AC3F-99017BB71605}"/>
    <cellStyle name="Įprastas 4 3 3 2 2 10 2" xfId="10880" xr:uid="{EF99987E-9B43-46B9-ABFA-B00903585390}"/>
    <cellStyle name="Įprastas 4 3 3 2 2 11" xfId="3594" xr:uid="{BAE71A07-906D-4E3E-89B0-50D2B60D5EB5}"/>
    <cellStyle name="Įprastas 4 3 3 2 2 11 2" xfId="11524" xr:uid="{0146A6E3-AC78-40DF-8EDF-5B019C8A95B7}"/>
    <cellStyle name="Įprastas 4 3 3 2 2 12" xfId="3723" xr:uid="{AD151C30-B37F-4155-806D-4E4A51AC300F}"/>
    <cellStyle name="Įprastas 4 3 3 2 2 12 2" xfId="11653" xr:uid="{58DEE559-729C-437C-AA21-D6F7ED336270}"/>
    <cellStyle name="Įprastas 4 3 3 2 2 13" xfId="7338" xr:uid="{EFD09929-E395-4E29-AAC0-44718A35A2DD}"/>
    <cellStyle name="Įprastas 4 3 3 2 2 13 2" xfId="15268" xr:uid="{DCA9A133-62DD-4228-A5ED-BE636E13BEA6}"/>
    <cellStyle name="Įprastas 4 3 3 2 2 14" xfId="7982" xr:uid="{572EF920-4E61-4D99-A4B3-E99006BEF3E9}"/>
    <cellStyle name="Įprastas 4 3 3 2 2 2" xfId="117" xr:uid="{8895BB2B-6573-4790-AD5F-0715E8CF3FB7}"/>
    <cellStyle name="Įprastas 4 3 3 2 2 2 10" xfId="3783" xr:uid="{5626E47C-313E-4759-8EBE-25D82D4324BB}"/>
    <cellStyle name="Įprastas 4 3 3 2 2 2 10 2" xfId="11713" xr:uid="{CBD1D766-99B9-46F9-8BB5-94B56451FF59}"/>
    <cellStyle name="Įprastas 4 3 3 2 2 2 11" xfId="7403" xr:uid="{52C6E69C-B30A-4180-BD36-0C9B3EA0678D}"/>
    <cellStyle name="Įprastas 4 3 3 2 2 2 11 2" xfId="15333" xr:uid="{9A5EA24D-BA01-4AD7-843F-91E4FE9C545A}"/>
    <cellStyle name="Įprastas 4 3 3 2 2 2 12" xfId="8047" xr:uid="{8D2927E7-DDE9-4C4C-A8C7-9C16D31514E2}"/>
    <cellStyle name="Įprastas 4 3 3 2 2 2 2" xfId="247" xr:uid="{F68C3C8F-20A1-4E62-9C9D-0B386C7CAB79}"/>
    <cellStyle name="Įprastas 4 3 3 2 2 2 2 10" xfId="8177" xr:uid="{FF6B005C-C4F7-4BC0-A9B7-E01E0E63AA8B}"/>
    <cellStyle name="Įprastas 4 3 3 2 2 2 2 2" xfId="569" xr:uid="{8A6F8669-8CB8-448C-8189-4E16A1D86A78}"/>
    <cellStyle name="Įprastas 4 3 3 2 2 2 2 2 2" xfId="1213" xr:uid="{13D3175B-7528-43E3-8734-A068D660BF7F}"/>
    <cellStyle name="Įprastas 4 3 3 2 2 2 2 2 2 2" xfId="5108" xr:uid="{35FCDF90-F83C-43FC-80AB-95B8E3D32CDD}"/>
    <cellStyle name="Įprastas 4 3 3 2 2 2 2 2 2 2 2" xfId="13038" xr:uid="{5EBA15C4-DD92-496E-A269-6BA2092BEEF4}"/>
    <cellStyle name="Įprastas 4 3 3 2 2 2 2 2 2 3" xfId="9143" xr:uid="{53E4B95E-D719-4947-A588-DF5E71A1F9DF}"/>
    <cellStyle name="Įprastas 4 3 3 2 2 2 2 2 3" xfId="2179" xr:uid="{97BD8C75-C609-4BD4-9991-D962CCEE3718}"/>
    <cellStyle name="Įprastas 4 3 3 2 2 2 2 2 3 2" xfId="6072" xr:uid="{86C43034-7559-40B9-8573-250719D11FB7}"/>
    <cellStyle name="Įprastas 4 3 3 2 2 2 2 2 3 2 2" xfId="14002" xr:uid="{ADBCEBA0-8420-4FB7-9E8E-1E1F2C0C86FA}"/>
    <cellStyle name="Įprastas 4 3 3 2 2 2 2 2 3 3" xfId="10109" xr:uid="{B94A3615-EC76-49E7-9C3B-A3C5A0E5E1EC}"/>
    <cellStyle name="Įprastas 4 3 3 2 2 2 2 2 4" xfId="2823" xr:uid="{42AFFC78-70D7-458D-A509-731D42E87488}"/>
    <cellStyle name="Įprastas 4 3 3 2 2 2 2 2 4 2" xfId="6795" xr:uid="{35F18BAE-E150-4259-9067-E92BBB298C35}"/>
    <cellStyle name="Įprastas 4 3 3 2 2 2 2 2 4 2 2" xfId="14725" xr:uid="{2A1891E0-BEE1-4993-99D8-B691E05AB8EC}"/>
    <cellStyle name="Įprastas 4 3 3 2 2 2 2 2 4 3" xfId="10753" xr:uid="{2268E8A0-9AEE-440F-BA6A-263467FC4FA5}"/>
    <cellStyle name="Įprastas 4 3 3 2 2 2 2 2 5" xfId="3467" xr:uid="{512ED51A-D9F8-4670-908C-0864DE5AC354}"/>
    <cellStyle name="Įprastas 4 3 3 2 2 2 2 2 5 2" xfId="11397" xr:uid="{D8E4E84E-540F-4108-B192-C1305F522873}"/>
    <cellStyle name="Įprastas 4 3 3 2 2 2 2 2 6" xfId="4144" xr:uid="{7281B177-6E15-40B4-ABE7-20260A47B041}"/>
    <cellStyle name="Įprastas 4 3 3 2 2 2 2 2 6 2" xfId="12074" xr:uid="{2F9C77C0-9B0E-4DEE-821F-8A4B4291359A}"/>
    <cellStyle name="Įprastas 4 3 3 2 2 2 2 2 7" xfId="7855" xr:uid="{1971E202-980C-43BA-92A6-C82F4D7D3EEB}"/>
    <cellStyle name="Įprastas 4 3 3 2 2 2 2 2 7 2" xfId="15785" xr:uid="{F32A458D-EB7D-40CF-9185-3D9156A2D66C}"/>
    <cellStyle name="Įprastas 4 3 3 2 2 2 2 2 8" xfId="8499" xr:uid="{32F159A3-8026-4FA1-881B-2537A9DC97F6}"/>
    <cellStyle name="Įprastas 4 3 3 2 2 2 2 3" xfId="891" xr:uid="{F5064567-6889-48BA-BE4F-A8160C3F1E27}"/>
    <cellStyle name="Įprastas 4 3 3 2 2 2 2 3 2" xfId="5349" xr:uid="{330C4FEB-DCB6-4DA2-AE49-1EDBDF7BA921}"/>
    <cellStyle name="Įprastas 4 3 3 2 2 2 2 3 2 2" xfId="13279" xr:uid="{0DB0006C-D354-467C-A201-53A1DEDA85B4}"/>
    <cellStyle name="Įprastas 4 3 3 2 2 2 2 3 3" xfId="6313" xr:uid="{1C4C82CC-60D7-45D0-B6DE-E4D54675CA64}"/>
    <cellStyle name="Įprastas 4 3 3 2 2 2 2 3 3 2" xfId="14243" xr:uid="{C656FB6A-E12E-426E-8900-208866D53BD7}"/>
    <cellStyle name="Įprastas 4 3 3 2 2 2 2 3 4" xfId="7036" xr:uid="{CE62B694-F7DF-46F1-ADC1-2879184CA541}"/>
    <cellStyle name="Įprastas 4 3 3 2 2 2 2 3 4 2" xfId="14966" xr:uid="{BB8AB0B5-AB75-4B94-8A5B-CD9DAD4A40B3}"/>
    <cellStyle name="Įprastas 4 3 3 2 2 2 2 3 5" xfId="4385" xr:uid="{14006FA3-F7C3-41C7-99FC-66B110250105}"/>
    <cellStyle name="Įprastas 4 3 3 2 2 2 2 3 5 2" xfId="12315" xr:uid="{B37DCEC6-BAC7-4628-B552-CBF8A7D72CA4}"/>
    <cellStyle name="Įprastas 4 3 3 2 2 2 2 3 6" xfId="8821" xr:uid="{26824AEA-5ACC-45FA-8474-B054F383D21E}"/>
    <cellStyle name="Įprastas 4 3 3 2 2 2 2 4" xfId="1535" xr:uid="{74E7E21C-DF65-409B-86EF-7C73C78FC29A}"/>
    <cellStyle name="Įprastas 4 3 3 2 2 2 2 4 2" xfId="5590" xr:uid="{41F05602-F964-4A16-9BE9-148FBFE65E31}"/>
    <cellStyle name="Įprastas 4 3 3 2 2 2 2 4 2 2" xfId="13520" xr:uid="{848F2481-BF3C-4FAB-9FAF-22525792E923}"/>
    <cellStyle name="Įprastas 4 3 3 2 2 2 2 4 3" xfId="7277" xr:uid="{424BEDDC-6B4A-4C92-AC25-1C05CA1A11F5}"/>
    <cellStyle name="Įprastas 4 3 3 2 2 2 2 4 3 2" xfId="15207" xr:uid="{6F9F2909-EF07-418B-A083-338B8C007CA0}"/>
    <cellStyle name="Įprastas 4 3 3 2 2 2 2 4 4" xfId="4626" xr:uid="{ACB47CEE-1D56-4F49-9488-0D7802E02FF2}"/>
    <cellStyle name="Įprastas 4 3 3 2 2 2 2 4 4 2" xfId="12556" xr:uid="{8C513890-B862-4618-B810-1EEFF34C8430}"/>
    <cellStyle name="Įprastas 4 3 3 2 2 2 2 4 5" xfId="9465" xr:uid="{3E76807C-7824-4460-B646-D91E23282C16}"/>
    <cellStyle name="Įprastas 4 3 3 2 2 2 2 5" xfId="1857" xr:uid="{C92B874E-F725-46A1-9BA9-C7845FCD3606}"/>
    <cellStyle name="Įprastas 4 3 3 2 2 2 2 5 2" xfId="4867" xr:uid="{3C02616B-5F5A-4F5D-89BB-DB9FFDDBB4A3}"/>
    <cellStyle name="Įprastas 4 3 3 2 2 2 2 5 2 2" xfId="12797" xr:uid="{CD5FD7EC-21CA-4824-88FF-D50D74A0E297}"/>
    <cellStyle name="Įprastas 4 3 3 2 2 2 2 5 3" xfId="9787" xr:uid="{ABA3ABC7-7E10-4F42-8219-D406EE2BCA29}"/>
    <cellStyle name="Įprastas 4 3 3 2 2 2 2 6" xfId="2501" xr:uid="{A42A87E0-0C59-48F9-A920-507F135E499B}"/>
    <cellStyle name="Įprastas 4 3 3 2 2 2 2 6 2" xfId="5831" xr:uid="{A6933C47-1D34-4E61-8363-50F69267BDFF}"/>
    <cellStyle name="Įprastas 4 3 3 2 2 2 2 6 2 2" xfId="13761" xr:uid="{BD203B4F-AED0-41B2-8973-1FAA3523B7A4}"/>
    <cellStyle name="Įprastas 4 3 3 2 2 2 2 6 3" xfId="10431" xr:uid="{DFF89F63-A866-42B5-9048-BCF4D57375A7}"/>
    <cellStyle name="Įprastas 4 3 3 2 2 2 2 7" xfId="3145" xr:uid="{33ED3B0A-9D42-42E2-A1F9-ED7B28058551}"/>
    <cellStyle name="Įprastas 4 3 3 2 2 2 2 7 2" xfId="6554" xr:uid="{674257E7-8CE9-421D-B974-E5FB1B8D287C}"/>
    <cellStyle name="Įprastas 4 3 3 2 2 2 2 7 2 2" xfId="14484" xr:uid="{7DBA91BE-5AC4-4E47-BA5D-959BB91607FB}"/>
    <cellStyle name="Įprastas 4 3 3 2 2 2 2 7 3" xfId="11075" xr:uid="{DEAD4B9D-875A-4946-8378-DFCD537AEEC5}"/>
    <cellStyle name="Įprastas 4 3 3 2 2 2 2 8" xfId="3903" xr:uid="{F141723A-D84B-48F1-8923-746036D3A40B}"/>
    <cellStyle name="Įprastas 4 3 3 2 2 2 2 8 2" xfId="11833" xr:uid="{056EF563-D14C-435A-A68E-B90F223F5E5A}"/>
    <cellStyle name="Įprastas 4 3 3 2 2 2 2 9" xfId="7533" xr:uid="{E1F11B63-D382-41A3-9E29-E6F046D3B0B2}"/>
    <cellStyle name="Įprastas 4 3 3 2 2 2 2 9 2" xfId="15463" xr:uid="{9837346F-8E70-4ACC-B92B-79E8F46BA37F}"/>
    <cellStyle name="Įprastas 4 3 3 2 2 2 3" xfId="439" xr:uid="{BC3BC994-9931-4EE9-9465-0A85D9F009CA}"/>
    <cellStyle name="Įprastas 4 3 3 2 2 2 3 2" xfId="1083" xr:uid="{3613CBC2-B97F-416B-B3C2-BE3BC3D2EE60}"/>
    <cellStyle name="Įprastas 4 3 3 2 2 2 3 2 2" xfId="4988" xr:uid="{3FD8E26F-E37C-4B70-B847-EB291FDDD23E}"/>
    <cellStyle name="Įprastas 4 3 3 2 2 2 3 2 2 2" xfId="12918" xr:uid="{97DE01EA-6643-4855-930E-A5CE18B9B292}"/>
    <cellStyle name="Įprastas 4 3 3 2 2 2 3 2 3" xfId="9013" xr:uid="{B7567D27-88BA-4313-B378-57A7AC38E113}"/>
    <cellStyle name="Įprastas 4 3 3 2 2 2 3 3" xfId="2049" xr:uid="{A318944F-BDF4-48E7-9838-7EC29C037EFF}"/>
    <cellStyle name="Įprastas 4 3 3 2 2 2 3 3 2" xfId="5952" xr:uid="{375B9F7A-76A1-4A8B-A4C7-70078C7ACB11}"/>
    <cellStyle name="Įprastas 4 3 3 2 2 2 3 3 2 2" xfId="13882" xr:uid="{E4158EF1-C120-4AF3-A8E5-EF7513632A00}"/>
    <cellStyle name="Įprastas 4 3 3 2 2 2 3 3 3" xfId="9979" xr:uid="{88216517-32CD-47AD-8F78-621C8F35EDD4}"/>
    <cellStyle name="Įprastas 4 3 3 2 2 2 3 4" xfId="2693" xr:uid="{D7731F3B-C5AC-4D8E-81F2-A1800DCE1D64}"/>
    <cellStyle name="Įprastas 4 3 3 2 2 2 3 4 2" xfId="6675" xr:uid="{D81A2FEC-EAAB-4B38-9392-7000A829FDF5}"/>
    <cellStyle name="Įprastas 4 3 3 2 2 2 3 4 2 2" xfId="14605" xr:uid="{AB1A46AB-299B-488A-81AD-11E0D4C13293}"/>
    <cellStyle name="Įprastas 4 3 3 2 2 2 3 4 3" xfId="10623" xr:uid="{F602135C-7459-4213-8813-2B43420289CF}"/>
    <cellStyle name="Įprastas 4 3 3 2 2 2 3 5" xfId="3337" xr:uid="{7B597A02-6436-4E66-A846-7B24C3D12C2E}"/>
    <cellStyle name="Įprastas 4 3 3 2 2 2 3 5 2" xfId="11267" xr:uid="{9AC6D4EA-A22A-4C17-B073-6E9BD54F7352}"/>
    <cellStyle name="Įprastas 4 3 3 2 2 2 3 6" xfId="4024" xr:uid="{94BDA70B-B4DA-4836-A701-66FFEB63CDE7}"/>
    <cellStyle name="Įprastas 4 3 3 2 2 2 3 6 2" xfId="11954" xr:uid="{E95D1A9C-43C4-49DD-BD2F-25855EC6C201}"/>
    <cellStyle name="Įprastas 4 3 3 2 2 2 3 7" xfId="7725" xr:uid="{1CF4E825-824D-4D9A-B5C0-B453E157D76D}"/>
    <cellStyle name="Įprastas 4 3 3 2 2 2 3 7 2" xfId="15655" xr:uid="{0D1A28EB-0508-4976-B590-F3458C621B82}"/>
    <cellStyle name="Įprastas 4 3 3 2 2 2 3 8" xfId="8369" xr:uid="{594539D3-7EC4-4E49-A6C9-B48A76225EE7}"/>
    <cellStyle name="Įprastas 4 3 3 2 2 2 4" xfId="761" xr:uid="{E2F40A43-EC6F-4AEA-9035-BD9CE4C5C9E8}"/>
    <cellStyle name="Įprastas 4 3 3 2 2 2 4 2" xfId="5229" xr:uid="{D81390E7-ED5C-407E-A25D-BE9B9098C097}"/>
    <cellStyle name="Įprastas 4 3 3 2 2 2 4 2 2" xfId="13159" xr:uid="{AA7ED416-977C-4429-BD5B-7FD044B220FB}"/>
    <cellStyle name="Įprastas 4 3 3 2 2 2 4 3" xfId="6193" xr:uid="{F56401FD-48DA-40D9-BDD9-71430EFC9B41}"/>
    <cellStyle name="Įprastas 4 3 3 2 2 2 4 3 2" xfId="14123" xr:uid="{06E32EC4-A6F4-4E3E-968E-3CA102EF5A68}"/>
    <cellStyle name="Įprastas 4 3 3 2 2 2 4 4" xfId="6916" xr:uid="{7F3EFA6B-E58C-49A5-8075-666B819DC108}"/>
    <cellStyle name="Įprastas 4 3 3 2 2 2 4 4 2" xfId="14846" xr:uid="{E31FCF17-7D9C-4DFD-A925-04250AA40AB5}"/>
    <cellStyle name="Įprastas 4 3 3 2 2 2 4 5" xfId="4265" xr:uid="{D8BCCEC6-C982-41D8-B8F5-8454DD9A99BB}"/>
    <cellStyle name="Įprastas 4 3 3 2 2 2 4 5 2" xfId="12195" xr:uid="{5E18311C-BD9E-452D-A150-51D13CE59DBC}"/>
    <cellStyle name="Įprastas 4 3 3 2 2 2 4 6" xfId="8691" xr:uid="{E2378A5B-3EDE-4299-9997-2CD5CA4C28CC}"/>
    <cellStyle name="Įprastas 4 3 3 2 2 2 5" xfId="1405" xr:uid="{A996B88A-8AE1-4BE6-AE65-0B98B28D018D}"/>
    <cellStyle name="Įprastas 4 3 3 2 2 2 5 2" xfId="5470" xr:uid="{462A681F-1569-42EB-B977-8DE1B4F29AAD}"/>
    <cellStyle name="Įprastas 4 3 3 2 2 2 5 2 2" xfId="13400" xr:uid="{89576E02-08CA-402F-A009-B8E7A38A3A75}"/>
    <cellStyle name="Įprastas 4 3 3 2 2 2 5 3" xfId="7157" xr:uid="{BC5717C8-FBA7-4B98-89E5-270C91EAEFC3}"/>
    <cellStyle name="Įprastas 4 3 3 2 2 2 5 3 2" xfId="15087" xr:uid="{9BB2AC1D-3A37-4508-8F33-3EFEF7EDE6AB}"/>
    <cellStyle name="Įprastas 4 3 3 2 2 2 5 4" xfId="4506" xr:uid="{68373C9B-D637-40C3-A683-CA5B68F99BD9}"/>
    <cellStyle name="Įprastas 4 3 3 2 2 2 5 4 2" xfId="12436" xr:uid="{5C5C4432-A7CD-4BCD-B8BD-5EF64DD4A770}"/>
    <cellStyle name="Įprastas 4 3 3 2 2 2 5 5" xfId="9335" xr:uid="{FF228E51-72DE-408A-9CA2-538792F63EF5}"/>
    <cellStyle name="Įprastas 4 3 3 2 2 2 6" xfId="1727" xr:uid="{47EA13E7-3DCE-4776-982C-62A03E78BD76}"/>
    <cellStyle name="Įprastas 4 3 3 2 2 2 6 2" xfId="4747" xr:uid="{6350D027-F722-411E-927E-286FA8FD309E}"/>
    <cellStyle name="Įprastas 4 3 3 2 2 2 6 2 2" xfId="12677" xr:uid="{8F306D41-509C-4125-ACED-64D9D2DCF555}"/>
    <cellStyle name="Įprastas 4 3 3 2 2 2 6 3" xfId="9657" xr:uid="{92D545ED-3FCD-4E32-8DB1-E510D24B0F0F}"/>
    <cellStyle name="Įprastas 4 3 3 2 2 2 7" xfId="2371" xr:uid="{8CB911F2-BE9A-4BCA-85C7-083C9552CCFA}"/>
    <cellStyle name="Įprastas 4 3 3 2 2 2 7 2" xfId="5711" xr:uid="{972A98DA-2757-42ED-B3E0-ED9F29EB358B}"/>
    <cellStyle name="Įprastas 4 3 3 2 2 2 7 2 2" xfId="13641" xr:uid="{837AF1A5-2533-4D1C-BEF3-C3C10775F7B3}"/>
    <cellStyle name="Įprastas 4 3 3 2 2 2 7 3" xfId="10301" xr:uid="{C01F9F1A-192F-4EFF-8F6E-5D5519ABDDAE}"/>
    <cellStyle name="Įprastas 4 3 3 2 2 2 8" xfId="3015" xr:uid="{885C8DC3-9BDC-466C-9954-0A18EBD91B5B}"/>
    <cellStyle name="Įprastas 4 3 3 2 2 2 8 2" xfId="6434" xr:uid="{6C145785-94FC-4F80-9ADB-5D64C88FF3A2}"/>
    <cellStyle name="Įprastas 4 3 3 2 2 2 8 2 2" xfId="14364" xr:uid="{6A9B8B45-B7DD-4323-B1D5-E6644B5DE2FE}"/>
    <cellStyle name="Įprastas 4 3 3 2 2 2 8 3" xfId="10945" xr:uid="{61F3E60D-A7EC-493A-A796-222324EA749F}"/>
    <cellStyle name="Įprastas 4 3 3 2 2 2 9" xfId="3659" xr:uid="{BF2AE0EF-B908-4C21-A981-404007068FB8}"/>
    <cellStyle name="Įprastas 4 3 3 2 2 2 9 2" xfId="11589" xr:uid="{F768A7D8-B05C-4424-9CD0-F48FDFDA9352}"/>
    <cellStyle name="Įprastas 4 3 3 2 2 3" xfId="182" xr:uid="{F35773FC-7B0C-4C8B-8B4F-04E48744FB07}"/>
    <cellStyle name="Įprastas 4 3 3 2 2 3 10" xfId="8112" xr:uid="{F8DF76CF-B5E0-45B1-BD9E-C4F83F052BFC}"/>
    <cellStyle name="Įprastas 4 3 3 2 2 3 2" xfId="504" xr:uid="{9AB3B978-BCC7-48E3-BEF4-4D730A93F6C1}"/>
    <cellStyle name="Įprastas 4 3 3 2 2 3 2 2" xfId="1148" xr:uid="{4D1E3563-12D3-404F-88F4-F852B84D172A}"/>
    <cellStyle name="Įprastas 4 3 3 2 2 3 2 2 2" xfId="5048" xr:uid="{BE7DC7DD-9FF2-4FC1-9D79-BC47C8EEA13F}"/>
    <cellStyle name="Įprastas 4 3 3 2 2 3 2 2 2 2" xfId="12978" xr:uid="{5B16B711-2530-4DB4-B055-8DB030F78141}"/>
    <cellStyle name="Įprastas 4 3 3 2 2 3 2 2 3" xfId="9078" xr:uid="{AC1D55E6-D2D4-4861-8633-303ED6F99C46}"/>
    <cellStyle name="Įprastas 4 3 3 2 2 3 2 3" xfId="2114" xr:uid="{D10A31FC-D347-40DC-A802-0E53CBD0460D}"/>
    <cellStyle name="Įprastas 4 3 3 2 2 3 2 3 2" xfId="6012" xr:uid="{F1F06D01-C6FC-4725-8C65-83E26CFD80B2}"/>
    <cellStyle name="Įprastas 4 3 3 2 2 3 2 3 2 2" xfId="13942" xr:uid="{E8B88465-C4CB-4213-A383-2BFE82E2FC49}"/>
    <cellStyle name="Įprastas 4 3 3 2 2 3 2 3 3" xfId="10044" xr:uid="{3EFBC51E-0799-4080-A18F-D869EC5FE82F}"/>
    <cellStyle name="Įprastas 4 3 3 2 2 3 2 4" xfId="2758" xr:uid="{D78808FC-7F82-4CD6-8116-449EF71C471F}"/>
    <cellStyle name="Įprastas 4 3 3 2 2 3 2 4 2" xfId="6735" xr:uid="{E5208819-A12B-453A-B356-8C9F8EDE0FF0}"/>
    <cellStyle name="Įprastas 4 3 3 2 2 3 2 4 2 2" xfId="14665" xr:uid="{3235BE1B-423E-416B-8B09-7DDBF4231F68}"/>
    <cellStyle name="Įprastas 4 3 3 2 2 3 2 4 3" xfId="10688" xr:uid="{8C136807-27A6-41A3-9A43-327418AAF3A7}"/>
    <cellStyle name="Įprastas 4 3 3 2 2 3 2 5" xfId="3402" xr:uid="{115A3CB5-B5F3-44BC-A837-13E277009789}"/>
    <cellStyle name="Įprastas 4 3 3 2 2 3 2 5 2" xfId="11332" xr:uid="{9BE0B1A0-772A-4FA6-A076-F6F8608B90E2}"/>
    <cellStyle name="Įprastas 4 3 3 2 2 3 2 6" xfId="4084" xr:uid="{FE39B3E7-9CE1-44C3-9494-8269F8587833}"/>
    <cellStyle name="Įprastas 4 3 3 2 2 3 2 6 2" xfId="12014" xr:uid="{7CD7EC6E-A5B2-44ED-B6EB-824E68F65E0E}"/>
    <cellStyle name="Įprastas 4 3 3 2 2 3 2 7" xfId="7790" xr:uid="{13EAAB32-4818-4022-91AF-4B7E38ED63FE}"/>
    <cellStyle name="Įprastas 4 3 3 2 2 3 2 7 2" xfId="15720" xr:uid="{CCE20214-6489-4C4D-B640-02DF3FAD1903}"/>
    <cellStyle name="Įprastas 4 3 3 2 2 3 2 8" xfId="8434" xr:uid="{1218618F-D10D-43D5-A2C1-81D86B7AEAF1}"/>
    <cellStyle name="Įprastas 4 3 3 2 2 3 3" xfId="826" xr:uid="{1266FB88-0A75-4E51-B9D9-47C46198E65F}"/>
    <cellStyle name="Įprastas 4 3 3 2 2 3 3 2" xfId="5289" xr:uid="{6C6CE3AA-EEB4-4951-A114-376D949B6062}"/>
    <cellStyle name="Įprastas 4 3 3 2 2 3 3 2 2" xfId="13219" xr:uid="{DE54DBBD-F789-459D-8838-6501627D1ECF}"/>
    <cellStyle name="Įprastas 4 3 3 2 2 3 3 3" xfId="6253" xr:uid="{C86CB318-198D-4923-9460-2218CBF9ED5A}"/>
    <cellStyle name="Įprastas 4 3 3 2 2 3 3 3 2" xfId="14183" xr:uid="{E0060D78-1218-4CD1-917F-A60E6BD7714A}"/>
    <cellStyle name="Įprastas 4 3 3 2 2 3 3 4" xfId="6976" xr:uid="{8C89C3B2-263E-4F96-A47C-1ED1966CA9CB}"/>
    <cellStyle name="Įprastas 4 3 3 2 2 3 3 4 2" xfId="14906" xr:uid="{BB181A17-3ACD-448C-8933-3BC6632F8A78}"/>
    <cellStyle name="Įprastas 4 3 3 2 2 3 3 5" xfId="4325" xr:uid="{FBF05797-7E4A-4C79-BBEA-5FEA05D96D0B}"/>
    <cellStyle name="Įprastas 4 3 3 2 2 3 3 5 2" xfId="12255" xr:uid="{516C707B-3CCE-4EB0-81BF-7823D4532BDC}"/>
    <cellStyle name="Įprastas 4 3 3 2 2 3 3 6" xfId="8756" xr:uid="{3EF460D2-8BB4-4C8A-9618-F157590A1DCF}"/>
    <cellStyle name="Įprastas 4 3 3 2 2 3 4" xfId="1470" xr:uid="{B15591DD-938A-4496-944C-96A5ABB770CE}"/>
    <cellStyle name="Įprastas 4 3 3 2 2 3 4 2" xfId="5530" xr:uid="{BD922587-BFCE-4CBB-9969-E8093DAEB185}"/>
    <cellStyle name="Įprastas 4 3 3 2 2 3 4 2 2" xfId="13460" xr:uid="{82E2EBD8-3D36-4AFE-86BE-85EB7EB5744D}"/>
    <cellStyle name="Įprastas 4 3 3 2 2 3 4 3" xfId="7217" xr:uid="{FD3F0E3F-3516-437E-AE0F-EC6C388BEED1}"/>
    <cellStyle name="Įprastas 4 3 3 2 2 3 4 3 2" xfId="15147" xr:uid="{62975FC2-3BB6-46EA-987E-0D1D08126D35}"/>
    <cellStyle name="Įprastas 4 3 3 2 2 3 4 4" xfId="4566" xr:uid="{1ECFEFB2-58CA-4B2A-AABA-DB5ACD4D8AA9}"/>
    <cellStyle name="Įprastas 4 3 3 2 2 3 4 4 2" xfId="12496" xr:uid="{5B808032-0F81-46E6-9BFE-C616B1316D81}"/>
    <cellStyle name="Įprastas 4 3 3 2 2 3 4 5" xfId="9400" xr:uid="{47469798-F5D1-44E3-926E-C997D7544DAB}"/>
    <cellStyle name="Įprastas 4 3 3 2 2 3 5" xfId="1792" xr:uid="{702884E4-01FC-44FB-9D68-2478DDA6F660}"/>
    <cellStyle name="Įprastas 4 3 3 2 2 3 5 2" xfId="4807" xr:uid="{F222D95A-6EB1-47A5-AEF6-C4FF9B04157F}"/>
    <cellStyle name="Įprastas 4 3 3 2 2 3 5 2 2" xfId="12737" xr:uid="{39B2B44B-6FC2-43BC-8E14-83695673CD49}"/>
    <cellStyle name="Įprastas 4 3 3 2 2 3 5 3" xfId="9722" xr:uid="{60D0F3DA-A1DE-4647-8E88-A3967B571C7C}"/>
    <cellStyle name="Įprastas 4 3 3 2 2 3 6" xfId="2436" xr:uid="{E58F1786-D423-419C-83E2-FD3C17B6E1D6}"/>
    <cellStyle name="Įprastas 4 3 3 2 2 3 6 2" xfId="5771" xr:uid="{569BABB3-07E6-4AB4-869B-3650C0443616}"/>
    <cellStyle name="Įprastas 4 3 3 2 2 3 6 2 2" xfId="13701" xr:uid="{1BF9539F-931E-4C35-980E-1D5E7ECBF133}"/>
    <cellStyle name="Įprastas 4 3 3 2 2 3 6 3" xfId="10366" xr:uid="{CAC98707-A83C-4105-B48F-C7A1DCA368BE}"/>
    <cellStyle name="Įprastas 4 3 3 2 2 3 7" xfId="3080" xr:uid="{996C9658-3B55-4998-A08D-D5DBC0F60C0E}"/>
    <cellStyle name="Įprastas 4 3 3 2 2 3 7 2" xfId="6494" xr:uid="{F44C65D7-43E9-4AD7-8976-43210C7AC49C}"/>
    <cellStyle name="Įprastas 4 3 3 2 2 3 7 2 2" xfId="14424" xr:uid="{66084087-FE53-46EF-88DA-38621A720828}"/>
    <cellStyle name="Įprastas 4 3 3 2 2 3 7 3" xfId="11010" xr:uid="{D9D5070D-8B9C-41F1-B10B-3B4C311B89BC}"/>
    <cellStyle name="Įprastas 4 3 3 2 2 3 8" xfId="3843" xr:uid="{4632C5B4-CCEA-4193-A3DD-DD5E3D114178}"/>
    <cellStyle name="Įprastas 4 3 3 2 2 3 8 2" xfId="11773" xr:uid="{49A43BEC-D9BA-4191-8236-99E6B2BE0BB9}"/>
    <cellStyle name="Įprastas 4 3 3 2 2 3 9" xfId="7468" xr:uid="{6D21A332-0848-4AFE-B749-5CDA42274CA3}"/>
    <cellStyle name="Įprastas 4 3 3 2 2 3 9 2" xfId="15398" xr:uid="{55C103DB-1E36-4CC0-BBC4-17681B7C66C1}"/>
    <cellStyle name="Įprastas 4 3 3 2 2 4" xfId="311" xr:uid="{59659463-3917-4E14-8ED6-85C5A7E5FDA5}"/>
    <cellStyle name="Įprastas 4 3 3 2 2 4 10" xfId="8241" xr:uid="{603703CA-C73C-4B8B-8FC1-FF60B22A9BC6}"/>
    <cellStyle name="Įprastas 4 3 3 2 2 4 2" xfId="633" xr:uid="{044C8BFC-3A02-40C6-B1A0-84C6F95A12E2}"/>
    <cellStyle name="Įprastas 4 3 3 2 2 4 2 2" xfId="1277" xr:uid="{46B67B20-DBCE-4942-91D2-CE0174FD9241}"/>
    <cellStyle name="Įprastas 4 3 3 2 2 4 2 2 2" xfId="9207" xr:uid="{A30C028F-7382-4291-A11B-85C63FB7256C}"/>
    <cellStyle name="Įprastas 4 3 3 2 2 4 2 3" xfId="2243" xr:uid="{8A82037F-7A5C-4F7B-8BD4-9DC621ABCD3F}"/>
    <cellStyle name="Įprastas 4 3 3 2 2 4 2 3 2" xfId="10173" xr:uid="{CB129A0D-57AA-491E-9B87-0ACC5DA64B42}"/>
    <cellStyle name="Įprastas 4 3 3 2 2 4 2 4" xfId="2887" xr:uid="{CC54F4E3-6581-4017-A21E-FF0370F3E3B0}"/>
    <cellStyle name="Įprastas 4 3 3 2 2 4 2 4 2" xfId="10817" xr:uid="{7926769C-E204-4ADD-BB02-AD92CF0B2B3A}"/>
    <cellStyle name="Įprastas 4 3 3 2 2 4 2 5" xfId="3531" xr:uid="{A4D0B33D-82C2-46C3-92AF-84AEC0F1ED1F}"/>
    <cellStyle name="Įprastas 4 3 3 2 2 4 2 5 2" xfId="11461" xr:uid="{8727EA1F-0F47-4177-83D1-DB8AB75909F4}"/>
    <cellStyle name="Įprastas 4 3 3 2 2 4 2 6" xfId="4928" xr:uid="{C4F181B1-4397-4778-8963-EFF0770F1F88}"/>
    <cellStyle name="Įprastas 4 3 3 2 2 4 2 6 2" xfId="12858" xr:uid="{BB8D24D0-61A6-456B-8661-8BCC36D356D5}"/>
    <cellStyle name="Įprastas 4 3 3 2 2 4 2 7" xfId="7919" xr:uid="{8FAC2D73-F284-4781-AF64-2F37D3324C1B}"/>
    <cellStyle name="Įprastas 4 3 3 2 2 4 2 7 2" xfId="15849" xr:uid="{68EAB3CF-1BAE-44EC-BF42-077E3CD77771}"/>
    <cellStyle name="Įprastas 4 3 3 2 2 4 2 8" xfId="8563" xr:uid="{ACCC34C7-F43A-4F85-BE1A-4C4C7395E5E6}"/>
    <cellStyle name="Įprastas 4 3 3 2 2 4 3" xfId="955" xr:uid="{3FD803C1-DA21-4D1F-8979-42D3B2C5A3CF}"/>
    <cellStyle name="Įprastas 4 3 3 2 2 4 3 2" xfId="5892" xr:uid="{5F240BE1-A5D3-4C1A-B033-850F45BDD30E}"/>
    <cellStyle name="Įprastas 4 3 3 2 2 4 3 2 2" xfId="13822" xr:uid="{45CE5541-50F4-424C-B668-E92965C72A6C}"/>
    <cellStyle name="Įprastas 4 3 3 2 2 4 3 3" xfId="8885" xr:uid="{E13DDD66-9C6A-43F3-BF68-17FBF11BE6A4}"/>
    <cellStyle name="Įprastas 4 3 3 2 2 4 4" xfId="1599" xr:uid="{866DB8A5-C35D-432E-B4FB-796145987B19}"/>
    <cellStyle name="Įprastas 4 3 3 2 2 4 4 2" xfId="6615" xr:uid="{80788247-962A-4266-8C0A-1A3534155D7E}"/>
    <cellStyle name="Įprastas 4 3 3 2 2 4 4 2 2" xfId="14545" xr:uid="{B38D143E-432D-407D-A6A9-4B735BD6746C}"/>
    <cellStyle name="Įprastas 4 3 3 2 2 4 4 3" xfId="9529" xr:uid="{EDF14423-7A2C-428A-97C7-013ED07ABB75}"/>
    <cellStyle name="Įprastas 4 3 3 2 2 4 5" xfId="1921" xr:uid="{86C6A450-7540-45C7-A13D-C4E1FFA5D61C}"/>
    <cellStyle name="Įprastas 4 3 3 2 2 4 5 2" xfId="9851" xr:uid="{8213E72B-CDE2-4BED-BE71-1E9F71D77DE2}"/>
    <cellStyle name="Įprastas 4 3 3 2 2 4 6" xfId="2565" xr:uid="{564A6049-535B-4E69-AA40-9E225785331E}"/>
    <cellStyle name="Įprastas 4 3 3 2 2 4 6 2" xfId="10495" xr:uid="{DB0F852A-CEBB-4304-8E3C-A48E1EDCCD00}"/>
    <cellStyle name="Įprastas 4 3 3 2 2 4 7" xfId="3209" xr:uid="{CC48A9CC-77A8-4533-B735-707B089D57E1}"/>
    <cellStyle name="Įprastas 4 3 3 2 2 4 7 2" xfId="11139" xr:uid="{D4A359DD-DC6C-4696-B3C3-AAE75EC62058}"/>
    <cellStyle name="Įprastas 4 3 3 2 2 4 8" xfId="3964" xr:uid="{6F812B3E-06C9-4D2D-8641-B13D1CDDCF30}"/>
    <cellStyle name="Įprastas 4 3 3 2 2 4 8 2" xfId="11894" xr:uid="{C3E414C7-627A-4A12-941A-272212F47696}"/>
    <cellStyle name="Įprastas 4 3 3 2 2 4 9" xfId="7597" xr:uid="{C816F60C-B627-4926-954C-2BF31657334E}"/>
    <cellStyle name="Įprastas 4 3 3 2 2 4 9 2" xfId="15527" xr:uid="{64AC36D0-D0D1-4FE5-887A-84EF2EDF11FF}"/>
    <cellStyle name="Įprastas 4 3 3 2 2 5" xfId="374" xr:uid="{CAA0D612-B362-43F5-8862-54A34F96F659}"/>
    <cellStyle name="Įprastas 4 3 3 2 2 5 2" xfId="1018" xr:uid="{BEF897C5-EBAA-4978-8EBD-AD623D2E3EC5}"/>
    <cellStyle name="Įprastas 4 3 3 2 2 5 2 2" xfId="5169" xr:uid="{6614CE78-3FC7-4657-A48C-31D7285173A6}"/>
    <cellStyle name="Įprastas 4 3 3 2 2 5 2 2 2" xfId="13099" xr:uid="{343E972D-6BAC-4E7B-BC99-914A32A86387}"/>
    <cellStyle name="Įprastas 4 3 3 2 2 5 2 3" xfId="8948" xr:uid="{89D97B92-3DBB-48A2-971A-4A8FF9BE4074}"/>
    <cellStyle name="Įprastas 4 3 3 2 2 5 3" xfId="1984" xr:uid="{CE565979-A05E-4C63-A59D-F117A29AE360}"/>
    <cellStyle name="Įprastas 4 3 3 2 2 5 3 2" xfId="6133" xr:uid="{3E2AF461-CCB5-44CB-AE77-062FD327AA0C}"/>
    <cellStyle name="Įprastas 4 3 3 2 2 5 3 2 2" xfId="14063" xr:uid="{2B87CDC2-1B27-419F-A491-DDC4286EAC0C}"/>
    <cellStyle name="Įprastas 4 3 3 2 2 5 3 3" xfId="9914" xr:uid="{0C60199E-D3F8-49A1-838A-4717FAF4CB7D}"/>
    <cellStyle name="Įprastas 4 3 3 2 2 5 4" xfId="2628" xr:uid="{BE1E91C6-D8BA-4698-871B-7569CF6C2CB1}"/>
    <cellStyle name="Įprastas 4 3 3 2 2 5 4 2" xfId="6856" xr:uid="{4821349E-D2EF-46BE-B716-674FB9E7FF16}"/>
    <cellStyle name="Įprastas 4 3 3 2 2 5 4 2 2" xfId="14786" xr:uid="{ED496B5D-146E-42F7-ABC8-81400D0F4AA5}"/>
    <cellStyle name="Įprastas 4 3 3 2 2 5 4 3" xfId="10558" xr:uid="{79152969-3F92-4B99-8267-6B319F806130}"/>
    <cellStyle name="Įprastas 4 3 3 2 2 5 5" xfId="3272" xr:uid="{0B08134A-D595-4802-83FB-8A03F02F75A6}"/>
    <cellStyle name="Įprastas 4 3 3 2 2 5 5 2" xfId="11202" xr:uid="{5932586E-16A5-4EAD-9AF8-BD29D10F5E0E}"/>
    <cellStyle name="Įprastas 4 3 3 2 2 5 6" xfId="4205" xr:uid="{CD87572C-952F-4BA2-AB52-74F841644A30}"/>
    <cellStyle name="Įprastas 4 3 3 2 2 5 6 2" xfId="12135" xr:uid="{7E1C4192-E3BB-4BD0-803D-9D14887018AB}"/>
    <cellStyle name="Įprastas 4 3 3 2 2 5 7" xfId="7660" xr:uid="{3375903B-C6A6-4601-B848-5C4327998086}"/>
    <cellStyle name="Įprastas 4 3 3 2 2 5 7 2" xfId="15590" xr:uid="{5CA42043-6E7C-49EF-8679-69536E59098C}"/>
    <cellStyle name="Įprastas 4 3 3 2 2 5 8" xfId="8304" xr:uid="{4438E305-CEA7-44F8-9D7E-D90BEE1EB253}"/>
    <cellStyle name="Įprastas 4 3 3 2 2 6" xfId="696" xr:uid="{B0186EE2-00DC-46C2-8E07-6DAB516DCF9F}"/>
    <cellStyle name="Įprastas 4 3 3 2 2 6 2" xfId="5410" xr:uid="{F4A30239-313F-417E-A003-9AE514F8730E}"/>
    <cellStyle name="Įprastas 4 3 3 2 2 6 2 2" xfId="13340" xr:uid="{41377355-8854-4B52-98A1-5377A63C861E}"/>
    <cellStyle name="Įprastas 4 3 3 2 2 6 3" xfId="7097" xr:uid="{DA341881-067F-4366-A5A3-0D8C9CEB172A}"/>
    <cellStyle name="Įprastas 4 3 3 2 2 6 3 2" xfId="15027" xr:uid="{9C719026-9C84-43C3-B047-2A90DF377501}"/>
    <cellStyle name="Įprastas 4 3 3 2 2 6 4" xfId="4446" xr:uid="{CB23BEFD-4DF0-4682-9E0A-260B1F55C666}"/>
    <cellStyle name="Įprastas 4 3 3 2 2 6 4 2" xfId="12376" xr:uid="{64B4722C-D1D5-41ED-9AE0-E1968EF74CF7}"/>
    <cellStyle name="Įprastas 4 3 3 2 2 6 5" xfId="8626" xr:uid="{8AFCFF72-E084-43E6-862A-705C91AD6DF9}"/>
    <cellStyle name="Įprastas 4 3 3 2 2 7" xfId="1340" xr:uid="{A9F198F1-BAE3-4AC7-8724-3732D050B08F}"/>
    <cellStyle name="Įprastas 4 3 3 2 2 7 2" xfId="4687" xr:uid="{464065DA-070E-4235-A16D-81D4661BED1E}"/>
    <cellStyle name="Įprastas 4 3 3 2 2 7 2 2" xfId="12617" xr:uid="{8D24C1AF-0CD3-48C8-9C71-63D5F9BBC14E}"/>
    <cellStyle name="Įprastas 4 3 3 2 2 7 3" xfId="9270" xr:uid="{B993E1EE-A0F3-4711-937F-01EDA9A14379}"/>
    <cellStyle name="Įprastas 4 3 3 2 2 8" xfId="1662" xr:uid="{3B6D1520-F2D7-47AA-B372-EDFA77122D2D}"/>
    <cellStyle name="Įprastas 4 3 3 2 2 8 2" xfId="5651" xr:uid="{3B3EF476-5D8D-4572-9581-F9AC610223F0}"/>
    <cellStyle name="Įprastas 4 3 3 2 2 8 2 2" xfId="13581" xr:uid="{E8D043CF-36D0-4DAA-8B7B-DFC8B899FD44}"/>
    <cellStyle name="Įprastas 4 3 3 2 2 8 3" xfId="9592" xr:uid="{720E84BD-EE31-46AF-BDDE-E44338257BBA}"/>
    <cellStyle name="Įprastas 4 3 3 2 2 9" xfId="2306" xr:uid="{27A2428F-4729-4B77-969B-FA7746899C0D}"/>
    <cellStyle name="Įprastas 4 3 3 2 2 9 2" xfId="6374" xr:uid="{4845074A-E345-48FE-92CA-DB566DA2EAB6}"/>
    <cellStyle name="Įprastas 4 3 3 2 2 9 2 2" xfId="14304" xr:uid="{FF5C9CE1-82AF-4C9A-BC51-1C4422D3F198}"/>
    <cellStyle name="Įprastas 4 3 3 2 2 9 3" xfId="10236" xr:uid="{6A1CF76C-1FF5-452E-BF7E-F1F37A5749F0}"/>
    <cellStyle name="Įprastas 4 3 3 2 3" xfId="71" xr:uid="{11269552-1706-41D9-A327-AF890ED4926C}"/>
    <cellStyle name="Įprastas 4 3 3 2 3 10" xfId="2970" xr:uid="{A3146CF8-028E-41F5-8D06-153E2CF766BA}"/>
    <cellStyle name="Įprastas 4 3 3 2 3 10 2" xfId="10900" xr:uid="{A8B3AB7E-70F8-4940-ACEB-2708C8B74246}"/>
    <cellStyle name="Įprastas 4 3 3 2 3 11" xfId="3614" xr:uid="{F168DFAC-B732-4DFA-BA7B-738ACF2C18B7}"/>
    <cellStyle name="Įprastas 4 3 3 2 3 11 2" xfId="11544" xr:uid="{1610B061-13EE-4E83-9448-21A3F53B88E5}"/>
    <cellStyle name="Įprastas 4 3 3 2 3 12" xfId="3743" xr:uid="{B1DD5827-38E7-4074-8931-B9B4365BB9A8}"/>
    <cellStyle name="Įprastas 4 3 3 2 3 12 2" xfId="11673" xr:uid="{14494202-A167-455F-8D63-04D8001B03F4}"/>
    <cellStyle name="Įprastas 4 3 3 2 3 13" xfId="7358" xr:uid="{E0653FA9-1010-4F50-9A8C-7E4B472067B9}"/>
    <cellStyle name="Įprastas 4 3 3 2 3 13 2" xfId="15288" xr:uid="{65F0A2C2-161F-4CB6-A880-122FD2859288}"/>
    <cellStyle name="Įprastas 4 3 3 2 3 14" xfId="8002" xr:uid="{17521A47-8A76-4B12-B71B-985C6BAC78B6}"/>
    <cellStyle name="Įprastas 4 3 3 2 3 2" xfId="137" xr:uid="{3092E15A-B8AF-4AAB-B481-B6F0E6668CCA}"/>
    <cellStyle name="Įprastas 4 3 3 2 3 2 10" xfId="3803" xr:uid="{7B930209-30A2-46B8-9A28-EA22E20EC6EF}"/>
    <cellStyle name="Įprastas 4 3 3 2 3 2 10 2" xfId="11733" xr:uid="{AA41A428-F16F-4B5F-8FDE-E62D3CBDFB35}"/>
    <cellStyle name="Įprastas 4 3 3 2 3 2 11" xfId="7423" xr:uid="{0138C0C1-EB2A-4E52-8409-D8628F8C9348}"/>
    <cellStyle name="Įprastas 4 3 3 2 3 2 11 2" xfId="15353" xr:uid="{39757A51-5FFB-45CA-A1B6-6480DCFACEB7}"/>
    <cellStyle name="Įprastas 4 3 3 2 3 2 12" xfId="8067" xr:uid="{8CE88EDE-465D-4787-81E4-6FE5055C7919}"/>
    <cellStyle name="Įprastas 4 3 3 2 3 2 2" xfId="267" xr:uid="{71894E45-DD3E-4367-B38A-C0620862A9B0}"/>
    <cellStyle name="Įprastas 4 3 3 2 3 2 2 10" xfId="8197" xr:uid="{0F61122F-0B90-4563-B53E-B1824A5A32FA}"/>
    <cellStyle name="Įprastas 4 3 3 2 3 2 2 2" xfId="589" xr:uid="{1A5CF8F4-7501-4731-B189-22E5352397B3}"/>
    <cellStyle name="Įprastas 4 3 3 2 3 2 2 2 2" xfId="1233" xr:uid="{6CB64D2E-7876-46D9-88FC-62C25C738A8E}"/>
    <cellStyle name="Įprastas 4 3 3 2 3 2 2 2 2 2" xfId="5128" xr:uid="{D14EF9B3-AB1D-4FB0-AAAA-6F8D2B3048CA}"/>
    <cellStyle name="Įprastas 4 3 3 2 3 2 2 2 2 2 2" xfId="13058" xr:uid="{950A6627-DDD1-47D9-96D9-EDF23DAC8FD0}"/>
    <cellStyle name="Įprastas 4 3 3 2 3 2 2 2 2 3" xfId="9163" xr:uid="{36420EF7-C5D5-4CE9-8BA0-27A8A3D84AA1}"/>
    <cellStyle name="Įprastas 4 3 3 2 3 2 2 2 3" xfId="2199" xr:uid="{CFF9A3C6-8805-43E6-A590-F6094528A548}"/>
    <cellStyle name="Įprastas 4 3 3 2 3 2 2 2 3 2" xfId="6092" xr:uid="{EF017C89-4185-48EF-B305-F3B41E211C31}"/>
    <cellStyle name="Įprastas 4 3 3 2 3 2 2 2 3 2 2" xfId="14022" xr:uid="{CC41E9FF-9BFE-4052-AD41-6CAB8F14F65A}"/>
    <cellStyle name="Įprastas 4 3 3 2 3 2 2 2 3 3" xfId="10129" xr:uid="{E78CB045-03DA-454E-BAD3-2C4AB2E3EECD}"/>
    <cellStyle name="Įprastas 4 3 3 2 3 2 2 2 4" xfId="2843" xr:uid="{022D942F-DE84-4717-994C-467CFF8112CE}"/>
    <cellStyle name="Įprastas 4 3 3 2 3 2 2 2 4 2" xfId="6815" xr:uid="{4F9F3E63-D716-4F80-8D2A-B1C35EFDF182}"/>
    <cellStyle name="Įprastas 4 3 3 2 3 2 2 2 4 2 2" xfId="14745" xr:uid="{0735B25F-3179-48CC-B990-9BC13700AFF8}"/>
    <cellStyle name="Įprastas 4 3 3 2 3 2 2 2 4 3" xfId="10773" xr:uid="{CB2BAA40-18C7-4A70-8609-0D2E5BC923A0}"/>
    <cellStyle name="Įprastas 4 3 3 2 3 2 2 2 5" xfId="3487" xr:uid="{62A073CE-0835-4BB9-8FDC-76DFEC643D30}"/>
    <cellStyle name="Įprastas 4 3 3 2 3 2 2 2 5 2" xfId="11417" xr:uid="{10A38B76-75DC-464E-8739-5B7E9C1B7FE6}"/>
    <cellStyle name="Įprastas 4 3 3 2 3 2 2 2 6" xfId="4164" xr:uid="{17B13155-ABB5-4B89-BC8E-6FE7A2E0BC67}"/>
    <cellStyle name="Įprastas 4 3 3 2 3 2 2 2 6 2" xfId="12094" xr:uid="{A142ADE8-28A3-48DF-A361-8033964CA836}"/>
    <cellStyle name="Įprastas 4 3 3 2 3 2 2 2 7" xfId="7875" xr:uid="{B1FF9AAE-5C7C-4E80-9CA6-D95AE3986EB2}"/>
    <cellStyle name="Įprastas 4 3 3 2 3 2 2 2 7 2" xfId="15805" xr:uid="{12AC41FF-B35A-43E8-8402-0B216071CBE0}"/>
    <cellStyle name="Įprastas 4 3 3 2 3 2 2 2 8" xfId="8519" xr:uid="{6504A266-EFC5-4020-BD5A-B860EA959673}"/>
    <cellStyle name="Įprastas 4 3 3 2 3 2 2 3" xfId="911" xr:uid="{FC15136D-37A4-4769-8E25-CEAB9D3D242C}"/>
    <cellStyle name="Įprastas 4 3 3 2 3 2 2 3 2" xfId="5369" xr:uid="{B4C6ADBE-F678-4EDA-A74F-52FA4DC40E3A}"/>
    <cellStyle name="Įprastas 4 3 3 2 3 2 2 3 2 2" xfId="13299" xr:uid="{15E1D8C6-B8ED-449E-A2A7-E01C9EFCF3F6}"/>
    <cellStyle name="Įprastas 4 3 3 2 3 2 2 3 3" xfId="6333" xr:uid="{C11B7B51-CD78-40F8-8C85-7084A5C7DA3C}"/>
    <cellStyle name="Įprastas 4 3 3 2 3 2 2 3 3 2" xfId="14263" xr:uid="{6498EBBA-29F0-4059-A4F5-0F443B3560D3}"/>
    <cellStyle name="Įprastas 4 3 3 2 3 2 2 3 4" xfId="7056" xr:uid="{9EB0B5AC-8385-44E1-A849-74C95C594011}"/>
    <cellStyle name="Įprastas 4 3 3 2 3 2 2 3 4 2" xfId="14986" xr:uid="{CEAE9907-8D3D-4942-9ED6-053BE245A1BC}"/>
    <cellStyle name="Įprastas 4 3 3 2 3 2 2 3 5" xfId="4405" xr:uid="{72898FAD-C54F-4BE4-8C63-428DD0F4A266}"/>
    <cellStyle name="Įprastas 4 3 3 2 3 2 2 3 5 2" xfId="12335" xr:uid="{DDE42658-D5C8-4968-A094-CFD71472A583}"/>
    <cellStyle name="Įprastas 4 3 3 2 3 2 2 3 6" xfId="8841" xr:uid="{F10386DC-0CCB-4ED4-A5CF-8FB9AFB127F0}"/>
    <cellStyle name="Įprastas 4 3 3 2 3 2 2 4" xfId="1555" xr:uid="{9B4C05AE-CE52-403C-ACB3-8DD70D3BD8F9}"/>
    <cellStyle name="Įprastas 4 3 3 2 3 2 2 4 2" xfId="5610" xr:uid="{71595213-FCEA-4F84-BE90-E87B06991C11}"/>
    <cellStyle name="Įprastas 4 3 3 2 3 2 2 4 2 2" xfId="13540" xr:uid="{86FB04F5-952E-4FE1-8480-70D28597251A}"/>
    <cellStyle name="Įprastas 4 3 3 2 3 2 2 4 3" xfId="7297" xr:uid="{C96ED741-F612-43C0-8160-6832D6ECAC1B}"/>
    <cellStyle name="Įprastas 4 3 3 2 3 2 2 4 3 2" xfId="15227" xr:uid="{CF4AC5CB-BC38-44F4-9C2E-885785F291D8}"/>
    <cellStyle name="Įprastas 4 3 3 2 3 2 2 4 4" xfId="4646" xr:uid="{8C86C56D-0AFA-4DE9-8E60-9AC16C998FFE}"/>
    <cellStyle name="Įprastas 4 3 3 2 3 2 2 4 4 2" xfId="12576" xr:uid="{8FBA3A88-C638-4A8C-AF3C-2F9E1A42EB40}"/>
    <cellStyle name="Įprastas 4 3 3 2 3 2 2 4 5" xfId="9485" xr:uid="{9FB11609-2743-44D5-8C8E-2B7022B494C8}"/>
    <cellStyle name="Įprastas 4 3 3 2 3 2 2 5" xfId="1877" xr:uid="{42D329EB-81DC-455B-A33D-8C6A19118931}"/>
    <cellStyle name="Įprastas 4 3 3 2 3 2 2 5 2" xfId="4887" xr:uid="{8D1ED368-48B4-4F74-9F4A-4AA09F3F1A94}"/>
    <cellStyle name="Įprastas 4 3 3 2 3 2 2 5 2 2" xfId="12817" xr:uid="{49A5A416-1C96-41D8-888F-BD26897B0712}"/>
    <cellStyle name="Įprastas 4 3 3 2 3 2 2 5 3" xfId="9807" xr:uid="{B8EBA663-996B-4A13-AE66-5FA3EC6FFB41}"/>
    <cellStyle name="Įprastas 4 3 3 2 3 2 2 6" xfId="2521" xr:uid="{3FF82C38-9FD2-4961-9D9F-F2D3699E8BFE}"/>
    <cellStyle name="Įprastas 4 3 3 2 3 2 2 6 2" xfId="5851" xr:uid="{33EB9C5E-568B-4760-9D5E-CDE973607EE8}"/>
    <cellStyle name="Įprastas 4 3 3 2 3 2 2 6 2 2" xfId="13781" xr:uid="{49B50CF7-7B71-49A9-932B-6061D689785A}"/>
    <cellStyle name="Įprastas 4 3 3 2 3 2 2 6 3" xfId="10451" xr:uid="{611CA27E-FFFC-42B0-AD21-F4E5CDAE8924}"/>
    <cellStyle name="Įprastas 4 3 3 2 3 2 2 7" xfId="3165" xr:uid="{F2C22997-6669-4826-9FD4-9441F6C3CDAC}"/>
    <cellStyle name="Įprastas 4 3 3 2 3 2 2 7 2" xfId="6574" xr:uid="{358CFB9F-7BD5-4D72-B4C9-C813F835AA90}"/>
    <cellStyle name="Įprastas 4 3 3 2 3 2 2 7 2 2" xfId="14504" xr:uid="{261DDFE4-5730-4A91-8D1E-6098A9B87B29}"/>
    <cellStyle name="Įprastas 4 3 3 2 3 2 2 7 3" xfId="11095" xr:uid="{CF4D658D-803F-41F3-AF15-E41CE7B98CBA}"/>
    <cellStyle name="Įprastas 4 3 3 2 3 2 2 8" xfId="3923" xr:uid="{2928B612-0A55-45D2-82E9-CC3A816FFB4A}"/>
    <cellStyle name="Įprastas 4 3 3 2 3 2 2 8 2" xfId="11853" xr:uid="{D21E7339-6B91-4D5E-95E6-B369DFA2B9FB}"/>
    <cellStyle name="Įprastas 4 3 3 2 3 2 2 9" xfId="7553" xr:uid="{321C0927-108B-4D08-ACFE-324E35987DFE}"/>
    <cellStyle name="Įprastas 4 3 3 2 3 2 2 9 2" xfId="15483" xr:uid="{75E71A01-E94B-43D4-AB86-9E87D5C41DBF}"/>
    <cellStyle name="Įprastas 4 3 3 2 3 2 3" xfId="459" xr:uid="{EFC644A7-02F5-4313-A0EE-0DDC7915FCB9}"/>
    <cellStyle name="Įprastas 4 3 3 2 3 2 3 2" xfId="1103" xr:uid="{AEE91DF6-9D7A-45AB-A983-A0210ECD913C}"/>
    <cellStyle name="Įprastas 4 3 3 2 3 2 3 2 2" xfId="5008" xr:uid="{5A4A114D-D12C-43FD-AC3F-C8E249C93110}"/>
    <cellStyle name="Įprastas 4 3 3 2 3 2 3 2 2 2" xfId="12938" xr:uid="{6E2C2180-251D-482B-82DD-8B0CECF0717A}"/>
    <cellStyle name="Įprastas 4 3 3 2 3 2 3 2 3" xfId="9033" xr:uid="{240CB315-DBAB-40C1-8AD6-883E51E7CCCC}"/>
    <cellStyle name="Įprastas 4 3 3 2 3 2 3 3" xfId="2069" xr:uid="{4873C6B6-48AE-460D-A7B0-A8BB3DEE37BE}"/>
    <cellStyle name="Įprastas 4 3 3 2 3 2 3 3 2" xfId="5972" xr:uid="{2BF39EB5-47D5-4807-8FB9-7AC07BB5BC4F}"/>
    <cellStyle name="Įprastas 4 3 3 2 3 2 3 3 2 2" xfId="13902" xr:uid="{157AC984-2CE4-40F6-831F-7EA359849E4F}"/>
    <cellStyle name="Įprastas 4 3 3 2 3 2 3 3 3" xfId="9999" xr:uid="{7E0F0555-FEAF-44C4-82A8-D319E9F920BC}"/>
    <cellStyle name="Įprastas 4 3 3 2 3 2 3 4" xfId="2713" xr:uid="{C8E7ED87-AA3E-4E72-BA45-7F62E19DEBAC}"/>
    <cellStyle name="Įprastas 4 3 3 2 3 2 3 4 2" xfId="6695" xr:uid="{5AF7B126-F7D0-415A-B3B8-85E7A2571357}"/>
    <cellStyle name="Įprastas 4 3 3 2 3 2 3 4 2 2" xfId="14625" xr:uid="{0C9A0309-309A-4DCE-8672-BD7E59FEB7E0}"/>
    <cellStyle name="Įprastas 4 3 3 2 3 2 3 4 3" xfId="10643" xr:uid="{24BFED19-3674-4F8B-B796-6A539B0675C0}"/>
    <cellStyle name="Įprastas 4 3 3 2 3 2 3 5" xfId="3357" xr:uid="{574CC7FC-9393-4BFD-9E6F-226C4DA18296}"/>
    <cellStyle name="Įprastas 4 3 3 2 3 2 3 5 2" xfId="11287" xr:uid="{70E5EF00-0CDE-4620-B4AC-F097143E0112}"/>
    <cellStyle name="Įprastas 4 3 3 2 3 2 3 6" xfId="4044" xr:uid="{41B138DB-F993-49EC-820D-933091247DCB}"/>
    <cellStyle name="Įprastas 4 3 3 2 3 2 3 6 2" xfId="11974" xr:uid="{698FC8C4-E21A-4469-9C9D-BE17C2C20083}"/>
    <cellStyle name="Įprastas 4 3 3 2 3 2 3 7" xfId="7745" xr:uid="{72C50996-12E0-471F-BFF2-BF5F3DB4458C}"/>
    <cellStyle name="Įprastas 4 3 3 2 3 2 3 7 2" xfId="15675" xr:uid="{C51EE8F1-42AB-48B4-9A05-4BE90FB9FBD6}"/>
    <cellStyle name="Įprastas 4 3 3 2 3 2 3 8" xfId="8389" xr:uid="{B1E5650B-9D17-4EB1-BF4E-C7031791D5ED}"/>
    <cellStyle name="Įprastas 4 3 3 2 3 2 4" xfId="781" xr:uid="{C07DD04B-EAE4-447A-9F7C-4D83D59D99F0}"/>
    <cellStyle name="Įprastas 4 3 3 2 3 2 4 2" xfId="5249" xr:uid="{5B53DB8D-1B3C-4C0B-984B-03778264468E}"/>
    <cellStyle name="Įprastas 4 3 3 2 3 2 4 2 2" xfId="13179" xr:uid="{0AB64ACF-0DBE-42F1-81F9-15F7FE8C2ACF}"/>
    <cellStyle name="Įprastas 4 3 3 2 3 2 4 3" xfId="6213" xr:uid="{D48B98FC-D37C-4564-A619-B6EF6F1C0BE0}"/>
    <cellStyle name="Įprastas 4 3 3 2 3 2 4 3 2" xfId="14143" xr:uid="{C0C4FE03-5D8F-4EB7-A7E2-57437F5E30E8}"/>
    <cellStyle name="Įprastas 4 3 3 2 3 2 4 4" xfId="6936" xr:uid="{688D35B1-44CF-4B14-A637-0CFA109655CE}"/>
    <cellStyle name="Įprastas 4 3 3 2 3 2 4 4 2" xfId="14866" xr:uid="{0427336C-4B00-457A-B3C2-7D766520B222}"/>
    <cellStyle name="Įprastas 4 3 3 2 3 2 4 5" xfId="4285" xr:uid="{B399F221-77EC-4DA4-84D1-E3A4A3E16F19}"/>
    <cellStyle name="Įprastas 4 3 3 2 3 2 4 5 2" xfId="12215" xr:uid="{E8E4EF29-C8AC-4FBA-B1A3-67BC05AB5FE8}"/>
    <cellStyle name="Įprastas 4 3 3 2 3 2 4 6" xfId="8711" xr:uid="{D4DA643D-C5E0-4355-AFEB-5D576BBA1A8C}"/>
    <cellStyle name="Įprastas 4 3 3 2 3 2 5" xfId="1425" xr:uid="{A2462DEE-263A-4371-9B1C-EC7698F04BA0}"/>
    <cellStyle name="Įprastas 4 3 3 2 3 2 5 2" xfId="5490" xr:uid="{3BBA1980-3222-4FF4-8AC4-93503F2B5F57}"/>
    <cellStyle name="Įprastas 4 3 3 2 3 2 5 2 2" xfId="13420" xr:uid="{E9CB7558-ACC0-44A6-B4C5-352ACD8F3158}"/>
    <cellStyle name="Įprastas 4 3 3 2 3 2 5 3" xfId="7177" xr:uid="{20DAE07E-5785-457B-8435-FB024885EC4F}"/>
    <cellStyle name="Įprastas 4 3 3 2 3 2 5 3 2" xfId="15107" xr:uid="{FBD43DFC-F38D-4365-AFED-78A9FF63153E}"/>
    <cellStyle name="Įprastas 4 3 3 2 3 2 5 4" xfId="4526" xr:uid="{4959FBDB-6FB2-4E4E-90C3-961F0CB755F2}"/>
    <cellStyle name="Įprastas 4 3 3 2 3 2 5 4 2" xfId="12456" xr:uid="{757C7106-116B-4D16-BEB3-BEC630377111}"/>
    <cellStyle name="Įprastas 4 3 3 2 3 2 5 5" xfId="9355" xr:uid="{1FABE5EC-C798-479B-B5D5-23B3F56583CA}"/>
    <cellStyle name="Įprastas 4 3 3 2 3 2 6" xfId="1747" xr:uid="{6B8E1386-D2FD-411B-992E-A9B1ADFE353C}"/>
    <cellStyle name="Įprastas 4 3 3 2 3 2 6 2" xfId="4767" xr:uid="{4E3AD244-1742-41E9-ACC9-99B9C1DAB846}"/>
    <cellStyle name="Įprastas 4 3 3 2 3 2 6 2 2" xfId="12697" xr:uid="{67A484A2-B3DB-424D-B6C5-70B223D5AA4E}"/>
    <cellStyle name="Įprastas 4 3 3 2 3 2 6 3" xfId="9677" xr:uid="{701EC608-A0DE-4F71-964A-2AF88C05C0D4}"/>
    <cellStyle name="Įprastas 4 3 3 2 3 2 7" xfId="2391" xr:uid="{0D37632F-9A3F-4438-AAD9-0BC6531D9E61}"/>
    <cellStyle name="Įprastas 4 3 3 2 3 2 7 2" xfId="5731" xr:uid="{B59D2039-8D7F-4FEE-AA90-2544B7690B1F}"/>
    <cellStyle name="Įprastas 4 3 3 2 3 2 7 2 2" xfId="13661" xr:uid="{A039A701-F147-4436-953A-D43B88D4C51D}"/>
    <cellStyle name="Įprastas 4 3 3 2 3 2 7 3" xfId="10321" xr:uid="{1432B166-EF73-4A92-B903-9B365DDEAB81}"/>
    <cellStyle name="Įprastas 4 3 3 2 3 2 8" xfId="3035" xr:uid="{D24146FE-1498-4045-B4B1-2C97220DC2D8}"/>
    <cellStyle name="Įprastas 4 3 3 2 3 2 8 2" xfId="6454" xr:uid="{C82AC8AF-718E-4B71-B81F-98E9A26F8303}"/>
    <cellStyle name="Įprastas 4 3 3 2 3 2 8 2 2" xfId="14384" xr:uid="{0C9DA963-2D43-4266-9F0A-503217D58B4C}"/>
    <cellStyle name="Įprastas 4 3 3 2 3 2 8 3" xfId="10965" xr:uid="{C318A9EB-B431-4A00-BDCF-A98D1621AB50}"/>
    <cellStyle name="Įprastas 4 3 3 2 3 2 9" xfId="3679" xr:uid="{EA8505C7-FA99-43B9-AAD5-A6E6E93D75BF}"/>
    <cellStyle name="Įprastas 4 3 3 2 3 2 9 2" xfId="11609" xr:uid="{3F1CE456-4BBC-48F7-A30D-965359E78353}"/>
    <cellStyle name="Įprastas 4 3 3 2 3 3" xfId="202" xr:uid="{51FCB1CA-061B-475D-8105-03BD5912F3B9}"/>
    <cellStyle name="Įprastas 4 3 3 2 3 3 10" xfId="8132" xr:uid="{526EF1E1-CAB2-47B1-8E42-BC9EE2F31018}"/>
    <cellStyle name="Įprastas 4 3 3 2 3 3 2" xfId="524" xr:uid="{F6F32BC6-EFDC-43B9-8AFA-11AFF46F9EFD}"/>
    <cellStyle name="Įprastas 4 3 3 2 3 3 2 2" xfId="1168" xr:uid="{58FD5D19-3871-4A21-A017-42A86BA52CBF}"/>
    <cellStyle name="Įprastas 4 3 3 2 3 3 2 2 2" xfId="5068" xr:uid="{4C2CA1E8-BA0A-4142-A7C1-254D80390279}"/>
    <cellStyle name="Įprastas 4 3 3 2 3 3 2 2 2 2" xfId="12998" xr:uid="{0AE389FF-5C70-4C95-932E-BDFF3BD57CE3}"/>
    <cellStyle name="Įprastas 4 3 3 2 3 3 2 2 3" xfId="9098" xr:uid="{E3F4F003-ADB1-46D9-ACB2-B6A52F7F8794}"/>
    <cellStyle name="Įprastas 4 3 3 2 3 3 2 3" xfId="2134" xr:uid="{5CD04804-69FE-413A-917B-15BDE9666F25}"/>
    <cellStyle name="Įprastas 4 3 3 2 3 3 2 3 2" xfId="6032" xr:uid="{323312DC-28E5-4C36-AACF-AC0D7D4BD77C}"/>
    <cellStyle name="Įprastas 4 3 3 2 3 3 2 3 2 2" xfId="13962" xr:uid="{6D36E4A6-8119-40E2-8EEF-82FD18E0A522}"/>
    <cellStyle name="Įprastas 4 3 3 2 3 3 2 3 3" xfId="10064" xr:uid="{9EB0DB1D-6E4F-4037-923C-DC7DEA36B2CF}"/>
    <cellStyle name="Įprastas 4 3 3 2 3 3 2 4" xfId="2778" xr:uid="{2806E907-7463-4F04-9EC6-0C82682DECA3}"/>
    <cellStyle name="Įprastas 4 3 3 2 3 3 2 4 2" xfId="6755" xr:uid="{7028529E-BDAA-4D4E-B12D-A916B8124B8E}"/>
    <cellStyle name="Įprastas 4 3 3 2 3 3 2 4 2 2" xfId="14685" xr:uid="{4B05775F-D580-444E-B46D-4787BA517FB3}"/>
    <cellStyle name="Įprastas 4 3 3 2 3 3 2 4 3" xfId="10708" xr:uid="{3CBB4F9C-1844-4E23-90E3-0DFAAE760F20}"/>
    <cellStyle name="Įprastas 4 3 3 2 3 3 2 5" xfId="3422" xr:uid="{2F2C975D-8CD1-4918-BEFF-E8BF374B0E74}"/>
    <cellStyle name="Įprastas 4 3 3 2 3 3 2 5 2" xfId="11352" xr:uid="{64380F5B-92E2-4947-906C-48C7C59C0D15}"/>
    <cellStyle name="Įprastas 4 3 3 2 3 3 2 6" xfId="4104" xr:uid="{1C61D2EE-26D4-40DB-B4A2-6D9B7BEE8873}"/>
    <cellStyle name="Įprastas 4 3 3 2 3 3 2 6 2" xfId="12034" xr:uid="{4D316325-12BD-4CDB-A63F-177C98248771}"/>
    <cellStyle name="Įprastas 4 3 3 2 3 3 2 7" xfId="7810" xr:uid="{D4723401-AE11-4DC0-A565-35BD2BD9EAF0}"/>
    <cellStyle name="Įprastas 4 3 3 2 3 3 2 7 2" xfId="15740" xr:uid="{EF50C996-44D4-4F8E-904A-122188B57D01}"/>
    <cellStyle name="Įprastas 4 3 3 2 3 3 2 8" xfId="8454" xr:uid="{58AD0774-8A89-4846-B325-D2BF1595D141}"/>
    <cellStyle name="Įprastas 4 3 3 2 3 3 3" xfId="846" xr:uid="{5896B15D-56DF-4F8A-AEFD-2754E6830E43}"/>
    <cellStyle name="Įprastas 4 3 3 2 3 3 3 2" xfId="5309" xr:uid="{51526DE9-A652-4EEA-80DC-F3560ADB30F3}"/>
    <cellStyle name="Įprastas 4 3 3 2 3 3 3 2 2" xfId="13239" xr:uid="{A0CB15F6-25B4-4AB3-AE65-F8921205CA21}"/>
    <cellStyle name="Įprastas 4 3 3 2 3 3 3 3" xfId="6273" xr:uid="{27B3D080-F132-4169-9A4D-2A753C32126B}"/>
    <cellStyle name="Įprastas 4 3 3 2 3 3 3 3 2" xfId="14203" xr:uid="{67840D90-F3C5-4358-8270-DEA109FD92A3}"/>
    <cellStyle name="Įprastas 4 3 3 2 3 3 3 4" xfId="6996" xr:uid="{F87CF4C8-119C-4DE0-A65B-2562CE700ADB}"/>
    <cellStyle name="Įprastas 4 3 3 2 3 3 3 4 2" xfId="14926" xr:uid="{E3C3DD2F-9FC9-4449-9D09-F743852F4EFB}"/>
    <cellStyle name="Įprastas 4 3 3 2 3 3 3 5" xfId="4345" xr:uid="{EFA10D44-96E0-473D-985A-6C3CEBA826B6}"/>
    <cellStyle name="Įprastas 4 3 3 2 3 3 3 5 2" xfId="12275" xr:uid="{6427ABD7-B819-420F-A635-E02CA5F53244}"/>
    <cellStyle name="Įprastas 4 3 3 2 3 3 3 6" xfId="8776" xr:uid="{D71D6BE1-E17C-4595-BBF5-2179C900CF89}"/>
    <cellStyle name="Įprastas 4 3 3 2 3 3 4" xfId="1490" xr:uid="{6223D115-EFE0-49BE-9269-5FB92DE19B75}"/>
    <cellStyle name="Įprastas 4 3 3 2 3 3 4 2" xfId="5550" xr:uid="{BDF9DA16-94FF-4719-A39F-3C4DE6C533AE}"/>
    <cellStyle name="Įprastas 4 3 3 2 3 3 4 2 2" xfId="13480" xr:uid="{B42F1F74-1182-40D6-820A-13D499FCD3DA}"/>
    <cellStyle name="Įprastas 4 3 3 2 3 3 4 3" xfId="7237" xr:uid="{211ADD8B-36BF-4695-AC4D-F5E8EF5ECD38}"/>
    <cellStyle name="Įprastas 4 3 3 2 3 3 4 3 2" xfId="15167" xr:uid="{80874745-6EEB-4012-A82E-AE33693B568F}"/>
    <cellStyle name="Įprastas 4 3 3 2 3 3 4 4" xfId="4586" xr:uid="{4C90F310-D597-42BB-9754-A854B13F822C}"/>
    <cellStyle name="Įprastas 4 3 3 2 3 3 4 4 2" xfId="12516" xr:uid="{5E8F64FF-7336-4EF2-B4C6-4F0A13334864}"/>
    <cellStyle name="Įprastas 4 3 3 2 3 3 4 5" xfId="9420" xr:uid="{3902233E-F93C-46F7-824C-9C2AE01A6CB4}"/>
    <cellStyle name="Įprastas 4 3 3 2 3 3 5" xfId="1812" xr:uid="{56A10FB4-802D-4B4D-8981-D2CA5FEB654A}"/>
    <cellStyle name="Įprastas 4 3 3 2 3 3 5 2" xfId="4827" xr:uid="{03DEF0A4-037C-4120-9298-B32794ADD568}"/>
    <cellStyle name="Įprastas 4 3 3 2 3 3 5 2 2" xfId="12757" xr:uid="{93720F4A-E49D-413E-9D9D-401ED7BB68AE}"/>
    <cellStyle name="Įprastas 4 3 3 2 3 3 5 3" xfId="9742" xr:uid="{C984F2C0-F42B-4A2E-AD6E-F775C3C08608}"/>
    <cellStyle name="Įprastas 4 3 3 2 3 3 6" xfId="2456" xr:uid="{ECDA407D-7C93-4F05-A56B-032DDA719079}"/>
    <cellStyle name="Įprastas 4 3 3 2 3 3 6 2" xfId="5791" xr:uid="{F6DEE07B-C4C2-46DC-BB74-F27EC2C5C0CB}"/>
    <cellStyle name="Įprastas 4 3 3 2 3 3 6 2 2" xfId="13721" xr:uid="{0BA76F33-8C0D-4826-9962-5AC26D97C62C}"/>
    <cellStyle name="Įprastas 4 3 3 2 3 3 6 3" xfId="10386" xr:uid="{6EF1C627-1788-4E70-9773-3441EE9E0936}"/>
    <cellStyle name="Įprastas 4 3 3 2 3 3 7" xfId="3100" xr:uid="{26EADEF9-DBF4-4320-8289-547E6EDD8B13}"/>
    <cellStyle name="Įprastas 4 3 3 2 3 3 7 2" xfId="6514" xr:uid="{425BCDA1-4BDC-460E-ADE1-B1887CC31141}"/>
    <cellStyle name="Įprastas 4 3 3 2 3 3 7 2 2" xfId="14444" xr:uid="{99550130-6BF8-4257-87B8-63888B5720FB}"/>
    <cellStyle name="Įprastas 4 3 3 2 3 3 7 3" xfId="11030" xr:uid="{54B2032D-14E0-48A8-80FC-3DC69DCBD865}"/>
    <cellStyle name="Įprastas 4 3 3 2 3 3 8" xfId="3863" xr:uid="{64CBF23D-99EE-4DA5-A938-BAE97CCDADC3}"/>
    <cellStyle name="Įprastas 4 3 3 2 3 3 8 2" xfId="11793" xr:uid="{A6275E87-03C7-44F1-A8DE-4048FD0C9E2B}"/>
    <cellStyle name="Įprastas 4 3 3 2 3 3 9" xfId="7488" xr:uid="{112A7E18-66DA-438E-8E8E-23B24EBB71C0}"/>
    <cellStyle name="Įprastas 4 3 3 2 3 3 9 2" xfId="15418" xr:uid="{B57E8CAB-20D8-49F5-8791-AC61054F5E02}"/>
    <cellStyle name="Įprastas 4 3 3 2 3 4" xfId="331" xr:uid="{EC96F484-9378-4989-85F1-F9F0652C2B13}"/>
    <cellStyle name="Įprastas 4 3 3 2 3 4 10" xfId="8261" xr:uid="{BAA4D07B-59E4-4DF4-BA76-BB1E8EDDDD16}"/>
    <cellStyle name="Įprastas 4 3 3 2 3 4 2" xfId="653" xr:uid="{78F07947-2381-4232-9067-1FBF849B18C6}"/>
    <cellStyle name="Įprastas 4 3 3 2 3 4 2 2" xfId="1297" xr:uid="{B500B5F7-0E23-4614-BBBE-D07798199990}"/>
    <cellStyle name="Įprastas 4 3 3 2 3 4 2 2 2" xfId="9227" xr:uid="{9A303EC6-412C-4DE2-8F9C-C8C2D93091CE}"/>
    <cellStyle name="Įprastas 4 3 3 2 3 4 2 3" xfId="2263" xr:uid="{6A468952-1FA1-46DC-97F3-0C2E31E69422}"/>
    <cellStyle name="Įprastas 4 3 3 2 3 4 2 3 2" xfId="10193" xr:uid="{74748EF3-285C-4A8C-863D-DEAC5A08C0C9}"/>
    <cellStyle name="Įprastas 4 3 3 2 3 4 2 4" xfId="2907" xr:uid="{CCC4FCB0-9395-4516-BA7C-2CD26860CFD3}"/>
    <cellStyle name="Įprastas 4 3 3 2 3 4 2 4 2" xfId="10837" xr:uid="{9965D904-30EA-4CE5-8243-4FA4F6E64514}"/>
    <cellStyle name="Įprastas 4 3 3 2 3 4 2 5" xfId="3551" xr:uid="{C3D02D38-BFD7-4F56-82FA-7E4E77B8675B}"/>
    <cellStyle name="Įprastas 4 3 3 2 3 4 2 5 2" xfId="11481" xr:uid="{765861ED-3670-48E1-913B-D58ECA8AA547}"/>
    <cellStyle name="Įprastas 4 3 3 2 3 4 2 6" xfId="4948" xr:uid="{B3A97F50-FEB5-4CAF-89BB-8544F2940583}"/>
    <cellStyle name="Įprastas 4 3 3 2 3 4 2 6 2" xfId="12878" xr:uid="{C6DB536C-E1CE-4616-9208-CB72583A0AF2}"/>
    <cellStyle name="Įprastas 4 3 3 2 3 4 2 7" xfId="7939" xr:uid="{B3DF9A4D-5FBE-456A-A894-E049C0EB9C59}"/>
    <cellStyle name="Įprastas 4 3 3 2 3 4 2 7 2" xfId="15869" xr:uid="{5D2759D3-29E9-4094-8831-144EF1B6B166}"/>
    <cellStyle name="Įprastas 4 3 3 2 3 4 2 8" xfId="8583" xr:uid="{B97972E0-FBEC-4893-8551-003855CDDCE8}"/>
    <cellStyle name="Įprastas 4 3 3 2 3 4 3" xfId="975" xr:uid="{7C3C490B-E5A8-468C-91BC-7E6C002BBA8A}"/>
    <cellStyle name="Įprastas 4 3 3 2 3 4 3 2" xfId="5912" xr:uid="{D585A6BF-2F2F-4950-91F1-DFE20887121E}"/>
    <cellStyle name="Įprastas 4 3 3 2 3 4 3 2 2" xfId="13842" xr:uid="{288049A7-9E86-416C-B527-BA1045471D6C}"/>
    <cellStyle name="Įprastas 4 3 3 2 3 4 3 3" xfId="8905" xr:uid="{895EC233-5B1D-4ED7-89C2-465C27DC582E}"/>
    <cellStyle name="Įprastas 4 3 3 2 3 4 4" xfId="1619" xr:uid="{8ED57059-5C58-4E60-92AD-01DC0B48F40E}"/>
    <cellStyle name="Įprastas 4 3 3 2 3 4 4 2" xfId="6635" xr:uid="{B849ADD8-D69D-4D68-9793-EB3E1786E290}"/>
    <cellStyle name="Įprastas 4 3 3 2 3 4 4 2 2" xfId="14565" xr:uid="{FA45EF37-E19B-480B-9D87-82EF63195B94}"/>
    <cellStyle name="Įprastas 4 3 3 2 3 4 4 3" xfId="9549" xr:uid="{42BD3305-D2C3-48D2-9AAE-863B9B7E8AA8}"/>
    <cellStyle name="Įprastas 4 3 3 2 3 4 5" xfId="1941" xr:uid="{12211060-7149-4B48-91B1-C0E33F0D1742}"/>
    <cellStyle name="Įprastas 4 3 3 2 3 4 5 2" xfId="9871" xr:uid="{D14EA150-BD02-4CE2-9633-376AC07A8D40}"/>
    <cellStyle name="Įprastas 4 3 3 2 3 4 6" xfId="2585" xr:uid="{0D728A81-A516-4E13-B0E6-179724FB64AB}"/>
    <cellStyle name="Įprastas 4 3 3 2 3 4 6 2" xfId="10515" xr:uid="{1D16D83C-BD20-40A5-A371-51DD1F445BF5}"/>
    <cellStyle name="Įprastas 4 3 3 2 3 4 7" xfId="3229" xr:uid="{78EE5D8D-54D7-4851-B663-D699C6200DCC}"/>
    <cellStyle name="Įprastas 4 3 3 2 3 4 7 2" xfId="11159" xr:uid="{B773302F-AC00-4651-9670-8E69270EC997}"/>
    <cellStyle name="Įprastas 4 3 3 2 3 4 8" xfId="3984" xr:uid="{310F676F-D0AA-41EA-85A9-0990345C6380}"/>
    <cellStyle name="Įprastas 4 3 3 2 3 4 8 2" xfId="11914" xr:uid="{263B44CC-0539-4F6A-A63C-6F54613B2C4F}"/>
    <cellStyle name="Įprastas 4 3 3 2 3 4 9" xfId="7617" xr:uid="{1F4962E2-51A7-4F4F-9CD4-9A2135DE98A7}"/>
    <cellStyle name="Įprastas 4 3 3 2 3 4 9 2" xfId="15547" xr:uid="{6133BBCB-5409-453B-91C2-4CB1E74467B2}"/>
    <cellStyle name="Įprastas 4 3 3 2 3 5" xfId="394" xr:uid="{438E313D-B753-42F4-AAF6-3453773B8F3B}"/>
    <cellStyle name="Įprastas 4 3 3 2 3 5 2" xfId="1038" xr:uid="{F5C4F4A5-65BF-4FF5-8A44-0FFBEAB66E28}"/>
    <cellStyle name="Įprastas 4 3 3 2 3 5 2 2" xfId="5189" xr:uid="{9A34821F-7625-4362-A6B9-EF40C8C3659B}"/>
    <cellStyle name="Įprastas 4 3 3 2 3 5 2 2 2" xfId="13119" xr:uid="{77CAFC30-C0A4-484B-8229-369581D77D27}"/>
    <cellStyle name="Įprastas 4 3 3 2 3 5 2 3" xfId="8968" xr:uid="{E3DD666C-A9F4-43A1-85B5-AEBDB8189558}"/>
    <cellStyle name="Įprastas 4 3 3 2 3 5 3" xfId="2004" xr:uid="{B03E9915-EF0E-4DDF-8231-20BC898286D4}"/>
    <cellStyle name="Įprastas 4 3 3 2 3 5 3 2" xfId="6153" xr:uid="{2C5505A3-3CDB-409D-B660-986053D69134}"/>
    <cellStyle name="Įprastas 4 3 3 2 3 5 3 2 2" xfId="14083" xr:uid="{F06CE1C1-ED79-436A-860A-67A1DCE3134B}"/>
    <cellStyle name="Įprastas 4 3 3 2 3 5 3 3" xfId="9934" xr:uid="{226631F8-F66B-4652-BE2F-873E7B85AB13}"/>
    <cellStyle name="Įprastas 4 3 3 2 3 5 4" xfId="2648" xr:uid="{5F0D1BC3-7875-4A3C-A5A0-8830E80DFBCE}"/>
    <cellStyle name="Įprastas 4 3 3 2 3 5 4 2" xfId="6876" xr:uid="{2C94ED97-9B91-4526-AE6C-4D602515C028}"/>
    <cellStyle name="Įprastas 4 3 3 2 3 5 4 2 2" xfId="14806" xr:uid="{B39331CF-883E-4559-ADAA-7305612C3352}"/>
    <cellStyle name="Įprastas 4 3 3 2 3 5 4 3" xfId="10578" xr:uid="{40E76067-57FF-4C53-A201-E6956FB80DDA}"/>
    <cellStyle name="Įprastas 4 3 3 2 3 5 5" xfId="3292" xr:uid="{AD25ECC3-ACA5-4AA7-B510-917DCCD26338}"/>
    <cellStyle name="Įprastas 4 3 3 2 3 5 5 2" xfId="11222" xr:uid="{F8856F99-13B1-4787-BF38-C5EBAF589353}"/>
    <cellStyle name="Įprastas 4 3 3 2 3 5 6" xfId="4225" xr:uid="{1E6D88FF-61D5-4D9C-84E8-5BCD4716E4B4}"/>
    <cellStyle name="Įprastas 4 3 3 2 3 5 6 2" xfId="12155" xr:uid="{B19B710E-B5E0-4D68-BADD-84321400F84D}"/>
    <cellStyle name="Įprastas 4 3 3 2 3 5 7" xfId="7680" xr:uid="{4FC67B6A-DA62-43E2-9B8A-D58F3F303C50}"/>
    <cellStyle name="Įprastas 4 3 3 2 3 5 7 2" xfId="15610" xr:uid="{7E173701-B8C6-45CF-8697-BD08B3075943}"/>
    <cellStyle name="Įprastas 4 3 3 2 3 5 8" xfId="8324" xr:uid="{1F7F17C2-51FD-4375-880E-48A9B0DDB6CE}"/>
    <cellStyle name="Įprastas 4 3 3 2 3 6" xfId="716" xr:uid="{A0DDECAD-702E-4AE8-95AB-6D6F4B2373D8}"/>
    <cellStyle name="Įprastas 4 3 3 2 3 6 2" xfId="5430" xr:uid="{89B5AA2D-6D12-4A60-8E74-905E544AE476}"/>
    <cellStyle name="Įprastas 4 3 3 2 3 6 2 2" xfId="13360" xr:uid="{DCCDA5B9-5652-4FF0-B546-CFFE1A7BCD0B}"/>
    <cellStyle name="Įprastas 4 3 3 2 3 6 3" xfId="7117" xr:uid="{063FB359-C45B-45BD-91F3-E7B040CEA73F}"/>
    <cellStyle name="Įprastas 4 3 3 2 3 6 3 2" xfId="15047" xr:uid="{6F88044A-FA1D-4B28-A7E3-ABF620BC5A4A}"/>
    <cellStyle name="Įprastas 4 3 3 2 3 6 4" xfId="4466" xr:uid="{284D0820-856F-422D-9B43-39C7C1C1707B}"/>
    <cellStyle name="Įprastas 4 3 3 2 3 6 4 2" xfId="12396" xr:uid="{FB5E66EB-8C1B-4AFC-A631-08219AADC3FB}"/>
    <cellStyle name="Įprastas 4 3 3 2 3 6 5" xfId="8646" xr:uid="{0157BE41-95CC-47B5-A98D-19F357A0B342}"/>
    <cellStyle name="Įprastas 4 3 3 2 3 7" xfId="1360" xr:uid="{BBBBD504-9ACC-407F-9F18-6A79B209F120}"/>
    <cellStyle name="Įprastas 4 3 3 2 3 7 2" xfId="4707" xr:uid="{67F1A536-16E3-4F18-A358-3B7851602AEB}"/>
    <cellStyle name="Įprastas 4 3 3 2 3 7 2 2" xfId="12637" xr:uid="{F76F2FC7-B481-442B-B99E-B87716CD469A}"/>
    <cellStyle name="Įprastas 4 3 3 2 3 7 3" xfId="9290" xr:uid="{4A5E4A2F-6F18-4EB2-AF08-22340B5333E1}"/>
    <cellStyle name="Įprastas 4 3 3 2 3 8" xfId="1682" xr:uid="{6F2F386A-66C0-4AD0-A126-7681B5C193CB}"/>
    <cellStyle name="Įprastas 4 3 3 2 3 8 2" xfId="5671" xr:uid="{5DAEBB05-9D3F-4EFA-9666-53A66311E9FF}"/>
    <cellStyle name="Įprastas 4 3 3 2 3 8 2 2" xfId="13601" xr:uid="{585D0E39-CC81-4459-B220-ABDBC2F24374}"/>
    <cellStyle name="Įprastas 4 3 3 2 3 8 3" xfId="9612" xr:uid="{542715A0-DE2D-45EE-A4C5-57325181B7A8}"/>
    <cellStyle name="Įprastas 4 3 3 2 3 9" xfId="2326" xr:uid="{0F5D8707-B143-49F6-B9ED-690124F9B886}"/>
    <cellStyle name="Įprastas 4 3 3 2 3 9 2" xfId="6394" xr:uid="{9DCDDB32-6226-43B4-BC21-B0BCD3A1DC6E}"/>
    <cellStyle name="Įprastas 4 3 3 2 3 9 2 2" xfId="14324" xr:uid="{4B538111-3016-4B3B-9A2C-AF9AA017B6E5}"/>
    <cellStyle name="Įprastas 4 3 3 2 3 9 3" xfId="10256" xr:uid="{F96325C2-3DDC-4E04-BB6F-44E2C7C0C1B1}"/>
    <cellStyle name="Įprastas 4 3 3 2 4" xfId="97" xr:uid="{00E0AD76-1E2D-42E5-984F-2B2DC7058D0A}"/>
    <cellStyle name="Įprastas 4 3 3 2 4 10" xfId="3763" xr:uid="{FDC19CBB-4ABE-4FFB-BD3F-1BADC705C3B1}"/>
    <cellStyle name="Įprastas 4 3 3 2 4 10 2" xfId="11693" xr:uid="{7F983BB0-DCB7-41EA-8F4F-443A2D2557A6}"/>
    <cellStyle name="Įprastas 4 3 3 2 4 11" xfId="7383" xr:uid="{C03D998E-BFAE-42DD-B1CC-D1421EBEB5F1}"/>
    <cellStyle name="Įprastas 4 3 3 2 4 11 2" xfId="15313" xr:uid="{17ADB351-E232-4714-8C23-1A36ECFF21E6}"/>
    <cellStyle name="Įprastas 4 3 3 2 4 12" xfId="8027" xr:uid="{5B26C7FD-F295-4CAD-94C2-0167D05B0E02}"/>
    <cellStyle name="Įprastas 4 3 3 2 4 2" xfId="227" xr:uid="{4B678D0D-0EAE-477D-A571-672C9BDD1A0D}"/>
    <cellStyle name="Įprastas 4 3 3 2 4 2 10" xfId="8157" xr:uid="{13BF8DE2-E89B-4823-9C0F-A969A6EB3A47}"/>
    <cellStyle name="Įprastas 4 3 3 2 4 2 2" xfId="549" xr:uid="{721954F8-26D2-4A26-BA79-18B09532634C}"/>
    <cellStyle name="Įprastas 4 3 3 2 4 2 2 2" xfId="1193" xr:uid="{31454C81-AC62-4173-B506-5682F0A1BF59}"/>
    <cellStyle name="Įprastas 4 3 3 2 4 2 2 2 2" xfId="5088" xr:uid="{45A216B0-D5AD-4EA0-8693-4188348454EA}"/>
    <cellStyle name="Įprastas 4 3 3 2 4 2 2 2 2 2" xfId="13018" xr:uid="{C19245E3-D446-4F6D-8EFD-1B2629120E61}"/>
    <cellStyle name="Įprastas 4 3 3 2 4 2 2 2 3" xfId="9123" xr:uid="{11324D65-0C0A-4895-B34C-447C0DCE6C92}"/>
    <cellStyle name="Įprastas 4 3 3 2 4 2 2 3" xfId="2159" xr:uid="{1E4F1D9C-BAAF-419A-849A-0446A1BA92DD}"/>
    <cellStyle name="Įprastas 4 3 3 2 4 2 2 3 2" xfId="6052" xr:uid="{25E3898D-CC8D-4A2B-9893-D96E8DDAFC8E}"/>
    <cellStyle name="Įprastas 4 3 3 2 4 2 2 3 2 2" xfId="13982" xr:uid="{54310142-0D81-4B18-9FBE-22FE01EBBCA2}"/>
    <cellStyle name="Įprastas 4 3 3 2 4 2 2 3 3" xfId="10089" xr:uid="{322954D9-DF21-49BA-B578-5D41935D5B15}"/>
    <cellStyle name="Įprastas 4 3 3 2 4 2 2 4" xfId="2803" xr:uid="{74162CF5-6745-4376-9132-48AB5E84D5BA}"/>
    <cellStyle name="Įprastas 4 3 3 2 4 2 2 4 2" xfId="6775" xr:uid="{7B47A411-1642-4B63-B5D5-120519E8D537}"/>
    <cellStyle name="Įprastas 4 3 3 2 4 2 2 4 2 2" xfId="14705" xr:uid="{4EA20B5D-7A77-43A9-A640-DA6FDB6D1DB6}"/>
    <cellStyle name="Įprastas 4 3 3 2 4 2 2 4 3" xfId="10733" xr:uid="{ED7AB7BF-292C-4CCF-AF4C-051D12CC481B}"/>
    <cellStyle name="Įprastas 4 3 3 2 4 2 2 5" xfId="3447" xr:uid="{95F5BE78-AFF8-4528-8DE3-5E5E2D6E9A9C}"/>
    <cellStyle name="Įprastas 4 3 3 2 4 2 2 5 2" xfId="11377" xr:uid="{D4276914-5673-4DBB-A2DB-D57D43D50189}"/>
    <cellStyle name="Įprastas 4 3 3 2 4 2 2 6" xfId="4124" xr:uid="{C3A8D18E-7657-47D8-BABE-1C6E8BA73925}"/>
    <cellStyle name="Įprastas 4 3 3 2 4 2 2 6 2" xfId="12054" xr:uid="{9FA83C88-29EA-4366-AB9A-3BD721B2C391}"/>
    <cellStyle name="Įprastas 4 3 3 2 4 2 2 7" xfId="7835" xr:uid="{0D2F1FF9-98C3-4AFC-957B-983A985027D3}"/>
    <cellStyle name="Įprastas 4 3 3 2 4 2 2 7 2" xfId="15765" xr:uid="{85C6A3A3-9780-47A0-96D2-B7F4E57E484A}"/>
    <cellStyle name="Įprastas 4 3 3 2 4 2 2 8" xfId="8479" xr:uid="{C6ADD14E-F404-48DC-96E2-EBC3E23B5583}"/>
    <cellStyle name="Įprastas 4 3 3 2 4 2 3" xfId="871" xr:uid="{EAA40BEF-AAC5-4B99-A168-E7D1FD3B1495}"/>
    <cellStyle name="Įprastas 4 3 3 2 4 2 3 2" xfId="5329" xr:uid="{1BBB6D17-8960-43E1-83E5-6F93692820DC}"/>
    <cellStyle name="Įprastas 4 3 3 2 4 2 3 2 2" xfId="13259" xr:uid="{59FD676D-0CEE-48CA-AF53-EDF46FFAC53C}"/>
    <cellStyle name="Įprastas 4 3 3 2 4 2 3 3" xfId="6293" xr:uid="{94D570F4-4D2B-4C70-BBE0-9B8BAEB848E5}"/>
    <cellStyle name="Įprastas 4 3 3 2 4 2 3 3 2" xfId="14223" xr:uid="{C4E66231-1867-4512-8734-62C74A11B25C}"/>
    <cellStyle name="Įprastas 4 3 3 2 4 2 3 4" xfId="7016" xr:uid="{882963FE-0082-4604-8AC2-7A6D9FDDE069}"/>
    <cellStyle name="Įprastas 4 3 3 2 4 2 3 4 2" xfId="14946" xr:uid="{A239141B-B141-4314-9D61-294E69149409}"/>
    <cellStyle name="Įprastas 4 3 3 2 4 2 3 5" xfId="4365" xr:uid="{676D88EA-7CE8-4A0C-8256-419F33DE5A9A}"/>
    <cellStyle name="Įprastas 4 3 3 2 4 2 3 5 2" xfId="12295" xr:uid="{320E3BE2-AD0F-4AA7-A743-65C492C49201}"/>
    <cellStyle name="Įprastas 4 3 3 2 4 2 3 6" xfId="8801" xr:uid="{DC414085-2E75-4613-BCD1-D098B012466A}"/>
    <cellStyle name="Įprastas 4 3 3 2 4 2 4" xfId="1515" xr:uid="{C3DC16EC-A64B-40F7-8460-1BFF1847BC21}"/>
    <cellStyle name="Įprastas 4 3 3 2 4 2 4 2" xfId="5570" xr:uid="{6D47CD2B-5F89-408A-8C12-CC29F613A16F}"/>
    <cellStyle name="Įprastas 4 3 3 2 4 2 4 2 2" xfId="13500" xr:uid="{4BAA7412-E21E-438F-850B-B64C6D877FC6}"/>
    <cellStyle name="Įprastas 4 3 3 2 4 2 4 3" xfId="7257" xr:uid="{9C8E2057-74A0-4E0D-99B5-D3E5B7372397}"/>
    <cellStyle name="Įprastas 4 3 3 2 4 2 4 3 2" xfId="15187" xr:uid="{71AD9BA2-4428-4C9B-B779-AA532B0EA76D}"/>
    <cellStyle name="Įprastas 4 3 3 2 4 2 4 4" xfId="4606" xr:uid="{EF1800BF-A7E2-4A21-90F6-C6EE7C872EC4}"/>
    <cellStyle name="Įprastas 4 3 3 2 4 2 4 4 2" xfId="12536" xr:uid="{EE1574AF-59C3-4BE9-BCCC-095521130952}"/>
    <cellStyle name="Įprastas 4 3 3 2 4 2 4 5" xfId="9445" xr:uid="{45FAC877-2A72-4CD3-851F-AA51725AE5A7}"/>
    <cellStyle name="Įprastas 4 3 3 2 4 2 5" xfId="1837" xr:uid="{372CAC34-C9C0-49AA-9C4E-ECF79C76CB5A}"/>
    <cellStyle name="Įprastas 4 3 3 2 4 2 5 2" xfId="4847" xr:uid="{659B3507-E56E-4B87-A9E6-96AE9FDB426E}"/>
    <cellStyle name="Įprastas 4 3 3 2 4 2 5 2 2" xfId="12777" xr:uid="{515F00EC-F652-4DBE-A2A0-DC7A56B0ED6D}"/>
    <cellStyle name="Įprastas 4 3 3 2 4 2 5 3" xfId="9767" xr:uid="{82522974-3575-46C2-95EC-65DF0C370629}"/>
    <cellStyle name="Įprastas 4 3 3 2 4 2 6" xfId="2481" xr:uid="{F4E29F78-2B4B-41E9-9655-E96D650C00AB}"/>
    <cellStyle name="Įprastas 4 3 3 2 4 2 6 2" xfId="5811" xr:uid="{3A10892A-4B28-4E70-9827-291850220C2D}"/>
    <cellStyle name="Įprastas 4 3 3 2 4 2 6 2 2" xfId="13741" xr:uid="{8FD5ED7B-89BF-4506-B296-D468FCC723FC}"/>
    <cellStyle name="Įprastas 4 3 3 2 4 2 6 3" xfId="10411" xr:uid="{D002FE2B-EE90-4B0F-9072-537A7BA95A08}"/>
    <cellStyle name="Įprastas 4 3 3 2 4 2 7" xfId="3125" xr:uid="{71F78146-956E-435B-A860-BDA3425F43BF}"/>
    <cellStyle name="Įprastas 4 3 3 2 4 2 7 2" xfId="6534" xr:uid="{422B0922-6349-4493-8781-4C04B87C71EF}"/>
    <cellStyle name="Įprastas 4 3 3 2 4 2 7 2 2" xfId="14464" xr:uid="{C130F3CE-A8A5-4B28-BB42-B42042348FF7}"/>
    <cellStyle name="Įprastas 4 3 3 2 4 2 7 3" xfId="11055" xr:uid="{6561A0FC-4279-4CE1-B783-A9550799DFB5}"/>
    <cellStyle name="Įprastas 4 3 3 2 4 2 8" xfId="3883" xr:uid="{F55BC7C3-2AD1-4957-BC42-2C8C882A8488}"/>
    <cellStyle name="Įprastas 4 3 3 2 4 2 8 2" xfId="11813" xr:uid="{C3489262-E452-4902-9288-73271C4AC62A}"/>
    <cellStyle name="Įprastas 4 3 3 2 4 2 9" xfId="7513" xr:uid="{7AA96B2E-7539-4783-ABE6-AD8D221EC4FB}"/>
    <cellStyle name="Įprastas 4 3 3 2 4 2 9 2" xfId="15443" xr:uid="{C8190A0A-42DA-4C49-8702-6E4070B72FCD}"/>
    <cellStyle name="Įprastas 4 3 3 2 4 3" xfId="419" xr:uid="{DF6212A3-7EA9-4F52-9DF1-2B28486137C3}"/>
    <cellStyle name="Įprastas 4 3 3 2 4 3 2" xfId="1063" xr:uid="{CE3B463E-5A73-4D61-A5C9-14602C9C4752}"/>
    <cellStyle name="Įprastas 4 3 3 2 4 3 2 2" xfId="4968" xr:uid="{E702B405-00EC-4ACC-BCFB-96F65FC4640F}"/>
    <cellStyle name="Įprastas 4 3 3 2 4 3 2 2 2" xfId="12898" xr:uid="{1A16074D-68BC-4D5B-893A-A887CF4F2FCE}"/>
    <cellStyle name="Įprastas 4 3 3 2 4 3 2 3" xfId="8993" xr:uid="{68E2BA3C-84DD-4F3A-B94E-774D6F90C1FB}"/>
    <cellStyle name="Įprastas 4 3 3 2 4 3 3" xfId="2029" xr:uid="{67F842D6-48D0-4505-88E0-22F1F8A55AF1}"/>
    <cellStyle name="Įprastas 4 3 3 2 4 3 3 2" xfId="5932" xr:uid="{026C31EF-CAFC-448B-9C99-F870BBEF2712}"/>
    <cellStyle name="Įprastas 4 3 3 2 4 3 3 2 2" xfId="13862" xr:uid="{87A71C5D-3D86-44D8-8924-05DD2A523F97}"/>
    <cellStyle name="Įprastas 4 3 3 2 4 3 3 3" xfId="9959" xr:uid="{CBF3341B-38B4-4135-A533-4A711A552A90}"/>
    <cellStyle name="Įprastas 4 3 3 2 4 3 4" xfId="2673" xr:uid="{AFDD8688-98D9-499F-9F3C-10A61CCAB4F1}"/>
    <cellStyle name="Įprastas 4 3 3 2 4 3 4 2" xfId="6655" xr:uid="{BB1D923B-E99E-4845-818B-713BFEDB7C66}"/>
    <cellStyle name="Įprastas 4 3 3 2 4 3 4 2 2" xfId="14585" xr:uid="{DDC1D20A-176C-4441-BABA-61830B7561F6}"/>
    <cellStyle name="Įprastas 4 3 3 2 4 3 4 3" xfId="10603" xr:uid="{AA82B1CD-5228-472F-842A-A1A483518C92}"/>
    <cellStyle name="Įprastas 4 3 3 2 4 3 5" xfId="3317" xr:uid="{009464C2-3438-480F-BD6A-D61F303404A5}"/>
    <cellStyle name="Įprastas 4 3 3 2 4 3 5 2" xfId="11247" xr:uid="{761001B2-1374-4FC7-851B-70107EDBD84C}"/>
    <cellStyle name="Įprastas 4 3 3 2 4 3 6" xfId="4004" xr:uid="{4BF0A3C5-D1BC-4559-80C7-3A388D4CC0EF}"/>
    <cellStyle name="Įprastas 4 3 3 2 4 3 6 2" xfId="11934" xr:uid="{2396AA78-DCB5-4DDF-806A-6AB30FAF97D2}"/>
    <cellStyle name="Įprastas 4 3 3 2 4 3 7" xfId="7705" xr:uid="{6DC42B87-C7AC-492B-949D-338DCC2F8D7B}"/>
    <cellStyle name="Įprastas 4 3 3 2 4 3 7 2" xfId="15635" xr:uid="{C0DF7B9E-E321-47EF-B781-CC1E324735D0}"/>
    <cellStyle name="Įprastas 4 3 3 2 4 3 8" xfId="8349" xr:uid="{48A0F9C7-C6DD-4FA6-A4DD-62DFF39E9C18}"/>
    <cellStyle name="Įprastas 4 3 3 2 4 4" xfId="741" xr:uid="{66823871-F78E-476E-806D-8119B1E26272}"/>
    <cellStyle name="Įprastas 4 3 3 2 4 4 2" xfId="5209" xr:uid="{B1D38A56-665E-4216-8638-F0CFCC1CA688}"/>
    <cellStyle name="Įprastas 4 3 3 2 4 4 2 2" xfId="13139" xr:uid="{8E1E2C2C-31F4-4576-9419-8CD0CAAD447A}"/>
    <cellStyle name="Įprastas 4 3 3 2 4 4 3" xfId="6173" xr:uid="{A21DBD40-FCBF-4983-AC8A-E7ADAC004AFB}"/>
    <cellStyle name="Įprastas 4 3 3 2 4 4 3 2" xfId="14103" xr:uid="{5E13C073-9438-43CE-BB1A-9BD864559BE9}"/>
    <cellStyle name="Įprastas 4 3 3 2 4 4 4" xfId="6896" xr:uid="{4C1B6324-4360-417D-BE04-4CAB64BDD659}"/>
    <cellStyle name="Įprastas 4 3 3 2 4 4 4 2" xfId="14826" xr:uid="{403FEF82-2F66-441B-A67A-579C1BF07577}"/>
    <cellStyle name="Įprastas 4 3 3 2 4 4 5" xfId="4245" xr:uid="{168BED5F-F20C-48C3-9077-73BCD8607F12}"/>
    <cellStyle name="Įprastas 4 3 3 2 4 4 5 2" xfId="12175" xr:uid="{2F9C405B-9619-40A4-BB7D-CD5B793B2BDB}"/>
    <cellStyle name="Įprastas 4 3 3 2 4 4 6" xfId="8671" xr:uid="{E82DD11F-554A-41BF-9C30-4BA617B9014C}"/>
    <cellStyle name="Įprastas 4 3 3 2 4 5" xfId="1385" xr:uid="{18BDD977-F589-45DF-8E7D-835B8A4DD7CA}"/>
    <cellStyle name="Įprastas 4 3 3 2 4 5 2" xfId="5450" xr:uid="{9D22287D-2A82-4631-83C5-2C50289AFC63}"/>
    <cellStyle name="Įprastas 4 3 3 2 4 5 2 2" xfId="13380" xr:uid="{AC713558-8690-4B75-87D6-2FADDB9C6731}"/>
    <cellStyle name="Įprastas 4 3 3 2 4 5 3" xfId="7137" xr:uid="{BA0A2936-341F-41FE-A382-B10FEFB8490B}"/>
    <cellStyle name="Įprastas 4 3 3 2 4 5 3 2" xfId="15067" xr:uid="{564B6D83-4CDA-4D3A-86E1-212F65672EEC}"/>
    <cellStyle name="Įprastas 4 3 3 2 4 5 4" xfId="4486" xr:uid="{8D7973DC-1650-4399-8C0C-C8BBB2E065DA}"/>
    <cellStyle name="Įprastas 4 3 3 2 4 5 4 2" xfId="12416" xr:uid="{3E614A6B-5968-413F-9F9F-E5DDFEADB6CA}"/>
    <cellStyle name="Įprastas 4 3 3 2 4 5 5" xfId="9315" xr:uid="{9DA4F8A3-B9E3-4CBF-94FF-4927FF8D2BEA}"/>
    <cellStyle name="Įprastas 4 3 3 2 4 6" xfId="1707" xr:uid="{FF9943E4-C4A0-4F53-A3BA-4EAB7F54FCEE}"/>
    <cellStyle name="Įprastas 4 3 3 2 4 6 2" xfId="4727" xr:uid="{4C000317-DFE0-43E0-80B7-A3C2942CD608}"/>
    <cellStyle name="Įprastas 4 3 3 2 4 6 2 2" xfId="12657" xr:uid="{1685D407-322E-4F29-9485-B8DAAF69DC3D}"/>
    <cellStyle name="Įprastas 4 3 3 2 4 6 3" xfId="9637" xr:uid="{7B1532B3-BB80-485F-BD4F-4E10986AE471}"/>
    <cellStyle name="Įprastas 4 3 3 2 4 7" xfId="2351" xr:uid="{DC7E0700-B3F3-456E-9701-C4BFD08BE245}"/>
    <cellStyle name="Įprastas 4 3 3 2 4 7 2" xfId="5691" xr:uid="{0BA0EBB5-4883-48AB-9C2C-21CC6AF7D56E}"/>
    <cellStyle name="Įprastas 4 3 3 2 4 7 2 2" xfId="13621" xr:uid="{5EAF637E-4B12-469F-9531-ECAA7B8328E5}"/>
    <cellStyle name="Įprastas 4 3 3 2 4 7 3" xfId="10281" xr:uid="{9F025DEA-0845-42A6-87B4-A356A21736BB}"/>
    <cellStyle name="Įprastas 4 3 3 2 4 8" xfId="2995" xr:uid="{4C30E9E2-A59E-4F82-BBC6-2E9BD7824E63}"/>
    <cellStyle name="Įprastas 4 3 3 2 4 8 2" xfId="6414" xr:uid="{638F0F0B-8CCD-460B-8746-F7AE0AF8FD4F}"/>
    <cellStyle name="Įprastas 4 3 3 2 4 8 2 2" xfId="14344" xr:uid="{9E20999E-F14C-4D10-B8C0-D6A33BD9A44E}"/>
    <cellStyle name="Įprastas 4 3 3 2 4 8 3" xfId="10925" xr:uid="{2A1C27F6-CB82-45D4-AA62-2EB8B7B91B83}"/>
    <cellStyle name="Įprastas 4 3 3 2 4 9" xfId="3639" xr:uid="{F7305AEB-BF00-46D4-BEFE-B61FAAB4CC1F}"/>
    <cellStyle name="Įprastas 4 3 3 2 4 9 2" xfId="11569" xr:uid="{25EB8FD7-F6CD-450B-ABD9-1072F3B41F6E}"/>
    <cellStyle name="Įprastas 4 3 3 2 5" xfId="162" xr:uid="{4BD58E9F-E0CB-457A-B657-38C78AC2BFD4}"/>
    <cellStyle name="Įprastas 4 3 3 2 5 10" xfId="8092" xr:uid="{73989823-762A-46D9-BEC5-300827E21780}"/>
    <cellStyle name="Įprastas 4 3 3 2 5 2" xfId="484" xr:uid="{2C3870C4-20B5-4108-B3A0-3FEEF415CAA0}"/>
    <cellStyle name="Įprastas 4 3 3 2 5 2 2" xfId="1128" xr:uid="{125F0614-5AF8-4474-AC13-FCB42842E566}"/>
    <cellStyle name="Įprastas 4 3 3 2 5 2 2 2" xfId="5028" xr:uid="{3C6B3EE9-F8BB-47EC-ADDB-D6959BBF7B6F}"/>
    <cellStyle name="Įprastas 4 3 3 2 5 2 2 2 2" xfId="12958" xr:uid="{898285F8-D41A-42C3-8219-D54520DF8061}"/>
    <cellStyle name="Įprastas 4 3 3 2 5 2 2 3" xfId="9058" xr:uid="{958D7D47-408F-416E-9FCD-156B964E8AFE}"/>
    <cellStyle name="Įprastas 4 3 3 2 5 2 3" xfId="2094" xr:uid="{2119632B-CE63-4942-87C9-D4702B9B0197}"/>
    <cellStyle name="Įprastas 4 3 3 2 5 2 3 2" xfId="5992" xr:uid="{F611661C-B761-4B26-B613-CBD527143C57}"/>
    <cellStyle name="Įprastas 4 3 3 2 5 2 3 2 2" xfId="13922" xr:uid="{FFE833C8-A270-464C-9078-5E6AB9F705E3}"/>
    <cellStyle name="Įprastas 4 3 3 2 5 2 3 3" xfId="10024" xr:uid="{C2A12C07-544B-4AFD-8D9C-67D32F42B02A}"/>
    <cellStyle name="Įprastas 4 3 3 2 5 2 4" xfId="2738" xr:uid="{915C4E48-6E4D-4A6A-B499-BFED829D7297}"/>
    <cellStyle name="Įprastas 4 3 3 2 5 2 4 2" xfId="6715" xr:uid="{09EB23FE-174C-4EF6-846E-EE9A7CA17F2F}"/>
    <cellStyle name="Įprastas 4 3 3 2 5 2 4 2 2" xfId="14645" xr:uid="{72310809-8AA4-410A-A7B8-2F9FD84DA05B}"/>
    <cellStyle name="Įprastas 4 3 3 2 5 2 4 3" xfId="10668" xr:uid="{A2CBC2A6-CE8E-4611-B782-363EC7AF90D4}"/>
    <cellStyle name="Įprastas 4 3 3 2 5 2 5" xfId="3382" xr:uid="{59B4C58A-ECF2-4C73-A55B-3F71596531A8}"/>
    <cellStyle name="Įprastas 4 3 3 2 5 2 5 2" xfId="11312" xr:uid="{F2FA5FD1-FBB1-4F98-9174-8CF78D979C33}"/>
    <cellStyle name="Įprastas 4 3 3 2 5 2 6" xfId="4064" xr:uid="{CB92CDC6-E23F-430E-B5CD-D67B3A9FFD7D}"/>
    <cellStyle name="Įprastas 4 3 3 2 5 2 6 2" xfId="11994" xr:uid="{4FCF09C9-0D7C-4664-97AA-890680A99988}"/>
    <cellStyle name="Įprastas 4 3 3 2 5 2 7" xfId="7770" xr:uid="{FAC66AD2-D853-4E62-87CF-D6F5585D6BFB}"/>
    <cellStyle name="Įprastas 4 3 3 2 5 2 7 2" xfId="15700" xr:uid="{C0AA068F-9613-4364-B140-8E96515B913F}"/>
    <cellStyle name="Įprastas 4 3 3 2 5 2 8" xfId="8414" xr:uid="{07B79FB2-DDC5-48CD-B834-56E2B0643FC9}"/>
    <cellStyle name="Įprastas 4 3 3 2 5 3" xfId="806" xr:uid="{7CED24EF-25C0-48BD-8B6D-2BF14673A330}"/>
    <cellStyle name="Įprastas 4 3 3 2 5 3 2" xfId="5269" xr:uid="{98CFD27B-9DF1-4A8E-9F00-CD15C6C0E217}"/>
    <cellStyle name="Įprastas 4 3 3 2 5 3 2 2" xfId="13199" xr:uid="{401043B6-79A9-44D0-AB4E-54F6B46020B1}"/>
    <cellStyle name="Įprastas 4 3 3 2 5 3 3" xfId="6233" xr:uid="{463B3408-EBFF-4646-A765-70FA71CFE175}"/>
    <cellStyle name="Įprastas 4 3 3 2 5 3 3 2" xfId="14163" xr:uid="{31CD7AC4-471D-4DF4-9AFC-15581B0BE34E}"/>
    <cellStyle name="Įprastas 4 3 3 2 5 3 4" xfId="6956" xr:uid="{092F341E-4399-4DED-9960-1A371664F78B}"/>
    <cellStyle name="Įprastas 4 3 3 2 5 3 4 2" xfId="14886" xr:uid="{CE63B95D-F6EE-425C-939F-491E14FFBF61}"/>
    <cellStyle name="Įprastas 4 3 3 2 5 3 5" xfId="4305" xr:uid="{8A92A585-3389-44C8-8FAB-C6744088FDF5}"/>
    <cellStyle name="Įprastas 4 3 3 2 5 3 5 2" xfId="12235" xr:uid="{1F4F74EF-918F-4D86-8A50-4B7CB7E5BED9}"/>
    <cellStyle name="Įprastas 4 3 3 2 5 3 6" xfId="8736" xr:uid="{0E170D73-169C-45A8-8481-1737F56B56A6}"/>
    <cellStyle name="Įprastas 4 3 3 2 5 4" xfId="1450" xr:uid="{1D544C6C-85C5-40E8-9B6B-D44D18E69E89}"/>
    <cellStyle name="Įprastas 4 3 3 2 5 4 2" xfId="5510" xr:uid="{CB062BED-2827-49EC-92B6-69D6504A1725}"/>
    <cellStyle name="Įprastas 4 3 3 2 5 4 2 2" xfId="13440" xr:uid="{66EE6BB9-60F6-4279-A0CD-D98797CDCE76}"/>
    <cellStyle name="Įprastas 4 3 3 2 5 4 3" xfId="7197" xr:uid="{8625F116-44EE-4172-84B6-23D95CDDDDBD}"/>
    <cellStyle name="Įprastas 4 3 3 2 5 4 3 2" xfId="15127" xr:uid="{14E9DE02-A71E-4D11-8B9D-822DBFF22407}"/>
    <cellStyle name="Įprastas 4 3 3 2 5 4 4" xfId="4546" xr:uid="{9AAA21A5-C612-4E49-A250-73DAA8661119}"/>
    <cellStyle name="Įprastas 4 3 3 2 5 4 4 2" xfId="12476" xr:uid="{4D4821C4-9C4C-4F5F-B217-BE69DBA03117}"/>
    <cellStyle name="Įprastas 4 3 3 2 5 4 5" xfId="9380" xr:uid="{EDA5A056-1020-4966-BCC5-F852C14D7514}"/>
    <cellStyle name="Įprastas 4 3 3 2 5 5" xfId="1772" xr:uid="{3022CF9B-F8D7-4E60-A488-3403DD9B1416}"/>
    <cellStyle name="Įprastas 4 3 3 2 5 5 2" xfId="4787" xr:uid="{46CEF5FA-ED09-4BB4-B4AB-D01FE3581513}"/>
    <cellStyle name="Įprastas 4 3 3 2 5 5 2 2" xfId="12717" xr:uid="{7686CF10-B676-4012-89E7-FB90726A7664}"/>
    <cellStyle name="Įprastas 4 3 3 2 5 5 3" xfId="9702" xr:uid="{21317FCB-D80B-4161-9FE9-9F5A6EB37E9F}"/>
    <cellStyle name="Įprastas 4 3 3 2 5 6" xfId="2416" xr:uid="{AB33CD48-C06B-4356-9586-B9EEDE1A8E00}"/>
    <cellStyle name="Įprastas 4 3 3 2 5 6 2" xfId="5751" xr:uid="{477B0577-00A9-48F5-93E9-93E6CC9C11C6}"/>
    <cellStyle name="Įprastas 4 3 3 2 5 6 2 2" xfId="13681" xr:uid="{6FF37BE9-B334-4DB8-A267-E61226B7B41D}"/>
    <cellStyle name="Įprastas 4 3 3 2 5 6 3" xfId="10346" xr:uid="{0AE95A75-F3BC-4828-8F71-60AC9E25BDB2}"/>
    <cellStyle name="Įprastas 4 3 3 2 5 7" xfId="3060" xr:uid="{E417E496-216D-4807-8616-2A8C01972A7A}"/>
    <cellStyle name="Įprastas 4 3 3 2 5 7 2" xfId="6474" xr:uid="{B97B0BC2-93A9-40AB-A183-CC37EE854C8F}"/>
    <cellStyle name="Įprastas 4 3 3 2 5 7 2 2" xfId="14404" xr:uid="{F484270C-5DB2-4554-9C20-B1758F9C4CD2}"/>
    <cellStyle name="Įprastas 4 3 3 2 5 7 3" xfId="10990" xr:uid="{48953BE6-B4F9-4DB3-A895-36B57B472D07}"/>
    <cellStyle name="Įprastas 4 3 3 2 5 8" xfId="3823" xr:uid="{12DEC1B7-B48E-4339-9A27-4C4958868F32}"/>
    <cellStyle name="Įprastas 4 3 3 2 5 8 2" xfId="11753" xr:uid="{6DB4D19A-35EF-4DB1-8E9E-BFD5057DD83A}"/>
    <cellStyle name="Įprastas 4 3 3 2 5 9" xfId="7448" xr:uid="{F4E90C83-C40B-4F85-9A39-429A0E62A87D}"/>
    <cellStyle name="Įprastas 4 3 3 2 5 9 2" xfId="15378" xr:uid="{86A1AE8F-6877-4D1B-8ABD-CE6FA7EBEC2A}"/>
    <cellStyle name="Įprastas 4 3 3 2 6" xfId="291" xr:uid="{CEEB77A7-B932-4A87-987C-BB903DAA058B}"/>
    <cellStyle name="Įprastas 4 3 3 2 6 10" xfId="8221" xr:uid="{A4929822-212E-4465-8A90-565DBF95308C}"/>
    <cellStyle name="Įprastas 4 3 3 2 6 2" xfId="613" xr:uid="{9BEC76A9-2196-402D-B158-273560968B7C}"/>
    <cellStyle name="Įprastas 4 3 3 2 6 2 2" xfId="1257" xr:uid="{C0FFDCE3-8163-4472-A8D9-DCBB171AB112}"/>
    <cellStyle name="Įprastas 4 3 3 2 6 2 2 2" xfId="9187" xr:uid="{D9E897D2-47C7-4A2B-B9BB-02EF912DAA86}"/>
    <cellStyle name="Įprastas 4 3 3 2 6 2 3" xfId="2223" xr:uid="{9BF31E52-B59E-4F8E-9525-247AF6966652}"/>
    <cellStyle name="Įprastas 4 3 3 2 6 2 3 2" xfId="10153" xr:uid="{21AF7C4A-5EC0-4453-9C19-F2AC049D5623}"/>
    <cellStyle name="Įprastas 4 3 3 2 6 2 4" xfId="2867" xr:uid="{B9376117-6BC8-4024-8B8F-DCFB21C3EAFE}"/>
    <cellStyle name="Įprastas 4 3 3 2 6 2 4 2" xfId="10797" xr:uid="{9CFCAB74-9984-459D-B6E4-1249E84097CE}"/>
    <cellStyle name="Įprastas 4 3 3 2 6 2 5" xfId="3511" xr:uid="{2FCF3D2A-0239-47AB-B65F-551AD91F60B0}"/>
    <cellStyle name="Įprastas 4 3 3 2 6 2 5 2" xfId="11441" xr:uid="{2DFA8FF6-4D49-493E-B0B3-B5F6BB98262F}"/>
    <cellStyle name="Įprastas 4 3 3 2 6 2 6" xfId="4908" xr:uid="{27D46BBD-0355-4ADA-80FA-8651719F5E91}"/>
    <cellStyle name="Įprastas 4 3 3 2 6 2 6 2" xfId="12838" xr:uid="{D7F22503-C397-4513-8898-435E4D8B238A}"/>
    <cellStyle name="Įprastas 4 3 3 2 6 2 7" xfId="7899" xr:uid="{1237F595-A051-4D4C-864A-FF4DD076C17B}"/>
    <cellStyle name="Įprastas 4 3 3 2 6 2 7 2" xfId="15829" xr:uid="{0DCA1194-A732-4405-8277-8B1501222F61}"/>
    <cellStyle name="Įprastas 4 3 3 2 6 2 8" xfId="8543" xr:uid="{439C1C48-5C30-422F-83C9-2ADAE7285547}"/>
    <cellStyle name="Įprastas 4 3 3 2 6 3" xfId="935" xr:uid="{5BC2684E-677D-42D2-BD52-6ECB98B5B78B}"/>
    <cellStyle name="Įprastas 4 3 3 2 6 3 2" xfId="5872" xr:uid="{D6CE5891-A982-4BC6-A59F-B2B1C0B3D023}"/>
    <cellStyle name="Įprastas 4 3 3 2 6 3 2 2" xfId="13802" xr:uid="{756DDE11-EDED-4276-93B6-AD0C31BF6A5C}"/>
    <cellStyle name="Įprastas 4 3 3 2 6 3 3" xfId="8865" xr:uid="{9F823DCE-98AA-40BC-8C69-0BC902BB18A8}"/>
    <cellStyle name="Įprastas 4 3 3 2 6 4" xfId="1579" xr:uid="{D2201D27-19D6-4CC6-A58B-9D8D9FB3C757}"/>
    <cellStyle name="Įprastas 4 3 3 2 6 4 2" xfId="6595" xr:uid="{2486AB25-5C09-4BFE-B33F-C1A9C390C4CC}"/>
    <cellStyle name="Įprastas 4 3 3 2 6 4 2 2" xfId="14525" xr:uid="{2DF57BAF-A5C3-491A-90F6-9FF51C0CC05E}"/>
    <cellStyle name="Įprastas 4 3 3 2 6 4 3" xfId="9509" xr:uid="{CDFE1BBF-B325-4BD6-8E59-1B3BD0B362A5}"/>
    <cellStyle name="Įprastas 4 3 3 2 6 5" xfId="1901" xr:uid="{A4F3A9D2-89DC-4570-A1E0-7493FEF0ADBC}"/>
    <cellStyle name="Įprastas 4 3 3 2 6 5 2" xfId="9831" xr:uid="{81D19305-7304-4754-9F00-0C7F5548F5C6}"/>
    <cellStyle name="Įprastas 4 3 3 2 6 6" xfId="2545" xr:uid="{F9BC0569-A16A-4BEA-9A19-FBFA98E2D01B}"/>
    <cellStyle name="Įprastas 4 3 3 2 6 6 2" xfId="10475" xr:uid="{594A9BF0-F35D-473A-96A8-C299038DD803}"/>
    <cellStyle name="Įprastas 4 3 3 2 6 7" xfId="3189" xr:uid="{B11832CF-78A7-46B9-9A9E-2B19890ADD6B}"/>
    <cellStyle name="Įprastas 4 3 3 2 6 7 2" xfId="11119" xr:uid="{E4961DFE-C18A-4AF1-B038-04DFEED2DBAF}"/>
    <cellStyle name="Įprastas 4 3 3 2 6 8" xfId="3944" xr:uid="{5A5E87BB-49B9-4D51-82CF-8B5BBCA27026}"/>
    <cellStyle name="Įprastas 4 3 3 2 6 8 2" xfId="11874" xr:uid="{D6E9D204-D099-4DFA-82B3-8B00DBBA2B7E}"/>
    <cellStyle name="Įprastas 4 3 3 2 6 9" xfId="7577" xr:uid="{36237101-A064-4F71-BF8C-A60A2D81B6B3}"/>
    <cellStyle name="Įprastas 4 3 3 2 6 9 2" xfId="15507" xr:uid="{EC32D07C-6E63-494B-B649-AB855F9EE8F9}"/>
    <cellStyle name="Įprastas 4 3 3 2 7" xfId="354" xr:uid="{DC0A1267-7AF2-41C1-A745-2236591BB77D}"/>
    <cellStyle name="Įprastas 4 3 3 2 7 2" xfId="998" xr:uid="{6AFAD301-AB21-44D1-BF0D-03FDBDF39EA7}"/>
    <cellStyle name="Įprastas 4 3 3 2 7 2 2" xfId="5149" xr:uid="{CDCBBF9B-AFFE-4928-A8BC-FBCB664288B1}"/>
    <cellStyle name="Įprastas 4 3 3 2 7 2 2 2" xfId="13079" xr:uid="{25251C28-03F1-4224-8078-70C9FB019C55}"/>
    <cellStyle name="Įprastas 4 3 3 2 7 2 3" xfId="8928" xr:uid="{4D3D44B3-C3DB-4367-9FE4-22F9B265C610}"/>
    <cellStyle name="Įprastas 4 3 3 2 7 3" xfId="1964" xr:uid="{02E3A2F8-70F5-4E3B-8361-AA9AF46264DD}"/>
    <cellStyle name="Įprastas 4 3 3 2 7 3 2" xfId="6113" xr:uid="{A0FE85B2-BC4E-4DC0-ABC6-DBB5B13C54B9}"/>
    <cellStyle name="Įprastas 4 3 3 2 7 3 2 2" xfId="14043" xr:uid="{653922BB-6863-4D75-8AEF-853453E111F1}"/>
    <cellStyle name="Įprastas 4 3 3 2 7 3 3" xfId="9894" xr:uid="{42CA48B8-71EB-411E-AFAE-EB7218F1D3E1}"/>
    <cellStyle name="Įprastas 4 3 3 2 7 4" xfId="2608" xr:uid="{F960141A-72E0-456D-8079-0CDEB344FAC8}"/>
    <cellStyle name="Įprastas 4 3 3 2 7 4 2" xfId="6836" xr:uid="{2DD26AC4-AA50-4F7A-888E-C009E03287F4}"/>
    <cellStyle name="Įprastas 4 3 3 2 7 4 2 2" xfId="14766" xr:uid="{15C7DA14-788B-417F-967F-D94AEA928CBD}"/>
    <cellStyle name="Įprastas 4 3 3 2 7 4 3" xfId="10538" xr:uid="{CA86CD6D-BF12-4A55-83B8-132B4985D09D}"/>
    <cellStyle name="Įprastas 4 3 3 2 7 5" xfId="3252" xr:uid="{DE04ADAB-4CFB-41F6-9AFE-628AA615E7F5}"/>
    <cellStyle name="Įprastas 4 3 3 2 7 5 2" xfId="11182" xr:uid="{C38F21B1-95AC-4E6F-B7EE-0C7AD3905A6C}"/>
    <cellStyle name="Įprastas 4 3 3 2 7 6" xfId="4185" xr:uid="{9904AA65-BD80-4078-BF6B-0C781819C44C}"/>
    <cellStyle name="Įprastas 4 3 3 2 7 6 2" xfId="12115" xr:uid="{6BD80485-063D-4439-833B-76F9FC1FE36F}"/>
    <cellStyle name="Įprastas 4 3 3 2 7 7" xfId="7640" xr:uid="{CFF14E6D-52B6-4E57-AC49-5817E65C772D}"/>
    <cellStyle name="Įprastas 4 3 3 2 7 7 2" xfId="15570" xr:uid="{E0C5AC6A-3EEF-4BCC-84F3-C945F9167BD4}"/>
    <cellStyle name="Įprastas 4 3 3 2 7 8" xfId="8284" xr:uid="{8E86C4A5-F021-47EA-B703-31E65B278200}"/>
    <cellStyle name="Įprastas 4 3 3 2 8" xfId="676" xr:uid="{896BE50C-C2A3-4E3E-AE92-C8F2A91DD384}"/>
    <cellStyle name="Įprastas 4 3 3 2 8 2" xfId="5390" xr:uid="{FF5E9AD1-AF1E-47A7-B464-BC9CC7599C34}"/>
    <cellStyle name="Įprastas 4 3 3 2 8 2 2" xfId="13320" xr:uid="{938917C7-5E25-4BC8-93C8-9DE88AFE9ACA}"/>
    <cellStyle name="Įprastas 4 3 3 2 8 3" xfId="7077" xr:uid="{DF2E89FA-65CF-4402-9883-15105FF39696}"/>
    <cellStyle name="Įprastas 4 3 3 2 8 3 2" xfId="15007" xr:uid="{51E04968-F773-4191-8CB7-E42D7D8600E8}"/>
    <cellStyle name="Įprastas 4 3 3 2 8 4" xfId="4426" xr:uid="{60F36CE2-411F-4101-91FC-0B5D9AD2072A}"/>
    <cellStyle name="Įprastas 4 3 3 2 8 4 2" xfId="12356" xr:uid="{A1F3BD56-835F-422B-A5BF-036D935919B1}"/>
    <cellStyle name="Įprastas 4 3 3 2 8 5" xfId="8606" xr:uid="{B7928041-8666-4850-9F58-776E06766247}"/>
    <cellStyle name="Įprastas 4 3 3 2 9" xfId="1320" xr:uid="{1C6EE7D8-3B13-4BC4-9B15-D10013238F30}"/>
    <cellStyle name="Įprastas 4 3 3 2 9 2" xfId="4667" xr:uid="{8025734B-A704-45F8-BF34-0F15B8735BCA}"/>
    <cellStyle name="Įprastas 4 3 3 2 9 2 2" xfId="12597" xr:uid="{F371C604-5E42-429F-B61E-2777C219F75A}"/>
    <cellStyle name="Įprastas 4 3 3 2 9 3" xfId="9250" xr:uid="{FBB4F59D-B811-46D4-9DC4-4C49A7706F4C}"/>
    <cellStyle name="Įprastas 4 3 3 3" xfId="41" xr:uid="{ECEA1548-F539-4C25-B6E3-6CBE4EC160F7}"/>
    <cellStyle name="Įprastas 4 3 3 3 10" xfId="2940" xr:uid="{BADE81CB-6BCA-410C-960F-F6214E240B81}"/>
    <cellStyle name="Įprastas 4 3 3 3 10 2" xfId="10870" xr:uid="{5F91665A-6B92-4534-90AE-DA4BD7E9B20D}"/>
    <cellStyle name="Įprastas 4 3 3 3 11" xfId="3584" xr:uid="{149D84E1-5539-47C9-BFE3-0CE8DA2AC7F7}"/>
    <cellStyle name="Įprastas 4 3 3 3 11 2" xfId="11514" xr:uid="{D9302B47-F740-41F1-9E43-0B6B1FFEC33B}"/>
    <cellStyle name="Įprastas 4 3 3 3 12" xfId="3713" xr:uid="{A22B99F1-9B56-4D2B-9AFE-FBADE71FD27B}"/>
    <cellStyle name="Įprastas 4 3 3 3 12 2" xfId="11643" xr:uid="{C699C7A8-875B-45F1-AB2A-F3F7F1E42FAD}"/>
    <cellStyle name="Įprastas 4 3 3 3 13" xfId="7328" xr:uid="{8C2AA5BF-5720-4E49-BCDD-5470A994B590}"/>
    <cellStyle name="Įprastas 4 3 3 3 13 2" xfId="15258" xr:uid="{AE64372A-F466-477D-BCF6-01E7DD2FF358}"/>
    <cellStyle name="Įprastas 4 3 3 3 14" xfId="7972" xr:uid="{41FDE07C-6D33-4D0F-8CAB-873C659F0128}"/>
    <cellStyle name="Įprastas 4 3 3 3 2" xfId="107" xr:uid="{4C7A5B9C-A5F3-48EE-90BF-E4654899E10C}"/>
    <cellStyle name="Įprastas 4 3 3 3 2 10" xfId="3773" xr:uid="{340E0D06-29A8-44AC-BD7C-96D979C91F3D}"/>
    <cellStyle name="Įprastas 4 3 3 3 2 10 2" xfId="11703" xr:uid="{20538B2F-3E8C-4C51-819F-4C238AE286DE}"/>
    <cellStyle name="Įprastas 4 3 3 3 2 11" xfId="7393" xr:uid="{B5FFFDCE-F25C-4A55-B4F9-5828BD13BEA0}"/>
    <cellStyle name="Įprastas 4 3 3 3 2 11 2" xfId="15323" xr:uid="{33652A18-BEF6-45CC-AA5E-F88D9FD912FF}"/>
    <cellStyle name="Įprastas 4 3 3 3 2 12" xfId="8037" xr:uid="{633AA1DD-BF78-457E-9F83-F9762377B6B1}"/>
    <cellStyle name="Įprastas 4 3 3 3 2 2" xfId="237" xr:uid="{83374448-2938-4661-9737-AF6BBB13365B}"/>
    <cellStyle name="Įprastas 4 3 3 3 2 2 10" xfId="8167" xr:uid="{FC0A788A-6C65-47C9-A1FE-0F5979F7AC7F}"/>
    <cellStyle name="Įprastas 4 3 3 3 2 2 2" xfId="559" xr:uid="{7B7328F9-6139-4BCC-BF1B-DFE05939F2EF}"/>
    <cellStyle name="Įprastas 4 3 3 3 2 2 2 2" xfId="1203" xr:uid="{0D4C9692-83EE-4AED-BD78-5971CAC63F6F}"/>
    <cellStyle name="Įprastas 4 3 3 3 2 2 2 2 2" xfId="5098" xr:uid="{737393E4-8BD8-45DB-BE6C-ECE6356870DC}"/>
    <cellStyle name="Įprastas 4 3 3 3 2 2 2 2 2 2" xfId="13028" xr:uid="{DED13E41-4FC3-4736-B35C-F1214EE7EB73}"/>
    <cellStyle name="Įprastas 4 3 3 3 2 2 2 2 3" xfId="9133" xr:uid="{8267B636-C773-4D5C-A089-DE8FB45E6DDC}"/>
    <cellStyle name="Įprastas 4 3 3 3 2 2 2 3" xfId="2169" xr:uid="{59199964-AD37-4A39-8823-83E60BFBAEC3}"/>
    <cellStyle name="Įprastas 4 3 3 3 2 2 2 3 2" xfId="6062" xr:uid="{813227CC-1A79-4ED8-A813-62F3BA89B891}"/>
    <cellStyle name="Įprastas 4 3 3 3 2 2 2 3 2 2" xfId="13992" xr:uid="{C4CB0568-08B9-4766-BC3B-5B13A245F95E}"/>
    <cellStyle name="Įprastas 4 3 3 3 2 2 2 3 3" xfId="10099" xr:uid="{1A92CEFC-9023-4FAE-A842-C4E8651DFB7B}"/>
    <cellStyle name="Įprastas 4 3 3 3 2 2 2 4" xfId="2813" xr:uid="{510BBC1F-2DA5-4E6B-952C-0DD2F7BC1CE5}"/>
    <cellStyle name="Įprastas 4 3 3 3 2 2 2 4 2" xfId="6785" xr:uid="{CB888103-CC0C-4364-AD6F-FA32FB4A27DD}"/>
    <cellStyle name="Įprastas 4 3 3 3 2 2 2 4 2 2" xfId="14715" xr:uid="{8B72DFFF-AB5E-445B-A9AF-B492A9077E99}"/>
    <cellStyle name="Įprastas 4 3 3 3 2 2 2 4 3" xfId="10743" xr:uid="{2FF05648-B4B3-42B3-A49E-9F2E15C23833}"/>
    <cellStyle name="Įprastas 4 3 3 3 2 2 2 5" xfId="3457" xr:uid="{FC22F065-DD85-42B8-988B-6C6F715E0044}"/>
    <cellStyle name="Įprastas 4 3 3 3 2 2 2 5 2" xfId="11387" xr:uid="{73117275-B272-4A1A-8FAD-01AE0F0CEE2F}"/>
    <cellStyle name="Įprastas 4 3 3 3 2 2 2 6" xfId="4134" xr:uid="{3BE8C2AD-5D19-45B2-8D83-852231680E71}"/>
    <cellStyle name="Įprastas 4 3 3 3 2 2 2 6 2" xfId="12064" xr:uid="{6356D7EF-8666-41D5-B9EE-F72AE49A79BB}"/>
    <cellStyle name="Įprastas 4 3 3 3 2 2 2 7" xfId="7845" xr:uid="{947B7D8F-489F-4E2D-A3EC-048E50398FDB}"/>
    <cellStyle name="Įprastas 4 3 3 3 2 2 2 7 2" xfId="15775" xr:uid="{BC7D0EFF-6BD7-4053-BBB9-C4335F9A3EF1}"/>
    <cellStyle name="Įprastas 4 3 3 3 2 2 2 8" xfId="8489" xr:uid="{91D7E4EA-5BDA-4346-9929-C296D9FD9EC6}"/>
    <cellStyle name="Įprastas 4 3 3 3 2 2 3" xfId="881" xr:uid="{7CF67692-1520-4D8D-867E-EC4E34074BBE}"/>
    <cellStyle name="Įprastas 4 3 3 3 2 2 3 2" xfId="5339" xr:uid="{14286AFF-AD14-49BC-B183-D270DFA03AF3}"/>
    <cellStyle name="Įprastas 4 3 3 3 2 2 3 2 2" xfId="13269" xr:uid="{7F6DF586-9858-4427-A63C-6D611908941D}"/>
    <cellStyle name="Įprastas 4 3 3 3 2 2 3 3" xfId="6303" xr:uid="{3A7ADCE8-AF65-46BD-8464-6A25DF031FA1}"/>
    <cellStyle name="Įprastas 4 3 3 3 2 2 3 3 2" xfId="14233" xr:uid="{6D9E2FD4-B0C0-474A-BFF9-C9E5EF10868E}"/>
    <cellStyle name="Įprastas 4 3 3 3 2 2 3 4" xfId="7026" xr:uid="{74212FB4-B8AB-41B5-9703-73AF9F6EECFF}"/>
    <cellStyle name="Įprastas 4 3 3 3 2 2 3 4 2" xfId="14956" xr:uid="{BF925BB9-8C3D-4055-87BA-4A9A7E980950}"/>
    <cellStyle name="Įprastas 4 3 3 3 2 2 3 5" xfId="4375" xr:uid="{7E9B5B5A-4E38-4152-8A0D-BC8AF463FC9B}"/>
    <cellStyle name="Įprastas 4 3 3 3 2 2 3 5 2" xfId="12305" xr:uid="{60DD4D63-8F90-478F-84D5-06979369DDD6}"/>
    <cellStyle name="Įprastas 4 3 3 3 2 2 3 6" xfId="8811" xr:uid="{BACC6278-0304-4A7B-BAC7-1443A0F1A57F}"/>
    <cellStyle name="Įprastas 4 3 3 3 2 2 4" xfId="1525" xr:uid="{69668A1B-3311-42E7-A8FC-3B78503A0963}"/>
    <cellStyle name="Įprastas 4 3 3 3 2 2 4 2" xfId="5580" xr:uid="{2AE516BF-2988-4F24-BEB4-39DC4F44A022}"/>
    <cellStyle name="Įprastas 4 3 3 3 2 2 4 2 2" xfId="13510" xr:uid="{8CDC3DED-72D2-4BE8-9917-7856CC0222A3}"/>
    <cellStyle name="Įprastas 4 3 3 3 2 2 4 3" xfId="7267" xr:uid="{6F10DD16-045B-47E4-965B-FC78923614F5}"/>
    <cellStyle name="Įprastas 4 3 3 3 2 2 4 3 2" xfId="15197" xr:uid="{7F9713B8-1D0D-47F1-9AF4-CB997990D51D}"/>
    <cellStyle name="Įprastas 4 3 3 3 2 2 4 4" xfId="4616" xr:uid="{7BED7773-1CF7-4D5C-BC42-5E8C5BEF370F}"/>
    <cellStyle name="Įprastas 4 3 3 3 2 2 4 4 2" xfId="12546" xr:uid="{7686BDE1-7E18-4253-822E-B436C1AF47CC}"/>
    <cellStyle name="Įprastas 4 3 3 3 2 2 4 5" xfId="9455" xr:uid="{353FADA4-5628-47D4-8122-9B3D2D52673D}"/>
    <cellStyle name="Įprastas 4 3 3 3 2 2 5" xfId="1847" xr:uid="{EE015E1B-F751-47FE-B024-3A9F4E66576D}"/>
    <cellStyle name="Įprastas 4 3 3 3 2 2 5 2" xfId="4857" xr:uid="{5662F979-2A4F-4B20-9F44-FE37E3012A2A}"/>
    <cellStyle name="Įprastas 4 3 3 3 2 2 5 2 2" xfId="12787" xr:uid="{63D04073-C293-4852-92F1-D07EAB5DB93B}"/>
    <cellStyle name="Įprastas 4 3 3 3 2 2 5 3" xfId="9777" xr:uid="{38B8CE21-F4B6-46DE-BD3A-944ED8BF7409}"/>
    <cellStyle name="Įprastas 4 3 3 3 2 2 6" xfId="2491" xr:uid="{E524FFD3-DCAD-49BA-88DC-5D89CD3930E7}"/>
    <cellStyle name="Įprastas 4 3 3 3 2 2 6 2" xfId="5821" xr:uid="{ACC1CB68-89BB-43A9-806F-D395E8B30019}"/>
    <cellStyle name="Įprastas 4 3 3 3 2 2 6 2 2" xfId="13751" xr:uid="{1C4A7B79-9AEC-4F7B-A67E-04B0C6234F47}"/>
    <cellStyle name="Įprastas 4 3 3 3 2 2 6 3" xfId="10421" xr:uid="{AFA651BC-51C0-419C-BF6D-513F5DB9BF58}"/>
    <cellStyle name="Įprastas 4 3 3 3 2 2 7" xfId="3135" xr:uid="{0B68AC1E-A473-4909-88D5-D8840DE9F8D0}"/>
    <cellStyle name="Įprastas 4 3 3 3 2 2 7 2" xfId="6544" xr:uid="{555210E0-3570-47A9-B8A8-DE788A1B56B7}"/>
    <cellStyle name="Įprastas 4 3 3 3 2 2 7 2 2" xfId="14474" xr:uid="{946020EA-A550-49BB-8B53-F77F4D8C4B3A}"/>
    <cellStyle name="Įprastas 4 3 3 3 2 2 7 3" xfId="11065" xr:uid="{3E01CB0C-F771-4E13-8558-53505C41094C}"/>
    <cellStyle name="Įprastas 4 3 3 3 2 2 8" xfId="3893" xr:uid="{4D8DD6CD-4941-415F-907E-9725345FE2DA}"/>
    <cellStyle name="Įprastas 4 3 3 3 2 2 8 2" xfId="11823" xr:uid="{FC54E8B2-24FA-40B0-96CB-9D8DAFC2C09F}"/>
    <cellStyle name="Įprastas 4 3 3 3 2 2 9" xfId="7523" xr:uid="{CA343FE9-0653-451F-8AE8-F94375854185}"/>
    <cellStyle name="Įprastas 4 3 3 3 2 2 9 2" xfId="15453" xr:uid="{469521FA-A11F-41E0-860B-3499EFE2C4F2}"/>
    <cellStyle name="Įprastas 4 3 3 3 2 3" xfId="429" xr:uid="{3FF6E31C-57E9-4C20-B2D4-B845C00F5A91}"/>
    <cellStyle name="Įprastas 4 3 3 3 2 3 2" xfId="1073" xr:uid="{BF3D6CCC-5B01-4391-9337-37647F1C8605}"/>
    <cellStyle name="Įprastas 4 3 3 3 2 3 2 2" xfId="4978" xr:uid="{C0B341BA-79B7-4B50-AC70-1F13F37A3EA5}"/>
    <cellStyle name="Įprastas 4 3 3 3 2 3 2 2 2" xfId="12908" xr:uid="{A40ADEAA-BAF4-43E1-8D10-95DA874BDDA8}"/>
    <cellStyle name="Įprastas 4 3 3 3 2 3 2 3" xfId="9003" xr:uid="{1A8115A3-BF01-407D-9EB7-DB354F1B41AF}"/>
    <cellStyle name="Įprastas 4 3 3 3 2 3 3" xfId="2039" xr:uid="{8744B037-9CB8-49D4-8EC4-5CBAA5D9BCBF}"/>
    <cellStyle name="Įprastas 4 3 3 3 2 3 3 2" xfId="5942" xr:uid="{6C8B2D7F-7FEA-4538-B6A8-BC08E9B2C7A9}"/>
    <cellStyle name="Įprastas 4 3 3 3 2 3 3 2 2" xfId="13872" xr:uid="{8641E1D5-B05D-4660-B8F7-745610C93421}"/>
    <cellStyle name="Įprastas 4 3 3 3 2 3 3 3" xfId="9969" xr:uid="{F31DDFB3-69C2-4B81-B730-4D3ED488989D}"/>
    <cellStyle name="Įprastas 4 3 3 3 2 3 4" xfId="2683" xr:uid="{9D9065A5-383B-42D0-B695-D85A409B8999}"/>
    <cellStyle name="Įprastas 4 3 3 3 2 3 4 2" xfId="6665" xr:uid="{DF0ACA60-35FA-48C2-AA76-D005EDEF9EE5}"/>
    <cellStyle name="Įprastas 4 3 3 3 2 3 4 2 2" xfId="14595" xr:uid="{AE354264-3B4B-47F7-977F-36E4D05683BB}"/>
    <cellStyle name="Įprastas 4 3 3 3 2 3 4 3" xfId="10613" xr:uid="{515C7727-52EA-42A1-8CAE-39E63B848E09}"/>
    <cellStyle name="Įprastas 4 3 3 3 2 3 5" xfId="3327" xr:uid="{6BAA6960-48FE-49F8-8186-8B4D49E8CBD8}"/>
    <cellStyle name="Įprastas 4 3 3 3 2 3 5 2" xfId="11257" xr:uid="{EAF2ED89-C3D3-4EE8-A859-10F9FE77F154}"/>
    <cellStyle name="Įprastas 4 3 3 3 2 3 6" xfId="4014" xr:uid="{CC7CB015-4671-4164-99F9-2B8F1F26DC85}"/>
    <cellStyle name="Įprastas 4 3 3 3 2 3 6 2" xfId="11944" xr:uid="{7E4F1221-435E-4768-A8BC-3022441F044B}"/>
    <cellStyle name="Įprastas 4 3 3 3 2 3 7" xfId="7715" xr:uid="{BDD30EB7-064A-4666-ABA8-08CE633BBC68}"/>
    <cellStyle name="Įprastas 4 3 3 3 2 3 7 2" xfId="15645" xr:uid="{1D335F84-1A80-4F65-9C02-0FF4B3B6B41B}"/>
    <cellStyle name="Įprastas 4 3 3 3 2 3 8" xfId="8359" xr:uid="{4B7688BF-CDB7-4167-8154-2E68621FB5DB}"/>
    <cellStyle name="Įprastas 4 3 3 3 2 4" xfId="751" xr:uid="{8D06EB4F-7549-4D89-89D2-01DEED7624B9}"/>
    <cellStyle name="Įprastas 4 3 3 3 2 4 2" xfId="5219" xr:uid="{B0A2099E-4BB5-4C22-9B76-D1BDD730F509}"/>
    <cellStyle name="Įprastas 4 3 3 3 2 4 2 2" xfId="13149" xr:uid="{B215599B-97BF-44B1-8864-7D1190CB937D}"/>
    <cellStyle name="Įprastas 4 3 3 3 2 4 3" xfId="6183" xr:uid="{B85A67A3-CA4B-4F40-9FA6-E5A1E0A8EBE5}"/>
    <cellStyle name="Įprastas 4 3 3 3 2 4 3 2" xfId="14113" xr:uid="{5E9829DC-0CCF-4C4D-9974-78C0A1D49D36}"/>
    <cellStyle name="Įprastas 4 3 3 3 2 4 4" xfId="6906" xr:uid="{FF39EC19-2E7A-4A19-8C06-FF7EC873D37D}"/>
    <cellStyle name="Įprastas 4 3 3 3 2 4 4 2" xfId="14836" xr:uid="{5834DAA2-98D1-4070-974B-3B78174A966A}"/>
    <cellStyle name="Įprastas 4 3 3 3 2 4 5" xfId="4255" xr:uid="{5B629699-1ECF-4BFA-B9F2-1F975A73F79B}"/>
    <cellStyle name="Įprastas 4 3 3 3 2 4 5 2" xfId="12185" xr:uid="{B768FFC7-7628-41D7-AA3E-4716EDD16A11}"/>
    <cellStyle name="Įprastas 4 3 3 3 2 4 6" xfId="8681" xr:uid="{C7D1B02C-C11E-4373-A511-7754A7528230}"/>
    <cellStyle name="Įprastas 4 3 3 3 2 5" xfId="1395" xr:uid="{2AF4605C-EB3F-4EF2-A8CB-D5AA64695B1A}"/>
    <cellStyle name="Įprastas 4 3 3 3 2 5 2" xfId="5460" xr:uid="{70B666B3-0C91-42AD-A01A-D2457856F4C7}"/>
    <cellStyle name="Įprastas 4 3 3 3 2 5 2 2" xfId="13390" xr:uid="{6BD12BA6-9A50-4415-99D9-585A5B6335B0}"/>
    <cellStyle name="Įprastas 4 3 3 3 2 5 3" xfId="7147" xr:uid="{74CC6C2C-9642-4731-B5DC-EF7F85B7A7FF}"/>
    <cellStyle name="Įprastas 4 3 3 3 2 5 3 2" xfId="15077" xr:uid="{F88953FF-9CF1-400D-802E-F691CADFCF7B}"/>
    <cellStyle name="Įprastas 4 3 3 3 2 5 4" xfId="4496" xr:uid="{8993E000-F38D-4D88-A412-9DBF4AD9F937}"/>
    <cellStyle name="Įprastas 4 3 3 3 2 5 4 2" xfId="12426" xr:uid="{C5A52B47-310D-4822-A037-3076D1190C07}"/>
    <cellStyle name="Įprastas 4 3 3 3 2 5 5" xfId="9325" xr:uid="{906AFCD2-E9DA-4ACC-ACDA-A5DC45E2CB3A}"/>
    <cellStyle name="Įprastas 4 3 3 3 2 6" xfId="1717" xr:uid="{65A0EA92-AD18-44B0-8C35-B25239657E9D}"/>
    <cellStyle name="Įprastas 4 3 3 3 2 6 2" xfId="4737" xr:uid="{6E8E1BAB-3B16-4D6A-AD1A-75B4AF218863}"/>
    <cellStyle name="Įprastas 4 3 3 3 2 6 2 2" xfId="12667" xr:uid="{CFAA8FF6-E7BB-4EBC-84D5-19E65673FD10}"/>
    <cellStyle name="Įprastas 4 3 3 3 2 6 3" xfId="9647" xr:uid="{A56593BB-6569-4D39-9EB5-B0473906F8CA}"/>
    <cellStyle name="Įprastas 4 3 3 3 2 7" xfId="2361" xr:uid="{E669B679-9769-4F14-B24E-BD74AA4977C0}"/>
    <cellStyle name="Įprastas 4 3 3 3 2 7 2" xfId="5701" xr:uid="{5626B4BD-F896-4D87-8024-3B7843D98EC5}"/>
    <cellStyle name="Įprastas 4 3 3 3 2 7 2 2" xfId="13631" xr:uid="{7972D074-88F0-4C38-A6E1-1934F15EF61A}"/>
    <cellStyle name="Įprastas 4 3 3 3 2 7 3" xfId="10291" xr:uid="{BF273782-F528-4458-923C-D35308C88959}"/>
    <cellStyle name="Įprastas 4 3 3 3 2 8" xfId="3005" xr:uid="{97167CDC-82C9-406D-8486-36151084E979}"/>
    <cellStyle name="Įprastas 4 3 3 3 2 8 2" xfId="6424" xr:uid="{91F7CB16-A451-47E2-8C37-E21EF0F4D8B6}"/>
    <cellStyle name="Įprastas 4 3 3 3 2 8 2 2" xfId="14354" xr:uid="{B657B78A-CF7A-4656-B39F-FFA185F00E2F}"/>
    <cellStyle name="Įprastas 4 3 3 3 2 8 3" xfId="10935" xr:uid="{D5A9E36E-7946-4CA5-90A3-146F76428311}"/>
    <cellStyle name="Įprastas 4 3 3 3 2 9" xfId="3649" xr:uid="{C3963FCE-69A6-4188-9351-8F15FD5C30AF}"/>
    <cellStyle name="Įprastas 4 3 3 3 2 9 2" xfId="11579" xr:uid="{30077EC6-15FB-4B88-AFAE-BBE0952DF2D2}"/>
    <cellStyle name="Įprastas 4 3 3 3 3" xfId="172" xr:uid="{63CCA026-A811-48A0-B17E-4B4F5FE7B3E1}"/>
    <cellStyle name="Įprastas 4 3 3 3 3 10" xfId="8102" xr:uid="{3B1684FF-3FEF-494E-944B-2CCDEBDF8C26}"/>
    <cellStyle name="Įprastas 4 3 3 3 3 2" xfId="494" xr:uid="{FF2E030C-866E-49CD-B743-AD9868946543}"/>
    <cellStyle name="Įprastas 4 3 3 3 3 2 2" xfId="1138" xr:uid="{62665D6B-A658-498E-B910-9AFFC97BC47A}"/>
    <cellStyle name="Įprastas 4 3 3 3 3 2 2 2" xfId="5038" xr:uid="{D26C15AF-7F2F-47F9-A364-0C28CAF7823F}"/>
    <cellStyle name="Įprastas 4 3 3 3 3 2 2 2 2" xfId="12968" xr:uid="{EF4A16B7-A400-4A65-86FD-8D29D5C3A732}"/>
    <cellStyle name="Įprastas 4 3 3 3 3 2 2 3" xfId="9068" xr:uid="{2A0753B9-B1F0-44AF-A90B-C54EBA377624}"/>
    <cellStyle name="Įprastas 4 3 3 3 3 2 3" xfId="2104" xr:uid="{4D53AD1A-3FC8-4DB8-9063-D43523F12EE3}"/>
    <cellStyle name="Įprastas 4 3 3 3 3 2 3 2" xfId="6002" xr:uid="{BCC14EB1-8507-427B-81DC-0F2DE9F8DB56}"/>
    <cellStyle name="Įprastas 4 3 3 3 3 2 3 2 2" xfId="13932" xr:uid="{D4F1FF06-2626-4B37-9A5E-A334F578C2F9}"/>
    <cellStyle name="Įprastas 4 3 3 3 3 2 3 3" xfId="10034" xr:uid="{D5A7B113-2846-4DCA-AF15-50B758D18C01}"/>
    <cellStyle name="Įprastas 4 3 3 3 3 2 4" xfId="2748" xr:uid="{55FF1CA6-0274-4D0E-9171-3A196D091ED1}"/>
    <cellStyle name="Įprastas 4 3 3 3 3 2 4 2" xfId="6725" xr:uid="{15F6AB92-64D0-4149-815F-1613F9326DD1}"/>
    <cellStyle name="Įprastas 4 3 3 3 3 2 4 2 2" xfId="14655" xr:uid="{B3E5A82A-98F8-4260-A5B0-5B297E7D686E}"/>
    <cellStyle name="Įprastas 4 3 3 3 3 2 4 3" xfId="10678" xr:uid="{8E82B35D-5366-430B-979A-B580CF7168C6}"/>
    <cellStyle name="Įprastas 4 3 3 3 3 2 5" xfId="3392" xr:uid="{2F6AECA1-2B0A-4A70-B2ED-5FAE758D364F}"/>
    <cellStyle name="Įprastas 4 3 3 3 3 2 5 2" xfId="11322" xr:uid="{A7A53661-0786-407A-9215-1558617373D7}"/>
    <cellStyle name="Įprastas 4 3 3 3 3 2 6" xfId="4074" xr:uid="{3DE4DC41-D2CC-4E81-89AB-35CF489423E4}"/>
    <cellStyle name="Įprastas 4 3 3 3 3 2 6 2" xfId="12004" xr:uid="{61310E15-3591-4080-9725-3ABB69B582D2}"/>
    <cellStyle name="Įprastas 4 3 3 3 3 2 7" xfId="7780" xr:uid="{DA466207-67B5-42EF-8316-C53715FDECE9}"/>
    <cellStyle name="Įprastas 4 3 3 3 3 2 7 2" xfId="15710" xr:uid="{0177BAD0-1600-47FE-9D3B-2CE8835DCD55}"/>
    <cellStyle name="Įprastas 4 3 3 3 3 2 8" xfId="8424" xr:uid="{D2FC0A78-65B8-4813-9745-4CFA0B24E018}"/>
    <cellStyle name="Įprastas 4 3 3 3 3 3" xfId="816" xr:uid="{FAB1EF5D-C256-47C8-82C2-0DBA25DF539E}"/>
    <cellStyle name="Įprastas 4 3 3 3 3 3 2" xfId="5279" xr:uid="{BC87FB1B-266A-4790-904E-14658837DD22}"/>
    <cellStyle name="Įprastas 4 3 3 3 3 3 2 2" xfId="13209" xr:uid="{FA4E67A3-86C3-42DD-8DBC-D7AECE50CBBD}"/>
    <cellStyle name="Įprastas 4 3 3 3 3 3 3" xfId="6243" xr:uid="{7F3AB2E5-9C43-42E4-8353-C722F3DAF70B}"/>
    <cellStyle name="Įprastas 4 3 3 3 3 3 3 2" xfId="14173" xr:uid="{4B8A52A4-E614-4427-8B99-4872C7364486}"/>
    <cellStyle name="Įprastas 4 3 3 3 3 3 4" xfId="6966" xr:uid="{83F9390B-4953-465B-B53A-AEEA71C1F91F}"/>
    <cellStyle name="Įprastas 4 3 3 3 3 3 4 2" xfId="14896" xr:uid="{0D89B455-1C34-44B9-B95F-0505132BA818}"/>
    <cellStyle name="Įprastas 4 3 3 3 3 3 5" xfId="4315" xr:uid="{11F2ACFE-F7AA-4125-A68D-EEBED9E427F5}"/>
    <cellStyle name="Įprastas 4 3 3 3 3 3 5 2" xfId="12245" xr:uid="{A6761B2C-9D9E-44F9-BB06-D277060E954C}"/>
    <cellStyle name="Įprastas 4 3 3 3 3 3 6" xfId="8746" xr:uid="{4314CF91-E571-473E-B8DB-61620959FDA5}"/>
    <cellStyle name="Įprastas 4 3 3 3 3 4" xfId="1460" xr:uid="{23EB6554-F6FF-484A-B810-06B6D9F394FE}"/>
    <cellStyle name="Įprastas 4 3 3 3 3 4 2" xfId="5520" xr:uid="{C2D17B47-FB97-485C-9496-569912E8C4E8}"/>
    <cellStyle name="Įprastas 4 3 3 3 3 4 2 2" xfId="13450" xr:uid="{9A413E44-5699-4596-8E52-CD59758366FC}"/>
    <cellStyle name="Įprastas 4 3 3 3 3 4 3" xfId="7207" xr:uid="{782A4EE8-7CAF-47E9-8D85-5CCBE940B6F9}"/>
    <cellStyle name="Įprastas 4 3 3 3 3 4 3 2" xfId="15137" xr:uid="{5F485267-EA59-44CF-98F3-E9970CB00473}"/>
    <cellStyle name="Įprastas 4 3 3 3 3 4 4" xfId="4556" xr:uid="{68C2F2A5-7190-45B5-8D26-531C89FA4895}"/>
    <cellStyle name="Įprastas 4 3 3 3 3 4 4 2" xfId="12486" xr:uid="{8AB82F08-8590-44CE-ADF8-413257FF072D}"/>
    <cellStyle name="Įprastas 4 3 3 3 3 4 5" xfId="9390" xr:uid="{2D2BEB2D-D18C-437D-9B2E-15F5C85B3C90}"/>
    <cellStyle name="Įprastas 4 3 3 3 3 5" xfId="1782" xr:uid="{9DAE6971-8B64-4691-83E7-A7389C0871D4}"/>
    <cellStyle name="Įprastas 4 3 3 3 3 5 2" xfId="4797" xr:uid="{62B646C3-C2FB-4690-8F05-73496B8FC344}"/>
    <cellStyle name="Įprastas 4 3 3 3 3 5 2 2" xfId="12727" xr:uid="{B5F171B2-E0BF-4CA4-89FC-7D7BCACCAC1D}"/>
    <cellStyle name="Įprastas 4 3 3 3 3 5 3" xfId="9712" xr:uid="{6453F18E-5252-4F53-A06A-3111D172477B}"/>
    <cellStyle name="Įprastas 4 3 3 3 3 6" xfId="2426" xr:uid="{52FCEB0C-1030-4DB6-9B60-FA953333C08E}"/>
    <cellStyle name="Įprastas 4 3 3 3 3 6 2" xfId="5761" xr:uid="{7904355D-0A4D-4B25-B7F2-49A9D5405031}"/>
    <cellStyle name="Įprastas 4 3 3 3 3 6 2 2" xfId="13691" xr:uid="{88157E94-D6E0-4CD4-A3E5-1BC1584D3EEA}"/>
    <cellStyle name="Įprastas 4 3 3 3 3 6 3" xfId="10356" xr:uid="{0D12C856-4F15-41D6-8A96-526E45D7ABE4}"/>
    <cellStyle name="Įprastas 4 3 3 3 3 7" xfId="3070" xr:uid="{C21BDACE-C4B8-4C26-ABB8-7E387F059B6E}"/>
    <cellStyle name="Įprastas 4 3 3 3 3 7 2" xfId="6484" xr:uid="{F9E17593-49F6-4F3C-99DF-1A9D6EC03A6C}"/>
    <cellStyle name="Įprastas 4 3 3 3 3 7 2 2" xfId="14414" xr:uid="{0ECD1261-1F22-4480-B64C-4A2D0FF93448}"/>
    <cellStyle name="Įprastas 4 3 3 3 3 7 3" xfId="11000" xr:uid="{5E50CF2D-5B21-4756-8904-9096B196EC71}"/>
    <cellStyle name="Įprastas 4 3 3 3 3 8" xfId="3833" xr:uid="{8343CED3-75B7-4811-8162-89FF97701E89}"/>
    <cellStyle name="Įprastas 4 3 3 3 3 8 2" xfId="11763" xr:uid="{3A791449-E8C7-4454-99F0-CFF07DF5005D}"/>
    <cellStyle name="Įprastas 4 3 3 3 3 9" xfId="7458" xr:uid="{F57E1297-7951-41CC-A2D5-29E4037D610D}"/>
    <cellStyle name="Įprastas 4 3 3 3 3 9 2" xfId="15388" xr:uid="{3629E72E-7236-423C-847A-6AEA07CFF44D}"/>
    <cellStyle name="Įprastas 4 3 3 3 4" xfId="301" xr:uid="{4E5BE0FD-A838-4F3C-817E-6E50ABE1E49C}"/>
    <cellStyle name="Įprastas 4 3 3 3 4 10" xfId="8231" xr:uid="{13C2A51E-1048-4893-9E3D-520A0C2491F4}"/>
    <cellStyle name="Įprastas 4 3 3 3 4 2" xfId="623" xr:uid="{F3428BA7-D28C-4F67-85F3-8574FC920237}"/>
    <cellStyle name="Įprastas 4 3 3 3 4 2 2" xfId="1267" xr:uid="{22DBF854-4952-4145-89C9-83A6B9ACFE3C}"/>
    <cellStyle name="Įprastas 4 3 3 3 4 2 2 2" xfId="9197" xr:uid="{AE8AE5A4-8BF0-4198-B991-086616A01ED5}"/>
    <cellStyle name="Įprastas 4 3 3 3 4 2 3" xfId="2233" xr:uid="{5512B0D6-1606-45AB-B779-BF653B956757}"/>
    <cellStyle name="Įprastas 4 3 3 3 4 2 3 2" xfId="10163" xr:uid="{BDD9ABA0-9317-4122-96C2-D64013EE8AA7}"/>
    <cellStyle name="Įprastas 4 3 3 3 4 2 4" xfId="2877" xr:uid="{29D2E9F9-0F05-4D84-8E02-A9340BAA803E}"/>
    <cellStyle name="Įprastas 4 3 3 3 4 2 4 2" xfId="10807" xr:uid="{52956CAB-C3CC-4B25-A633-660D55ECE327}"/>
    <cellStyle name="Įprastas 4 3 3 3 4 2 5" xfId="3521" xr:uid="{56C27CDE-B094-4D52-985D-6EA40C94C76C}"/>
    <cellStyle name="Įprastas 4 3 3 3 4 2 5 2" xfId="11451" xr:uid="{C82814DC-426C-4F9B-9C8A-DE859CC4062F}"/>
    <cellStyle name="Įprastas 4 3 3 3 4 2 6" xfId="4918" xr:uid="{246E3FEC-80DC-4EA6-9569-6F85A7832C1D}"/>
    <cellStyle name="Įprastas 4 3 3 3 4 2 6 2" xfId="12848" xr:uid="{681C95C3-5991-4BC7-9EBA-AA3E30C1529F}"/>
    <cellStyle name="Įprastas 4 3 3 3 4 2 7" xfId="7909" xr:uid="{A42E600C-A838-4746-854D-92D38B25E99D}"/>
    <cellStyle name="Įprastas 4 3 3 3 4 2 7 2" xfId="15839" xr:uid="{2AAAD399-7573-4F2D-9570-71936F24262A}"/>
    <cellStyle name="Įprastas 4 3 3 3 4 2 8" xfId="8553" xr:uid="{858ABB7C-6E86-4FC8-9AC8-5961B4E38F59}"/>
    <cellStyle name="Įprastas 4 3 3 3 4 3" xfId="945" xr:uid="{3FB50BE9-B919-4A7A-B311-E728264F0520}"/>
    <cellStyle name="Įprastas 4 3 3 3 4 3 2" xfId="5882" xr:uid="{732A2F7F-2037-45FD-9A3B-94434E6ED63D}"/>
    <cellStyle name="Įprastas 4 3 3 3 4 3 2 2" xfId="13812" xr:uid="{C50D233F-64D3-4A69-9A52-C2077CA7BA46}"/>
    <cellStyle name="Įprastas 4 3 3 3 4 3 3" xfId="8875" xr:uid="{68334FCF-3516-47A8-9919-7D34E7A8DF01}"/>
    <cellStyle name="Įprastas 4 3 3 3 4 4" xfId="1589" xr:uid="{C703B93F-4F1A-4F3F-BCE7-F7932B6E0EC8}"/>
    <cellStyle name="Įprastas 4 3 3 3 4 4 2" xfId="6605" xr:uid="{20437BB3-7D8A-4CFE-801F-A1A4B1D6AAC3}"/>
    <cellStyle name="Įprastas 4 3 3 3 4 4 2 2" xfId="14535" xr:uid="{6D536349-EF6D-4716-9562-51E85866FFBF}"/>
    <cellStyle name="Įprastas 4 3 3 3 4 4 3" xfId="9519" xr:uid="{94D1485F-EC57-4681-B085-F20D28CF7A74}"/>
    <cellStyle name="Įprastas 4 3 3 3 4 5" xfId="1911" xr:uid="{D696F3E5-0674-48D1-9C5C-A31DBA71A4CA}"/>
    <cellStyle name="Įprastas 4 3 3 3 4 5 2" xfId="9841" xr:uid="{8372DA89-EE72-430A-BB65-31D0580C9BAB}"/>
    <cellStyle name="Įprastas 4 3 3 3 4 6" xfId="2555" xr:uid="{0AA237D1-C466-4D42-8CDE-85EBEC683F86}"/>
    <cellStyle name="Įprastas 4 3 3 3 4 6 2" xfId="10485" xr:uid="{534A7F91-5C82-43D7-A3AA-8DC83A67AD8E}"/>
    <cellStyle name="Įprastas 4 3 3 3 4 7" xfId="3199" xr:uid="{5AB59887-BFBA-4A78-A9AB-754F2A65F473}"/>
    <cellStyle name="Įprastas 4 3 3 3 4 7 2" xfId="11129" xr:uid="{D473C525-A9C7-4B3A-9153-0CF51329F01F}"/>
    <cellStyle name="Įprastas 4 3 3 3 4 8" xfId="3954" xr:uid="{CC83BB79-6361-40CB-BBCB-5422554ECE14}"/>
    <cellStyle name="Įprastas 4 3 3 3 4 8 2" xfId="11884" xr:uid="{5BAE7B9A-1AA8-473F-830F-61DFFBBB2562}"/>
    <cellStyle name="Įprastas 4 3 3 3 4 9" xfId="7587" xr:uid="{252ADCBA-6F43-42F5-96C9-3FCE95FE8BD5}"/>
    <cellStyle name="Įprastas 4 3 3 3 4 9 2" xfId="15517" xr:uid="{3B071967-89AB-4BA4-B112-1ECD2E349171}"/>
    <cellStyle name="Įprastas 4 3 3 3 5" xfId="364" xr:uid="{ADE67688-F719-4D5A-ACE0-98BF637C2E7E}"/>
    <cellStyle name="Įprastas 4 3 3 3 5 2" xfId="1008" xr:uid="{887E1F83-EAF9-4CB0-9A7B-DCD7DD46FD56}"/>
    <cellStyle name="Įprastas 4 3 3 3 5 2 2" xfId="5159" xr:uid="{AF8482A2-B3DE-4F50-AC64-FC16F68B1A59}"/>
    <cellStyle name="Įprastas 4 3 3 3 5 2 2 2" xfId="13089" xr:uid="{F356A69E-3C6C-492B-9578-BE1D1043741F}"/>
    <cellStyle name="Įprastas 4 3 3 3 5 2 3" xfId="8938" xr:uid="{C1F01158-6513-4940-ABC1-E6F69C40C167}"/>
    <cellStyle name="Įprastas 4 3 3 3 5 3" xfId="1974" xr:uid="{03837362-8B06-4E65-A192-4FACAAD9BD21}"/>
    <cellStyle name="Įprastas 4 3 3 3 5 3 2" xfId="6123" xr:uid="{58C5A70A-1AB5-4A79-B252-E41E3BCD0302}"/>
    <cellStyle name="Įprastas 4 3 3 3 5 3 2 2" xfId="14053" xr:uid="{E5D9E12B-BF96-4BB3-9E27-054A1C65A289}"/>
    <cellStyle name="Įprastas 4 3 3 3 5 3 3" xfId="9904" xr:uid="{D51DA97A-02D8-47D5-8C30-0745B48DDCCE}"/>
    <cellStyle name="Įprastas 4 3 3 3 5 4" xfId="2618" xr:uid="{3ED983A5-2715-42C4-AE63-09C0242A35F7}"/>
    <cellStyle name="Įprastas 4 3 3 3 5 4 2" xfId="6846" xr:uid="{69F750BA-1725-42AF-A92A-96790B88FCC8}"/>
    <cellStyle name="Įprastas 4 3 3 3 5 4 2 2" xfId="14776" xr:uid="{129EBAC0-F82C-4E84-821D-0C9C1F4A8B22}"/>
    <cellStyle name="Įprastas 4 3 3 3 5 4 3" xfId="10548" xr:uid="{59E04FD6-2D63-4FBB-9A78-36816D827BC0}"/>
    <cellStyle name="Įprastas 4 3 3 3 5 5" xfId="3262" xr:uid="{03742163-B5DF-46CB-949B-6E2B128116BD}"/>
    <cellStyle name="Įprastas 4 3 3 3 5 5 2" xfId="11192" xr:uid="{9CD08DB5-C791-427D-8C0A-91474848C33D}"/>
    <cellStyle name="Įprastas 4 3 3 3 5 6" xfId="4195" xr:uid="{AC2DD89B-4592-433D-96BB-2640795B61D6}"/>
    <cellStyle name="Įprastas 4 3 3 3 5 6 2" xfId="12125" xr:uid="{04139371-7454-40C4-A810-453BE59A3321}"/>
    <cellStyle name="Įprastas 4 3 3 3 5 7" xfId="7650" xr:uid="{139DDA73-DA0E-411A-96DC-4E3F054AD3FA}"/>
    <cellStyle name="Įprastas 4 3 3 3 5 7 2" xfId="15580" xr:uid="{ED743D77-6CF4-4E91-B198-D61D1DB2C498}"/>
    <cellStyle name="Įprastas 4 3 3 3 5 8" xfId="8294" xr:uid="{A98BD4F2-52AF-4564-AD3B-EEC10ED134D4}"/>
    <cellStyle name="Įprastas 4 3 3 3 6" xfId="686" xr:uid="{AA6581B2-8061-4E0B-B4D2-B5FE08FF6A2E}"/>
    <cellStyle name="Įprastas 4 3 3 3 6 2" xfId="5400" xr:uid="{9261FF95-26F9-42D7-88B3-AB29467C2A39}"/>
    <cellStyle name="Įprastas 4 3 3 3 6 2 2" xfId="13330" xr:uid="{9ADF2F71-43A8-4F8A-99C3-70B59FE72A23}"/>
    <cellStyle name="Įprastas 4 3 3 3 6 3" xfId="7087" xr:uid="{CFE8E3BB-98D5-4435-98B4-3BFAE288CBDD}"/>
    <cellStyle name="Įprastas 4 3 3 3 6 3 2" xfId="15017" xr:uid="{2D0F80F8-B101-4341-B874-043AC772DDBA}"/>
    <cellStyle name="Įprastas 4 3 3 3 6 4" xfId="4436" xr:uid="{792525A5-198B-45AA-B803-D96FD2C6B12A}"/>
    <cellStyle name="Įprastas 4 3 3 3 6 4 2" xfId="12366" xr:uid="{F5B1395B-CF13-442A-8043-C9EB693CEE47}"/>
    <cellStyle name="Įprastas 4 3 3 3 6 5" xfId="8616" xr:uid="{4493BECA-DC72-43C7-BDC0-56E5B20287BF}"/>
    <cellStyle name="Įprastas 4 3 3 3 7" xfId="1330" xr:uid="{BB314126-B750-4FE5-814A-CBD41942D50B}"/>
    <cellStyle name="Įprastas 4 3 3 3 7 2" xfId="4677" xr:uid="{5C75640B-3261-4778-A38A-A501F68934E5}"/>
    <cellStyle name="Įprastas 4 3 3 3 7 2 2" xfId="12607" xr:uid="{5AF425E4-2DC8-45B6-9AF4-2057EFF4D0F4}"/>
    <cellStyle name="Įprastas 4 3 3 3 7 3" xfId="9260" xr:uid="{91E41E68-76BB-4D44-9B7D-855B3D2586DF}"/>
    <cellStyle name="Įprastas 4 3 3 3 8" xfId="1652" xr:uid="{C8587A3D-AFEA-45D6-B35A-23B7DB6C66CD}"/>
    <cellStyle name="Įprastas 4 3 3 3 8 2" xfId="5641" xr:uid="{0D2893FC-FAC8-473E-8FBB-A797DA4A4B4B}"/>
    <cellStyle name="Įprastas 4 3 3 3 8 2 2" xfId="13571" xr:uid="{E6D28AB1-F47E-46FC-9D93-DA77D287DE96}"/>
    <cellStyle name="Įprastas 4 3 3 3 8 3" xfId="9582" xr:uid="{5749A5B6-6640-4411-9937-E2CCB3A94AF3}"/>
    <cellStyle name="Įprastas 4 3 3 3 9" xfId="2296" xr:uid="{14EE876F-7BD5-4FDD-9AD2-A3495112A13E}"/>
    <cellStyle name="Įprastas 4 3 3 3 9 2" xfId="6364" xr:uid="{B3F15860-2A63-45CF-9B9C-955E4ADF2951}"/>
    <cellStyle name="Įprastas 4 3 3 3 9 2 2" xfId="14294" xr:uid="{44B2C235-0C43-4AD3-A4D6-C4C76D45F075}"/>
    <cellStyle name="Įprastas 4 3 3 3 9 3" xfId="10226" xr:uid="{ED880BE7-19B1-439F-AF2A-DE8B620EF66A}"/>
    <cellStyle name="Įprastas 4 3 3 4" xfId="61" xr:uid="{EBF0B7EC-8D83-48BF-8681-A6D73A000E7F}"/>
    <cellStyle name="Įprastas 4 3 3 4 10" xfId="2960" xr:uid="{F116142C-33D0-4292-9B71-8DE40138E31E}"/>
    <cellStyle name="Įprastas 4 3 3 4 10 2" xfId="10890" xr:uid="{BD9FB31C-FDD4-43B8-B607-6320F38DC299}"/>
    <cellStyle name="Įprastas 4 3 3 4 11" xfId="3604" xr:uid="{E6F7F01D-3613-4404-A15C-2DF8C760A2ED}"/>
    <cellStyle name="Įprastas 4 3 3 4 11 2" xfId="11534" xr:uid="{C5C838DB-11E7-41DC-8065-21CD4198E80B}"/>
    <cellStyle name="Įprastas 4 3 3 4 12" xfId="3733" xr:uid="{2B0CFF4A-4273-4024-87B2-50DDD852698A}"/>
    <cellStyle name="Įprastas 4 3 3 4 12 2" xfId="11663" xr:uid="{460447D6-D95D-423E-8BD7-FB2368EB673A}"/>
    <cellStyle name="Įprastas 4 3 3 4 13" xfId="7348" xr:uid="{8618C4DD-4A29-474C-ABCD-CD29FB98F394}"/>
    <cellStyle name="Įprastas 4 3 3 4 13 2" xfId="15278" xr:uid="{FAEC506F-8C4F-4A49-B694-4438555DB86A}"/>
    <cellStyle name="Įprastas 4 3 3 4 14" xfId="7992" xr:uid="{161CC996-E0F9-4D5B-A050-64C5C149C1AC}"/>
    <cellStyle name="Įprastas 4 3 3 4 2" xfId="127" xr:uid="{E943BD1F-2B89-4FF6-A342-2AE1098BC973}"/>
    <cellStyle name="Įprastas 4 3 3 4 2 10" xfId="3793" xr:uid="{A91DD3B0-95FB-4427-965D-DA493372276C}"/>
    <cellStyle name="Įprastas 4 3 3 4 2 10 2" xfId="11723" xr:uid="{674070F2-8BA0-47ED-A0F6-EBC608228244}"/>
    <cellStyle name="Įprastas 4 3 3 4 2 11" xfId="7413" xr:uid="{DD56A37F-8370-4705-9688-7BBD3788A949}"/>
    <cellStyle name="Įprastas 4 3 3 4 2 11 2" xfId="15343" xr:uid="{E614EDFA-23CB-4CBD-BAEC-C7A697BC3DEF}"/>
    <cellStyle name="Įprastas 4 3 3 4 2 12" xfId="8057" xr:uid="{C8E94114-EF83-46B7-BFD8-2CCC6E814632}"/>
    <cellStyle name="Įprastas 4 3 3 4 2 2" xfId="257" xr:uid="{B194C662-27EE-41FB-973D-D54A1972C331}"/>
    <cellStyle name="Įprastas 4 3 3 4 2 2 10" xfId="8187" xr:uid="{80BF3B54-85BC-4D6A-9355-E392479FD3CE}"/>
    <cellStyle name="Įprastas 4 3 3 4 2 2 2" xfId="579" xr:uid="{37D231A9-C106-4912-A310-73DAB38B2C05}"/>
    <cellStyle name="Įprastas 4 3 3 4 2 2 2 2" xfId="1223" xr:uid="{3570E6F3-B61F-4B88-A1D4-B917B95048C7}"/>
    <cellStyle name="Įprastas 4 3 3 4 2 2 2 2 2" xfId="5118" xr:uid="{31476F0F-9353-4686-A118-C6BBF64D1216}"/>
    <cellStyle name="Įprastas 4 3 3 4 2 2 2 2 2 2" xfId="13048" xr:uid="{2488E420-6086-4A00-9B5F-225FA09C5ECC}"/>
    <cellStyle name="Įprastas 4 3 3 4 2 2 2 2 3" xfId="9153" xr:uid="{B191F58C-EE5F-4B85-8735-F938DABC079B}"/>
    <cellStyle name="Įprastas 4 3 3 4 2 2 2 3" xfId="2189" xr:uid="{45AE4EAE-C08B-4D5F-A00A-19805BDACE12}"/>
    <cellStyle name="Įprastas 4 3 3 4 2 2 2 3 2" xfId="6082" xr:uid="{31283C7E-4216-49E6-A871-C736AE1ADCF3}"/>
    <cellStyle name="Įprastas 4 3 3 4 2 2 2 3 2 2" xfId="14012" xr:uid="{11E220B0-3B3F-40FF-AECF-E40F1EB4566A}"/>
    <cellStyle name="Įprastas 4 3 3 4 2 2 2 3 3" xfId="10119" xr:uid="{6C48DF19-7723-46DE-A427-87CD46E40A5E}"/>
    <cellStyle name="Įprastas 4 3 3 4 2 2 2 4" xfId="2833" xr:uid="{F2F9867C-7436-4309-9201-0E18075F267E}"/>
    <cellStyle name="Įprastas 4 3 3 4 2 2 2 4 2" xfId="6805" xr:uid="{AF983F78-8D51-4C34-81FE-59ABB7695056}"/>
    <cellStyle name="Įprastas 4 3 3 4 2 2 2 4 2 2" xfId="14735" xr:uid="{96450E55-2C54-4C67-9F9C-EEFA6B5E7414}"/>
    <cellStyle name="Įprastas 4 3 3 4 2 2 2 4 3" xfId="10763" xr:uid="{1A246BD7-26B2-4BC3-A6DA-58BF7749896E}"/>
    <cellStyle name="Įprastas 4 3 3 4 2 2 2 5" xfId="3477" xr:uid="{36B66736-2284-4556-8D3C-7FEC2102B64F}"/>
    <cellStyle name="Įprastas 4 3 3 4 2 2 2 5 2" xfId="11407" xr:uid="{9C4B3029-5000-4707-B855-B5E383A4D961}"/>
    <cellStyle name="Įprastas 4 3 3 4 2 2 2 6" xfId="4154" xr:uid="{68089D55-B876-4E92-9D4A-D7DB110AFF01}"/>
    <cellStyle name="Įprastas 4 3 3 4 2 2 2 6 2" xfId="12084" xr:uid="{D8E4C019-377E-47E5-A11D-E97B878E6E54}"/>
    <cellStyle name="Įprastas 4 3 3 4 2 2 2 7" xfId="7865" xr:uid="{F9B22B8C-7253-4EA9-A8A0-68D66ABBDB1F}"/>
    <cellStyle name="Įprastas 4 3 3 4 2 2 2 7 2" xfId="15795" xr:uid="{721481B7-A22F-4C87-90E7-CBACB745153D}"/>
    <cellStyle name="Įprastas 4 3 3 4 2 2 2 8" xfId="8509" xr:uid="{5662D399-CF37-4825-8251-144D1FCA6E03}"/>
    <cellStyle name="Įprastas 4 3 3 4 2 2 3" xfId="901" xr:uid="{C034588E-3CBE-49FD-A2DC-5D69379EB473}"/>
    <cellStyle name="Įprastas 4 3 3 4 2 2 3 2" xfId="5359" xr:uid="{F69CC2F9-C08C-49EA-BAC5-B3C2FEFF3D24}"/>
    <cellStyle name="Įprastas 4 3 3 4 2 2 3 2 2" xfId="13289" xr:uid="{0CA36A1E-0E4C-4144-BEE3-D185A3971C1B}"/>
    <cellStyle name="Įprastas 4 3 3 4 2 2 3 3" xfId="6323" xr:uid="{D758AAC1-5615-4CB3-8DE5-8FE15BE91280}"/>
    <cellStyle name="Įprastas 4 3 3 4 2 2 3 3 2" xfId="14253" xr:uid="{9F7B477A-DBC6-4A46-81D2-1E7E79EC7081}"/>
    <cellStyle name="Įprastas 4 3 3 4 2 2 3 4" xfId="7046" xr:uid="{4E0E2113-2A8F-477F-A2E2-DFD22CB467AF}"/>
    <cellStyle name="Įprastas 4 3 3 4 2 2 3 4 2" xfId="14976" xr:uid="{A70DBB95-5BB5-46B9-9661-CAFC8DFF285E}"/>
    <cellStyle name="Įprastas 4 3 3 4 2 2 3 5" xfId="4395" xr:uid="{F0C9AA96-169B-48E9-BBBD-5048EB18E3D6}"/>
    <cellStyle name="Įprastas 4 3 3 4 2 2 3 5 2" xfId="12325" xr:uid="{D00B02BC-900F-473C-ABA8-D9E3883F68D9}"/>
    <cellStyle name="Įprastas 4 3 3 4 2 2 3 6" xfId="8831" xr:uid="{7789551F-469A-4881-A678-067D69C7B0CE}"/>
    <cellStyle name="Įprastas 4 3 3 4 2 2 4" xfId="1545" xr:uid="{1F41C40E-9044-47C9-89F0-4F07184AD0FC}"/>
    <cellStyle name="Įprastas 4 3 3 4 2 2 4 2" xfId="5600" xr:uid="{65F655B8-A01C-4EF0-B969-ACA8717E6CD4}"/>
    <cellStyle name="Įprastas 4 3 3 4 2 2 4 2 2" xfId="13530" xr:uid="{43BEFE61-AAFD-4D1D-9BCC-BEE9C69AD5E3}"/>
    <cellStyle name="Įprastas 4 3 3 4 2 2 4 3" xfId="7287" xr:uid="{0894225D-7A4B-48AF-AA66-C00E193FD31F}"/>
    <cellStyle name="Įprastas 4 3 3 4 2 2 4 3 2" xfId="15217" xr:uid="{E40F75EF-FAE3-4052-8701-6F535C00B143}"/>
    <cellStyle name="Įprastas 4 3 3 4 2 2 4 4" xfId="4636" xr:uid="{89E1A177-7785-4FA4-8A94-D0C6F9C484E5}"/>
    <cellStyle name="Įprastas 4 3 3 4 2 2 4 4 2" xfId="12566" xr:uid="{DA0F522E-CD28-4977-8BE1-94A49E181ECD}"/>
    <cellStyle name="Įprastas 4 3 3 4 2 2 4 5" xfId="9475" xr:uid="{5B29813E-5938-4607-9CAB-F0F85D010336}"/>
    <cellStyle name="Įprastas 4 3 3 4 2 2 5" xfId="1867" xr:uid="{4F1C77B0-4FC7-4592-B180-1BD6EB7D3640}"/>
    <cellStyle name="Įprastas 4 3 3 4 2 2 5 2" xfId="4877" xr:uid="{672FDD25-1D4A-4611-AAA1-5709160D85F9}"/>
    <cellStyle name="Įprastas 4 3 3 4 2 2 5 2 2" xfId="12807" xr:uid="{6A652E43-5744-4F6C-9F25-359BF768471C}"/>
    <cellStyle name="Įprastas 4 3 3 4 2 2 5 3" xfId="9797" xr:uid="{C4F98BCB-46AA-4EEA-9352-D21B899C4462}"/>
    <cellStyle name="Įprastas 4 3 3 4 2 2 6" xfId="2511" xr:uid="{E4363894-5882-4B38-96C6-DFD6187A9AEE}"/>
    <cellStyle name="Įprastas 4 3 3 4 2 2 6 2" xfId="5841" xr:uid="{5A024D83-5055-437E-9B32-85094B9A94BA}"/>
    <cellStyle name="Įprastas 4 3 3 4 2 2 6 2 2" xfId="13771" xr:uid="{521103C8-2961-438C-8220-CAA8D6774DE1}"/>
    <cellStyle name="Įprastas 4 3 3 4 2 2 6 3" xfId="10441" xr:uid="{CE6C7271-D908-4673-9179-A96B324B52D1}"/>
    <cellStyle name="Įprastas 4 3 3 4 2 2 7" xfId="3155" xr:uid="{16B22375-63A6-4B96-88E8-5A0DA206BEFD}"/>
    <cellStyle name="Įprastas 4 3 3 4 2 2 7 2" xfId="6564" xr:uid="{9E3717B5-7436-4C89-AA08-FF4A5E9733C1}"/>
    <cellStyle name="Įprastas 4 3 3 4 2 2 7 2 2" xfId="14494" xr:uid="{1C9E0968-BB6D-4ED4-8A70-740082678491}"/>
    <cellStyle name="Įprastas 4 3 3 4 2 2 7 3" xfId="11085" xr:uid="{AE7B8493-74D4-4F95-ACF4-1A10CC9133F9}"/>
    <cellStyle name="Įprastas 4 3 3 4 2 2 8" xfId="3913" xr:uid="{8435ADEF-690E-4004-875B-3A01CC18915D}"/>
    <cellStyle name="Įprastas 4 3 3 4 2 2 8 2" xfId="11843" xr:uid="{17C8357D-BBD1-4A9D-A799-134600DCDB67}"/>
    <cellStyle name="Įprastas 4 3 3 4 2 2 9" xfId="7543" xr:uid="{549A99CE-4504-4A8F-90B4-A4FA2D0823E0}"/>
    <cellStyle name="Įprastas 4 3 3 4 2 2 9 2" xfId="15473" xr:uid="{407F4FA0-40A6-43B4-9B39-632C3462B82A}"/>
    <cellStyle name="Įprastas 4 3 3 4 2 3" xfId="449" xr:uid="{BEB7391A-A15D-49D7-B870-3D40B7DE57B8}"/>
    <cellStyle name="Įprastas 4 3 3 4 2 3 2" xfId="1093" xr:uid="{33B2F777-A61B-4FA0-90FB-B3C3402831DE}"/>
    <cellStyle name="Įprastas 4 3 3 4 2 3 2 2" xfId="4998" xr:uid="{858A713D-8649-45CF-BCB6-6C325A21C79D}"/>
    <cellStyle name="Įprastas 4 3 3 4 2 3 2 2 2" xfId="12928" xr:uid="{AAB1880A-5BCC-47EA-B1AE-DE021F53B08C}"/>
    <cellStyle name="Įprastas 4 3 3 4 2 3 2 3" xfId="9023" xr:uid="{1B73128F-0A0A-4F51-B848-D0E036A0736E}"/>
    <cellStyle name="Įprastas 4 3 3 4 2 3 3" xfId="2059" xr:uid="{22C45C6B-8724-4A80-8E73-FE872DDDDC6D}"/>
    <cellStyle name="Įprastas 4 3 3 4 2 3 3 2" xfId="5962" xr:uid="{429D4F61-25DE-4F10-8F2B-95F57E5ED33A}"/>
    <cellStyle name="Įprastas 4 3 3 4 2 3 3 2 2" xfId="13892" xr:uid="{402421C6-814A-4EAA-9919-99620D017AAB}"/>
    <cellStyle name="Įprastas 4 3 3 4 2 3 3 3" xfId="9989" xr:uid="{B8FA6D9E-B7B2-4999-877B-72B9892424A3}"/>
    <cellStyle name="Įprastas 4 3 3 4 2 3 4" xfId="2703" xr:uid="{7E602511-4AE3-4B2B-9A3A-D3915AD9FA90}"/>
    <cellStyle name="Įprastas 4 3 3 4 2 3 4 2" xfId="6685" xr:uid="{CEFF5954-8A98-49E0-916E-B6A24610D314}"/>
    <cellStyle name="Įprastas 4 3 3 4 2 3 4 2 2" xfId="14615" xr:uid="{8ACCD05A-7C91-499A-A0E2-D6E400BED4D9}"/>
    <cellStyle name="Įprastas 4 3 3 4 2 3 4 3" xfId="10633" xr:uid="{03C13EDC-FA13-4E53-B134-2BC827F63BE1}"/>
    <cellStyle name="Įprastas 4 3 3 4 2 3 5" xfId="3347" xr:uid="{74174261-F116-4A24-BED2-4C55B30D09BC}"/>
    <cellStyle name="Įprastas 4 3 3 4 2 3 5 2" xfId="11277" xr:uid="{0D3EC6DC-91A7-42CF-8BE1-4DD676719077}"/>
    <cellStyle name="Įprastas 4 3 3 4 2 3 6" xfId="4034" xr:uid="{017131F5-E6AD-4A1C-8B8C-ADED729829CE}"/>
    <cellStyle name="Įprastas 4 3 3 4 2 3 6 2" xfId="11964" xr:uid="{F3EA9C17-9CE7-4B3A-BE3F-F81CD613904B}"/>
    <cellStyle name="Įprastas 4 3 3 4 2 3 7" xfId="7735" xr:uid="{CCCB073D-6276-4162-BDBD-E12B88C4A6D7}"/>
    <cellStyle name="Įprastas 4 3 3 4 2 3 7 2" xfId="15665" xr:uid="{BBED430F-97BE-4724-901B-977EFF35C34B}"/>
    <cellStyle name="Įprastas 4 3 3 4 2 3 8" xfId="8379" xr:uid="{B769CD15-0751-4A5B-8D8E-0558A0E533BC}"/>
    <cellStyle name="Įprastas 4 3 3 4 2 4" xfId="771" xr:uid="{657717EE-1306-4E0E-BAAF-D1694F88F97F}"/>
    <cellStyle name="Įprastas 4 3 3 4 2 4 2" xfId="5239" xr:uid="{E8EDC1B8-02E7-4C33-9575-2BD9EB5D49B1}"/>
    <cellStyle name="Įprastas 4 3 3 4 2 4 2 2" xfId="13169" xr:uid="{3F358BFB-47DD-446B-8A1B-4F4CDDA718D6}"/>
    <cellStyle name="Įprastas 4 3 3 4 2 4 3" xfId="6203" xr:uid="{6342AD5F-EF80-488F-90A2-967EA8D3B365}"/>
    <cellStyle name="Įprastas 4 3 3 4 2 4 3 2" xfId="14133" xr:uid="{D1CF2A19-2864-4010-992B-D83DDDE06F1A}"/>
    <cellStyle name="Įprastas 4 3 3 4 2 4 4" xfId="6926" xr:uid="{2E1D2733-9200-4C0D-8B75-8ABB143AB41E}"/>
    <cellStyle name="Įprastas 4 3 3 4 2 4 4 2" xfId="14856" xr:uid="{771A6903-7619-4F48-8E49-F75822ED6964}"/>
    <cellStyle name="Įprastas 4 3 3 4 2 4 5" xfId="4275" xr:uid="{55C80D00-88F3-4442-83F1-66D68C273FBE}"/>
    <cellStyle name="Įprastas 4 3 3 4 2 4 5 2" xfId="12205" xr:uid="{C655E081-E5BB-406C-9D2C-EFCC89311190}"/>
    <cellStyle name="Įprastas 4 3 3 4 2 4 6" xfId="8701" xr:uid="{DB831BA3-2CE6-4797-8D96-8AACE247C5BC}"/>
    <cellStyle name="Įprastas 4 3 3 4 2 5" xfId="1415" xr:uid="{2FABE923-6F14-4D58-A490-CC34BC7A41B5}"/>
    <cellStyle name="Įprastas 4 3 3 4 2 5 2" xfId="5480" xr:uid="{7B9408E4-287F-4FEA-B96A-93ECDA2DFCBE}"/>
    <cellStyle name="Įprastas 4 3 3 4 2 5 2 2" xfId="13410" xr:uid="{1B7CA7BC-BA9D-49A3-86FF-F5A58AE978D2}"/>
    <cellStyle name="Įprastas 4 3 3 4 2 5 3" xfId="7167" xr:uid="{3CB32F66-01EA-4056-9AFC-F268DD13EE56}"/>
    <cellStyle name="Įprastas 4 3 3 4 2 5 3 2" xfId="15097" xr:uid="{0306019A-3A34-44FF-BC67-2E4B6F689544}"/>
    <cellStyle name="Įprastas 4 3 3 4 2 5 4" xfId="4516" xr:uid="{6DAD2BD9-B096-48D1-84E2-BA040E178EB7}"/>
    <cellStyle name="Įprastas 4 3 3 4 2 5 4 2" xfId="12446" xr:uid="{685AF269-265C-49BE-8343-570CD9BF5F01}"/>
    <cellStyle name="Įprastas 4 3 3 4 2 5 5" xfId="9345" xr:uid="{EE223880-098F-4D68-AAC1-E15E700C56B3}"/>
    <cellStyle name="Įprastas 4 3 3 4 2 6" xfId="1737" xr:uid="{29196E37-411A-4A52-BC12-52924D9D9B02}"/>
    <cellStyle name="Įprastas 4 3 3 4 2 6 2" xfId="4757" xr:uid="{52B1FB29-3E38-4345-83BB-7593E2ED0169}"/>
    <cellStyle name="Įprastas 4 3 3 4 2 6 2 2" xfId="12687" xr:uid="{BEF12393-18D0-408D-AEDD-72E488E90853}"/>
    <cellStyle name="Įprastas 4 3 3 4 2 6 3" xfId="9667" xr:uid="{892AE33F-8715-44FA-91A3-28723C9A39FE}"/>
    <cellStyle name="Įprastas 4 3 3 4 2 7" xfId="2381" xr:uid="{8EB62CDA-9B2B-423C-82E6-67A231D82A59}"/>
    <cellStyle name="Įprastas 4 3 3 4 2 7 2" xfId="5721" xr:uid="{7D113EA8-A851-4BC1-A02A-10DAC8429AA6}"/>
    <cellStyle name="Įprastas 4 3 3 4 2 7 2 2" xfId="13651" xr:uid="{58260755-6C6D-403C-9AE1-7861C72192A2}"/>
    <cellStyle name="Įprastas 4 3 3 4 2 7 3" xfId="10311" xr:uid="{7140EF19-D8AA-4A6F-A864-EA28563E0F98}"/>
    <cellStyle name="Įprastas 4 3 3 4 2 8" xfId="3025" xr:uid="{E42E2CA1-388A-48D7-913E-637013C52D47}"/>
    <cellStyle name="Įprastas 4 3 3 4 2 8 2" xfId="6444" xr:uid="{6DF5002E-D10C-407F-BC04-5394C35217DC}"/>
    <cellStyle name="Įprastas 4 3 3 4 2 8 2 2" xfId="14374" xr:uid="{C12AABD6-EB48-45A1-9E07-B6F43A3C910F}"/>
    <cellStyle name="Įprastas 4 3 3 4 2 8 3" xfId="10955" xr:uid="{86C020B6-565F-4DD4-BC3F-F3B05EEF9545}"/>
    <cellStyle name="Įprastas 4 3 3 4 2 9" xfId="3669" xr:uid="{1E6896CB-D590-49A7-86D4-7ED67C29C50B}"/>
    <cellStyle name="Įprastas 4 3 3 4 2 9 2" xfId="11599" xr:uid="{EC96B73D-2593-4BDC-88D6-FC0425E6E5BE}"/>
    <cellStyle name="Įprastas 4 3 3 4 3" xfId="192" xr:uid="{14F71F0E-6B11-4483-BEB9-38DB46351EE7}"/>
    <cellStyle name="Įprastas 4 3 3 4 3 10" xfId="8122" xr:uid="{A9C6CA8B-C073-4E31-85E3-0F17621D3314}"/>
    <cellStyle name="Įprastas 4 3 3 4 3 2" xfId="514" xr:uid="{6A2E1F03-0FDC-47EE-88B8-44A7FA0F57E6}"/>
    <cellStyle name="Įprastas 4 3 3 4 3 2 2" xfId="1158" xr:uid="{FF108032-906A-455C-99B9-B44CCF78675C}"/>
    <cellStyle name="Įprastas 4 3 3 4 3 2 2 2" xfId="5058" xr:uid="{B02B3A64-C422-4F43-9D20-B910B52357E6}"/>
    <cellStyle name="Įprastas 4 3 3 4 3 2 2 2 2" xfId="12988" xr:uid="{CDC17AFA-5370-4221-A7AF-0535D83DD41B}"/>
    <cellStyle name="Įprastas 4 3 3 4 3 2 2 3" xfId="9088" xr:uid="{9E39B8EA-6952-44B0-AF6F-7C4D4185578F}"/>
    <cellStyle name="Įprastas 4 3 3 4 3 2 3" xfId="2124" xr:uid="{53203A55-4346-4A8E-A7D9-C4D39F10018D}"/>
    <cellStyle name="Įprastas 4 3 3 4 3 2 3 2" xfId="6022" xr:uid="{6AD73AA2-8A0A-4D03-8516-13F75FB9279B}"/>
    <cellStyle name="Įprastas 4 3 3 4 3 2 3 2 2" xfId="13952" xr:uid="{C2E030ED-4AAC-4CDB-8D85-7B6A6E81C8D9}"/>
    <cellStyle name="Įprastas 4 3 3 4 3 2 3 3" xfId="10054" xr:uid="{B114C0B3-C296-424D-A549-0019769BE44E}"/>
    <cellStyle name="Įprastas 4 3 3 4 3 2 4" xfId="2768" xr:uid="{0EB0CE33-31A1-4C67-99C7-1E4375716D16}"/>
    <cellStyle name="Įprastas 4 3 3 4 3 2 4 2" xfId="6745" xr:uid="{EA6561E2-5F3C-4F11-8B7F-15F1D7FA2B6D}"/>
    <cellStyle name="Įprastas 4 3 3 4 3 2 4 2 2" xfId="14675" xr:uid="{2BC32B12-C038-4CA5-B5A2-50E2653C7463}"/>
    <cellStyle name="Įprastas 4 3 3 4 3 2 4 3" xfId="10698" xr:uid="{A051DE44-A875-46A1-B15D-83F2CF2CF4C3}"/>
    <cellStyle name="Įprastas 4 3 3 4 3 2 5" xfId="3412" xr:uid="{D350400A-7CAA-4AA6-9E8F-645CA7BB769A}"/>
    <cellStyle name="Įprastas 4 3 3 4 3 2 5 2" xfId="11342" xr:uid="{1C39B831-1875-476F-A166-367C97EAD813}"/>
    <cellStyle name="Įprastas 4 3 3 4 3 2 6" xfId="4094" xr:uid="{10A2F319-E109-4065-AAFE-073155540816}"/>
    <cellStyle name="Įprastas 4 3 3 4 3 2 6 2" xfId="12024" xr:uid="{FF5B1186-CABB-4352-9E69-A892F5122E6C}"/>
    <cellStyle name="Įprastas 4 3 3 4 3 2 7" xfId="7800" xr:uid="{7F7E1035-D81D-4A85-9ACB-B2A256AA504C}"/>
    <cellStyle name="Įprastas 4 3 3 4 3 2 7 2" xfId="15730" xr:uid="{D4E1A07C-0F24-4429-9938-6C782BFD2222}"/>
    <cellStyle name="Įprastas 4 3 3 4 3 2 8" xfId="8444" xr:uid="{C0389357-27DC-4E64-8DA7-17C7354AC906}"/>
    <cellStyle name="Įprastas 4 3 3 4 3 3" xfId="836" xr:uid="{E8EB5676-5356-45CD-9F6F-C533DDAE6EB9}"/>
    <cellStyle name="Įprastas 4 3 3 4 3 3 2" xfId="5299" xr:uid="{03C1E529-48FB-491F-B619-7CC911327B13}"/>
    <cellStyle name="Įprastas 4 3 3 4 3 3 2 2" xfId="13229" xr:uid="{742568AE-7FB2-47FA-8096-0CEAEE670D2A}"/>
    <cellStyle name="Įprastas 4 3 3 4 3 3 3" xfId="6263" xr:uid="{CC40E953-FC0A-4AC4-8EA2-F683EC933382}"/>
    <cellStyle name="Įprastas 4 3 3 4 3 3 3 2" xfId="14193" xr:uid="{8D8180A9-12DB-4672-81B8-DA7EFD8002F4}"/>
    <cellStyle name="Įprastas 4 3 3 4 3 3 4" xfId="6986" xr:uid="{1E02CE80-CF26-4605-8378-B90BF254B8C8}"/>
    <cellStyle name="Įprastas 4 3 3 4 3 3 4 2" xfId="14916" xr:uid="{6CB1C7E0-8D91-4639-87A5-C2CA191CC142}"/>
    <cellStyle name="Įprastas 4 3 3 4 3 3 5" xfId="4335" xr:uid="{91A835F9-DA84-4930-8C6C-6824B5FC0AC9}"/>
    <cellStyle name="Įprastas 4 3 3 4 3 3 5 2" xfId="12265" xr:uid="{073C5ADE-03E5-4E25-8581-11529001AD5C}"/>
    <cellStyle name="Įprastas 4 3 3 4 3 3 6" xfId="8766" xr:uid="{3336AA6F-8AC8-41C7-BA85-613C33A4AE64}"/>
    <cellStyle name="Įprastas 4 3 3 4 3 4" xfId="1480" xr:uid="{B5B57513-E72A-4FA5-A477-BBE01813E338}"/>
    <cellStyle name="Įprastas 4 3 3 4 3 4 2" xfId="5540" xr:uid="{ED588A45-0C87-4158-8E4B-9461C531D977}"/>
    <cellStyle name="Įprastas 4 3 3 4 3 4 2 2" xfId="13470" xr:uid="{87FB805F-455C-4BE4-93A5-D6F74144C477}"/>
    <cellStyle name="Įprastas 4 3 3 4 3 4 3" xfId="7227" xr:uid="{BD2717A8-2C02-4AC8-AB12-6CF13DE33F34}"/>
    <cellStyle name="Įprastas 4 3 3 4 3 4 3 2" xfId="15157" xr:uid="{1C51895C-13CB-4E7F-919D-6749ACB926AD}"/>
    <cellStyle name="Įprastas 4 3 3 4 3 4 4" xfId="4576" xr:uid="{629B1C2B-5CF0-40EB-AE13-AA7509A470DD}"/>
    <cellStyle name="Įprastas 4 3 3 4 3 4 4 2" xfId="12506" xr:uid="{EE896A68-B137-49FB-B2F4-07CD92DFD2EB}"/>
    <cellStyle name="Įprastas 4 3 3 4 3 4 5" xfId="9410" xr:uid="{E99681EA-A5E9-45F0-9399-B44371AD4219}"/>
    <cellStyle name="Įprastas 4 3 3 4 3 5" xfId="1802" xr:uid="{6635E2C6-40C1-4FEA-AB36-8F0263ECDD5E}"/>
    <cellStyle name="Įprastas 4 3 3 4 3 5 2" xfId="4817" xr:uid="{6D57B5BB-1D4F-45AE-8F66-0B7E6BE62231}"/>
    <cellStyle name="Įprastas 4 3 3 4 3 5 2 2" xfId="12747" xr:uid="{30716837-B513-4ACD-B530-5B917ECBA5BA}"/>
    <cellStyle name="Įprastas 4 3 3 4 3 5 3" xfId="9732" xr:uid="{E33ABA84-2D3B-4C6D-AE2F-80EB7D49BC25}"/>
    <cellStyle name="Įprastas 4 3 3 4 3 6" xfId="2446" xr:uid="{A32916C8-ACC2-4B03-B319-741B83A91F10}"/>
    <cellStyle name="Įprastas 4 3 3 4 3 6 2" xfId="5781" xr:uid="{D5035498-837C-4E05-BB96-3CB90D4BB38B}"/>
    <cellStyle name="Įprastas 4 3 3 4 3 6 2 2" xfId="13711" xr:uid="{02DC7E45-B4A6-4E45-8059-BF2A4A7458D9}"/>
    <cellStyle name="Įprastas 4 3 3 4 3 6 3" xfId="10376" xr:uid="{49DE9C65-6ED4-41A8-A3F5-0709337AF423}"/>
    <cellStyle name="Įprastas 4 3 3 4 3 7" xfId="3090" xr:uid="{30C402D3-228E-44D8-A922-8E888BC1D468}"/>
    <cellStyle name="Įprastas 4 3 3 4 3 7 2" xfId="6504" xr:uid="{D496D5A0-4250-4ADF-B6E9-70F31B748425}"/>
    <cellStyle name="Įprastas 4 3 3 4 3 7 2 2" xfId="14434" xr:uid="{B171A72D-8CEC-4FD8-A5E3-10803BA2E7B3}"/>
    <cellStyle name="Įprastas 4 3 3 4 3 7 3" xfId="11020" xr:uid="{FBBB04AB-7412-48C1-BA50-D9E4A2C5567A}"/>
    <cellStyle name="Įprastas 4 3 3 4 3 8" xfId="3853" xr:uid="{49F83EE9-6D4C-4277-BE0B-FAD8D2F9CD74}"/>
    <cellStyle name="Įprastas 4 3 3 4 3 8 2" xfId="11783" xr:uid="{0B1FDFA9-7999-4D75-93ED-AF3BF50F8D7C}"/>
    <cellStyle name="Įprastas 4 3 3 4 3 9" xfId="7478" xr:uid="{CFD776E5-6525-47CD-80AA-E902D73D457E}"/>
    <cellStyle name="Įprastas 4 3 3 4 3 9 2" xfId="15408" xr:uid="{26396962-7542-499A-97EB-233F24A1BE06}"/>
    <cellStyle name="Įprastas 4 3 3 4 4" xfId="321" xr:uid="{C1D1B6AD-082A-4930-967B-814ADBC09F20}"/>
    <cellStyle name="Įprastas 4 3 3 4 4 10" xfId="8251" xr:uid="{52A0CFDB-BE73-4CDD-B41F-2123F2C55403}"/>
    <cellStyle name="Įprastas 4 3 3 4 4 2" xfId="643" xr:uid="{1CF8C143-AEB7-472F-8650-9220DD6A0F52}"/>
    <cellStyle name="Įprastas 4 3 3 4 4 2 2" xfId="1287" xr:uid="{952217EB-3D83-4FAB-AED9-28840C9829B7}"/>
    <cellStyle name="Įprastas 4 3 3 4 4 2 2 2" xfId="9217" xr:uid="{0DBBF544-BE49-4DF8-8276-3597356B9EAB}"/>
    <cellStyle name="Įprastas 4 3 3 4 4 2 3" xfId="2253" xr:uid="{9173A10E-10DB-44E2-89AE-4B9E2CD085B7}"/>
    <cellStyle name="Įprastas 4 3 3 4 4 2 3 2" xfId="10183" xr:uid="{F64ADAFA-FE38-4B71-B179-92C0A5D1D12A}"/>
    <cellStyle name="Įprastas 4 3 3 4 4 2 4" xfId="2897" xr:uid="{15DA7E28-B2BC-437C-A866-BE6C6565F383}"/>
    <cellStyle name="Įprastas 4 3 3 4 4 2 4 2" xfId="10827" xr:uid="{136A23CD-08F7-4ACE-97E7-8AF3976BD143}"/>
    <cellStyle name="Įprastas 4 3 3 4 4 2 5" xfId="3541" xr:uid="{488F9F5B-849C-4F90-BC87-6523444AF566}"/>
    <cellStyle name="Įprastas 4 3 3 4 4 2 5 2" xfId="11471" xr:uid="{B5A89520-D6F5-49E0-B3C1-5B4A3B71C925}"/>
    <cellStyle name="Įprastas 4 3 3 4 4 2 6" xfId="4938" xr:uid="{37F1B377-6B30-4280-8224-93D48084F43C}"/>
    <cellStyle name="Įprastas 4 3 3 4 4 2 6 2" xfId="12868" xr:uid="{585111F5-4A9E-49A5-8CB8-4A853BE6EF98}"/>
    <cellStyle name="Įprastas 4 3 3 4 4 2 7" xfId="7929" xr:uid="{D5643680-885D-49EC-88B5-05D6B1B80934}"/>
    <cellStyle name="Įprastas 4 3 3 4 4 2 7 2" xfId="15859" xr:uid="{D4A6D313-9C2A-4AF2-8FD8-5B0CB5CAA00C}"/>
    <cellStyle name="Įprastas 4 3 3 4 4 2 8" xfId="8573" xr:uid="{7A542A03-4394-412F-9BDE-634F14D13BBD}"/>
    <cellStyle name="Įprastas 4 3 3 4 4 3" xfId="965" xr:uid="{5EA4A4FF-BF2B-4CA0-8877-AB7C955D8D37}"/>
    <cellStyle name="Įprastas 4 3 3 4 4 3 2" xfId="5902" xr:uid="{C3D3CD23-08C0-4706-843F-EE8C0FB5924F}"/>
    <cellStyle name="Įprastas 4 3 3 4 4 3 2 2" xfId="13832" xr:uid="{BA7A283E-AD17-4B08-905B-3ABA83C3CC5F}"/>
    <cellStyle name="Įprastas 4 3 3 4 4 3 3" xfId="8895" xr:uid="{126E3D42-7D6C-43A0-A472-AC421EFD794C}"/>
    <cellStyle name="Įprastas 4 3 3 4 4 4" xfId="1609" xr:uid="{24298A81-2664-4C72-A4B9-417D4981CDD7}"/>
    <cellStyle name="Įprastas 4 3 3 4 4 4 2" xfId="6625" xr:uid="{31B26415-A8CB-4BCF-880C-64228D659E3A}"/>
    <cellStyle name="Įprastas 4 3 3 4 4 4 2 2" xfId="14555" xr:uid="{0ED09F2B-0167-4725-97BD-9817504181E8}"/>
    <cellStyle name="Įprastas 4 3 3 4 4 4 3" xfId="9539" xr:uid="{2DA4DAC6-9DB7-45FD-BDD2-FA012E6BA6B6}"/>
    <cellStyle name="Įprastas 4 3 3 4 4 5" xfId="1931" xr:uid="{EB2E0854-29C2-4AA7-871B-0F85FDD93E7E}"/>
    <cellStyle name="Įprastas 4 3 3 4 4 5 2" xfId="9861" xr:uid="{15540E71-9335-4F29-AD00-19CAA22B18CB}"/>
    <cellStyle name="Įprastas 4 3 3 4 4 6" xfId="2575" xr:uid="{D6BC1198-2BEC-4910-BBDA-7971D3D1C421}"/>
    <cellStyle name="Įprastas 4 3 3 4 4 6 2" xfId="10505" xr:uid="{69C91A57-3001-4E23-B79D-6FCDBCCE78BB}"/>
    <cellStyle name="Įprastas 4 3 3 4 4 7" xfId="3219" xr:uid="{97F0437E-89F0-4298-AB10-17AEBB0580DA}"/>
    <cellStyle name="Įprastas 4 3 3 4 4 7 2" xfId="11149" xr:uid="{AB0D495C-329F-47DF-8843-E79009E7F2BA}"/>
    <cellStyle name="Įprastas 4 3 3 4 4 8" xfId="3974" xr:uid="{2AB4F98D-E668-4504-8C15-5C0687307F89}"/>
    <cellStyle name="Įprastas 4 3 3 4 4 8 2" xfId="11904" xr:uid="{1D79C6F1-ED38-4556-8AAE-95CAC10EF0CF}"/>
    <cellStyle name="Įprastas 4 3 3 4 4 9" xfId="7607" xr:uid="{8378AFDD-3A1A-400A-9E5B-B8F21DDABA51}"/>
    <cellStyle name="Įprastas 4 3 3 4 4 9 2" xfId="15537" xr:uid="{D51D131D-A033-4D97-A5CA-004C60B04130}"/>
    <cellStyle name="Įprastas 4 3 3 4 5" xfId="384" xr:uid="{C9A92156-FEF9-4497-939F-50316C38BD32}"/>
    <cellStyle name="Įprastas 4 3 3 4 5 2" xfId="1028" xr:uid="{BB562CA1-0DB0-485A-A4A0-0D3C2D588D75}"/>
    <cellStyle name="Įprastas 4 3 3 4 5 2 2" xfId="5179" xr:uid="{C9E82D57-7A64-42E5-910A-36DB09FCE590}"/>
    <cellStyle name="Įprastas 4 3 3 4 5 2 2 2" xfId="13109" xr:uid="{872A3403-505F-438A-99D8-E68352F5D7F7}"/>
    <cellStyle name="Įprastas 4 3 3 4 5 2 3" xfId="8958" xr:uid="{4D41AC64-A179-4A06-A0B4-94A636C77C75}"/>
    <cellStyle name="Įprastas 4 3 3 4 5 3" xfId="1994" xr:uid="{ACE8C135-2BD7-4F76-8D46-7A36AC977834}"/>
    <cellStyle name="Įprastas 4 3 3 4 5 3 2" xfId="6143" xr:uid="{6B8CC0F1-A385-4B56-9377-AC19462D3145}"/>
    <cellStyle name="Įprastas 4 3 3 4 5 3 2 2" xfId="14073" xr:uid="{FC9031ED-F830-47B5-821B-CED56DB4406F}"/>
    <cellStyle name="Įprastas 4 3 3 4 5 3 3" xfId="9924" xr:uid="{A87194AF-E36A-4F7F-A9AF-B6B4EDE9746E}"/>
    <cellStyle name="Įprastas 4 3 3 4 5 4" xfId="2638" xr:uid="{EAE3CABA-1441-4A4B-8D6D-31B4DAACBDEA}"/>
    <cellStyle name="Įprastas 4 3 3 4 5 4 2" xfId="6866" xr:uid="{BF26B5B2-5E0D-45F4-9524-6BDD8E780B5C}"/>
    <cellStyle name="Įprastas 4 3 3 4 5 4 2 2" xfId="14796" xr:uid="{1237898C-238F-4A41-8EA0-D63E2BD96477}"/>
    <cellStyle name="Įprastas 4 3 3 4 5 4 3" xfId="10568" xr:uid="{CFA440FC-194C-4E9D-9732-D50F490D3994}"/>
    <cellStyle name="Įprastas 4 3 3 4 5 5" xfId="3282" xr:uid="{8F3924C6-E133-4F9C-BFF4-9A7CA45193C7}"/>
    <cellStyle name="Įprastas 4 3 3 4 5 5 2" xfId="11212" xr:uid="{EDE68997-4CA8-4863-8A17-ED1588FB19FD}"/>
    <cellStyle name="Įprastas 4 3 3 4 5 6" xfId="4215" xr:uid="{4AA215F2-A72A-4D46-8BF1-4B8B0AB2FA6B}"/>
    <cellStyle name="Įprastas 4 3 3 4 5 6 2" xfId="12145" xr:uid="{208FA7FD-8A38-46F0-A053-8778B0EB77F6}"/>
    <cellStyle name="Įprastas 4 3 3 4 5 7" xfId="7670" xr:uid="{7082A7F2-57E2-4E17-9A18-C0B40A3C1B78}"/>
    <cellStyle name="Įprastas 4 3 3 4 5 7 2" xfId="15600" xr:uid="{2F5BB20C-AE03-4C3C-BBC7-FE8233056657}"/>
    <cellStyle name="Įprastas 4 3 3 4 5 8" xfId="8314" xr:uid="{5D55AFFD-1779-4438-BE62-D76D6442613D}"/>
    <cellStyle name="Įprastas 4 3 3 4 6" xfId="706" xr:uid="{96B2898B-6210-4725-9BBC-AF0F7887D176}"/>
    <cellStyle name="Įprastas 4 3 3 4 6 2" xfId="5420" xr:uid="{1EF63609-2B90-4BC0-B485-8264B056FA89}"/>
    <cellStyle name="Įprastas 4 3 3 4 6 2 2" xfId="13350" xr:uid="{40FDA801-1687-4751-9B32-5AC591ADC612}"/>
    <cellStyle name="Įprastas 4 3 3 4 6 3" xfId="7107" xr:uid="{12172417-3282-46F7-9DD7-0DD3684FFC09}"/>
    <cellStyle name="Įprastas 4 3 3 4 6 3 2" xfId="15037" xr:uid="{5ECAF830-5B77-4915-8A0B-4D74010E3231}"/>
    <cellStyle name="Įprastas 4 3 3 4 6 4" xfId="4456" xr:uid="{2EFB02EF-B098-4119-854B-21F36029D84F}"/>
    <cellStyle name="Įprastas 4 3 3 4 6 4 2" xfId="12386" xr:uid="{E600C75C-8452-4BD9-808A-773A42A55B8D}"/>
    <cellStyle name="Įprastas 4 3 3 4 6 5" xfId="8636" xr:uid="{AFFD7C41-A1C3-4E5F-858D-5630636FDAEC}"/>
    <cellStyle name="Įprastas 4 3 3 4 7" xfId="1350" xr:uid="{C6C976A5-2941-4195-89E3-35C89156C205}"/>
    <cellStyle name="Įprastas 4 3 3 4 7 2" xfId="4697" xr:uid="{37F586A9-A6AB-447B-A2D0-A24C116F4E9B}"/>
    <cellStyle name="Įprastas 4 3 3 4 7 2 2" xfId="12627" xr:uid="{A0187DC3-946B-4FD7-84A1-3B9475CFE1F2}"/>
    <cellStyle name="Įprastas 4 3 3 4 7 3" xfId="9280" xr:uid="{A93C1D2E-B85E-4184-925B-A65C7D2967E7}"/>
    <cellStyle name="Įprastas 4 3 3 4 8" xfId="1672" xr:uid="{FF995E05-C91A-4C5B-AD24-A74BFF1FF52D}"/>
    <cellStyle name="Įprastas 4 3 3 4 8 2" xfId="5661" xr:uid="{09442211-98EA-4F37-8CC9-A01A0C97827B}"/>
    <cellStyle name="Įprastas 4 3 3 4 8 2 2" xfId="13591" xr:uid="{8B784360-618A-468C-AE2A-41658EBFD5B9}"/>
    <cellStyle name="Įprastas 4 3 3 4 8 3" xfId="9602" xr:uid="{DDAF5434-3856-44E7-A9E2-F7C1733C3BCB}"/>
    <cellStyle name="Įprastas 4 3 3 4 9" xfId="2316" xr:uid="{8454068A-EE97-4DB3-A7C6-551220B4E83F}"/>
    <cellStyle name="Įprastas 4 3 3 4 9 2" xfId="6384" xr:uid="{10766269-AE5F-4B74-B207-40C35C4820F4}"/>
    <cellStyle name="Įprastas 4 3 3 4 9 2 2" xfId="14314" xr:uid="{DE8CC89B-70B0-48F3-8585-19C49FC5248B}"/>
    <cellStyle name="Įprastas 4 3 3 4 9 3" xfId="10246" xr:uid="{20BE0A01-F2E6-4D0A-98A2-6C22D9ED85C4}"/>
    <cellStyle name="Įprastas 4 3 3 5" xfId="87" xr:uid="{F232EB1D-CEF9-4266-BC4F-C46E87D0AEA9}"/>
    <cellStyle name="Įprastas 4 3 3 5 10" xfId="3753" xr:uid="{491CD988-FE88-4FEE-A0A9-2784CA703CA5}"/>
    <cellStyle name="Įprastas 4 3 3 5 10 2" xfId="11683" xr:uid="{6B03DC0E-58BB-4B47-A984-96A8CEFBCA4C}"/>
    <cellStyle name="Įprastas 4 3 3 5 11" xfId="7373" xr:uid="{A7320D05-E188-4A1E-9EA0-B7380D11822B}"/>
    <cellStyle name="Įprastas 4 3 3 5 11 2" xfId="15303" xr:uid="{60EFE764-AE5B-4D8D-AA68-672F67F25DB5}"/>
    <cellStyle name="Įprastas 4 3 3 5 12" xfId="8017" xr:uid="{F346E649-9DF5-409D-9180-300D2F139F75}"/>
    <cellStyle name="Įprastas 4 3 3 5 2" xfId="217" xr:uid="{F2AF9A3D-55E6-49E8-9D5D-A79CBBDF0B23}"/>
    <cellStyle name="Įprastas 4 3 3 5 2 10" xfId="8147" xr:uid="{9564E1E0-5608-48E6-A6CA-FD28E27DCA1E}"/>
    <cellStyle name="Įprastas 4 3 3 5 2 2" xfId="539" xr:uid="{0029CEF8-D85E-4E49-AE7B-A10CED202F8B}"/>
    <cellStyle name="Įprastas 4 3 3 5 2 2 2" xfId="1183" xr:uid="{38FC82D6-50CF-4749-9F3D-C9701C55CAD4}"/>
    <cellStyle name="Įprastas 4 3 3 5 2 2 2 2" xfId="5078" xr:uid="{4DBB08C6-E52E-4925-A63B-BAFBEBF2F850}"/>
    <cellStyle name="Įprastas 4 3 3 5 2 2 2 2 2" xfId="13008" xr:uid="{EBBC299C-97A1-4FB2-BA25-ED51E3DA702A}"/>
    <cellStyle name="Įprastas 4 3 3 5 2 2 2 3" xfId="9113" xr:uid="{64946A11-4F87-4B29-821A-F1619BDF84F6}"/>
    <cellStyle name="Įprastas 4 3 3 5 2 2 3" xfId="2149" xr:uid="{112FB43C-BC77-4E45-AC15-5963FA78DEF3}"/>
    <cellStyle name="Įprastas 4 3 3 5 2 2 3 2" xfId="6042" xr:uid="{267580CA-6619-49EF-9D28-2321E52EEE20}"/>
    <cellStyle name="Įprastas 4 3 3 5 2 2 3 2 2" xfId="13972" xr:uid="{E6D17737-1FDF-4E31-B833-0852C6978A52}"/>
    <cellStyle name="Įprastas 4 3 3 5 2 2 3 3" xfId="10079" xr:uid="{A00E4F9F-D488-4FE4-BB1B-1D91F5F39402}"/>
    <cellStyle name="Įprastas 4 3 3 5 2 2 4" xfId="2793" xr:uid="{531312E1-B4D0-4C04-B583-D57D018BB039}"/>
    <cellStyle name="Įprastas 4 3 3 5 2 2 4 2" xfId="6765" xr:uid="{6ACFB4E4-3F68-4BDF-A267-454CDC458441}"/>
    <cellStyle name="Įprastas 4 3 3 5 2 2 4 2 2" xfId="14695" xr:uid="{E9D656A4-9B81-4B3D-8B29-DBD8F2813E84}"/>
    <cellStyle name="Įprastas 4 3 3 5 2 2 4 3" xfId="10723" xr:uid="{21C54A5E-5A56-4C6B-8892-9ED2FFCD198C}"/>
    <cellStyle name="Įprastas 4 3 3 5 2 2 5" xfId="3437" xr:uid="{0633B0CE-A8E4-41A0-A42E-00C3804B1464}"/>
    <cellStyle name="Įprastas 4 3 3 5 2 2 5 2" xfId="11367" xr:uid="{201B6436-B6E7-4952-9AF9-8B0AB6AEB5D6}"/>
    <cellStyle name="Įprastas 4 3 3 5 2 2 6" xfId="4114" xr:uid="{DA2E32E8-251C-41BF-B082-6EC83E6EB820}"/>
    <cellStyle name="Įprastas 4 3 3 5 2 2 6 2" xfId="12044" xr:uid="{C89715CC-FEC1-4D0A-85BE-0C7F44E45C0D}"/>
    <cellStyle name="Įprastas 4 3 3 5 2 2 7" xfId="7825" xr:uid="{1CB8B81A-2EB7-4CA2-BD26-12C5530B4023}"/>
    <cellStyle name="Įprastas 4 3 3 5 2 2 7 2" xfId="15755" xr:uid="{4DCE2805-F5E8-4FF5-ADDD-DD957E9CAECF}"/>
    <cellStyle name="Įprastas 4 3 3 5 2 2 8" xfId="8469" xr:uid="{52CB8FD2-7F4E-4108-BC10-AF763C46BC70}"/>
    <cellStyle name="Įprastas 4 3 3 5 2 3" xfId="861" xr:uid="{5D830621-5F19-49F4-A38C-7F3DE6BB7EE1}"/>
    <cellStyle name="Įprastas 4 3 3 5 2 3 2" xfId="5319" xr:uid="{7CF0D127-0C96-4A79-8F15-1E6F77E61806}"/>
    <cellStyle name="Įprastas 4 3 3 5 2 3 2 2" xfId="13249" xr:uid="{FAB855D7-084F-4982-8C20-C58708C16B5C}"/>
    <cellStyle name="Įprastas 4 3 3 5 2 3 3" xfId="6283" xr:uid="{56F3A114-A174-46A1-84B4-94C640DE6404}"/>
    <cellStyle name="Įprastas 4 3 3 5 2 3 3 2" xfId="14213" xr:uid="{37E015F1-FF3B-44F3-B34B-77E3CD420C5E}"/>
    <cellStyle name="Įprastas 4 3 3 5 2 3 4" xfId="7006" xr:uid="{49FFF3ED-44EB-4E90-BF19-1792262E45C0}"/>
    <cellStyle name="Įprastas 4 3 3 5 2 3 4 2" xfId="14936" xr:uid="{F1B15144-2B59-449C-B96D-C89F5E114519}"/>
    <cellStyle name="Įprastas 4 3 3 5 2 3 5" xfId="4355" xr:uid="{F103BF4F-52F4-4504-9157-82EBA62155C4}"/>
    <cellStyle name="Įprastas 4 3 3 5 2 3 5 2" xfId="12285" xr:uid="{47584C88-5DA6-4125-8A2D-B34C0B5AE4B7}"/>
    <cellStyle name="Įprastas 4 3 3 5 2 3 6" xfId="8791" xr:uid="{69A3FD70-5D35-4431-8A4F-ABC3137EF443}"/>
    <cellStyle name="Įprastas 4 3 3 5 2 4" xfId="1505" xr:uid="{2ED350E4-A011-4593-9734-45B0137226F3}"/>
    <cellStyle name="Įprastas 4 3 3 5 2 4 2" xfId="5560" xr:uid="{E6AFDA51-680E-4087-B440-DBE78A72CF6C}"/>
    <cellStyle name="Įprastas 4 3 3 5 2 4 2 2" xfId="13490" xr:uid="{F89BB866-7946-45F0-88E7-004A44F4E9F7}"/>
    <cellStyle name="Įprastas 4 3 3 5 2 4 3" xfId="7247" xr:uid="{83E999AB-B793-49B1-A1FF-41411A496081}"/>
    <cellStyle name="Įprastas 4 3 3 5 2 4 3 2" xfId="15177" xr:uid="{24CEF1F6-5F9A-43AB-B2FA-80BAD533D57D}"/>
    <cellStyle name="Įprastas 4 3 3 5 2 4 4" xfId="4596" xr:uid="{66251543-7C10-46A6-99F3-D348CABA27F1}"/>
    <cellStyle name="Įprastas 4 3 3 5 2 4 4 2" xfId="12526" xr:uid="{CA3D8CF8-09EB-4B55-85F6-35BC9DAF153D}"/>
    <cellStyle name="Įprastas 4 3 3 5 2 4 5" xfId="9435" xr:uid="{CED352C7-A56C-4075-A0C0-B3EE1AA6143D}"/>
    <cellStyle name="Įprastas 4 3 3 5 2 5" xfId="1827" xr:uid="{1D0B1A9F-39E5-493F-AA69-4B4ABF0374EA}"/>
    <cellStyle name="Įprastas 4 3 3 5 2 5 2" xfId="4837" xr:uid="{8A851582-5432-41BC-9868-5E914AD52533}"/>
    <cellStyle name="Įprastas 4 3 3 5 2 5 2 2" xfId="12767" xr:uid="{FC829E20-2FAA-4964-B449-B4C56634EC9E}"/>
    <cellStyle name="Įprastas 4 3 3 5 2 5 3" xfId="9757" xr:uid="{A5EDDAED-EA7D-4F0B-8709-B9CAC7B6FDFC}"/>
    <cellStyle name="Įprastas 4 3 3 5 2 6" xfId="2471" xr:uid="{162FC9A1-CF0E-424C-9F75-6085AA51C6A1}"/>
    <cellStyle name="Įprastas 4 3 3 5 2 6 2" xfId="5801" xr:uid="{3532A686-96E0-4841-B695-1BE500911E4C}"/>
    <cellStyle name="Įprastas 4 3 3 5 2 6 2 2" xfId="13731" xr:uid="{03F70501-344A-438D-934E-66C1304E489B}"/>
    <cellStyle name="Įprastas 4 3 3 5 2 6 3" xfId="10401" xr:uid="{50E501C3-B3F9-4F64-9878-CDDE7459362B}"/>
    <cellStyle name="Įprastas 4 3 3 5 2 7" xfId="3115" xr:uid="{201385E7-3BDF-47A6-9D56-4FB06F2413F2}"/>
    <cellStyle name="Įprastas 4 3 3 5 2 7 2" xfId="6524" xr:uid="{6F2D85C5-AB6E-4A33-94A1-E22E4732A53C}"/>
    <cellStyle name="Įprastas 4 3 3 5 2 7 2 2" xfId="14454" xr:uid="{D616BBAF-EDFF-4347-933C-069575926286}"/>
    <cellStyle name="Įprastas 4 3 3 5 2 7 3" xfId="11045" xr:uid="{70076714-AC09-47F1-A4C4-BA88972F50E7}"/>
    <cellStyle name="Įprastas 4 3 3 5 2 8" xfId="3873" xr:uid="{F125FBEC-15B7-4FDB-A4EA-22F34AD1768E}"/>
    <cellStyle name="Įprastas 4 3 3 5 2 8 2" xfId="11803" xr:uid="{5EF6DBE3-B554-4DE0-9580-4B507DC2F149}"/>
    <cellStyle name="Įprastas 4 3 3 5 2 9" xfId="7503" xr:uid="{4788CFA6-C4D6-40FC-837D-1D921E58891B}"/>
    <cellStyle name="Įprastas 4 3 3 5 2 9 2" xfId="15433" xr:uid="{1B7BF3FB-0387-4BE6-A3E7-09C2F8972334}"/>
    <cellStyle name="Įprastas 4 3 3 5 3" xfId="409" xr:uid="{69420DC9-6305-4DCA-911E-1DDE1F3077B3}"/>
    <cellStyle name="Įprastas 4 3 3 5 3 2" xfId="1053" xr:uid="{33399728-6855-48AF-95FB-BF49A5513BBB}"/>
    <cellStyle name="Įprastas 4 3 3 5 3 2 2" xfId="4958" xr:uid="{1E4F5B24-2D71-467A-8B09-97D1E3701E18}"/>
    <cellStyle name="Įprastas 4 3 3 5 3 2 2 2" xfId="12888" xr:uid="{F23346DF-2A9E-4783-9CE5-C8890504CF2E}"/>
    <cellStyle name="Įprastas 4 3 3 5 3 2 3" xfId="8983" xr:uid="{232C483D-C710-4867-AD54-E3EE9D76984D}"/>
    <cellStyle name="Įprastas 4 3 3 5 3 3" xfId="2019" xr:uid="{1660ECDD-56E2-4240-8966-3467BF62229F}"/>
    <cellStyle name="Įprastas 4 3 3 5 3 3 2" xfId="5922" xr:uid="{9FBD41F6-E80B-4A9C-96F2-9FCA8535A790}"/>
    <cellStyle name="Įprastas 4 3 3 5 3 3 2 2" xfId="13852" xr:uid="{53F2B0FD-1A5E-40FF-84B4-7C2B6BB7FE7D}"/>
    <cellStyle name="Įprastas 4 3 3 5 3 3 3" xfId="9949" xr:uid="{2513776E-5159-4E44-82BF-1816C2388C7C}"/>
    <cellStyle name="Įprastas 4 3 3 5 3 4" xfId="2663" xr:uid="{EE985BEB-742E-4951-82B8-FC163B09898F}"/>
    <cellStyle name="Įprastas 4 3 3 5 3 4 2" xfId="6645" xr:uid="{A2059AA2-7517-4A54-8E56-83621F1DC788}"/>
    <cellStyle name="Įprastas 4 3 3 5 3 4 2 2" xfId="14575" xr:uid="{28D6870D-2A84-467F-814E-B89CE0597F21}"/>
    <cellStyle name="Įprastas 4 3 3 5 3 4 3" xfId="10593" xr:uid="{531CF56B-DB15-46CD-ADBC-86EE0DD7D06F}"/>
    <cellStyle name="Įprastas 4 3 3 5 3 5" xfId="3307" xr:uid="{B8D7B531-6E81-45A2-A263-DACAA42F33E6}"/>
    <cellStyle name="Įprastas 4 3 3 5 3 5 2" xfId="11237" xr:uid="{8BEECA28-98F6-47D3-8C6A-B7E5C632EBD1}"/>
    <cellStyle name="Įprastas 4 3 3 5 3 6" xfId="3994" xr:uid="{68DAAE0A-72DB-4FAA-9A50-3D6D8CACAD14}"/>
    <cellStyle name="Įprastas 4 3 3 5 3 6 2" xfId="11924" xr:uid="{724B43A9-72E0-4501-B5F5-53B7752DA153}"/>
    <cellStyle name="Įprastas 4 3 3 5 3 7" xfId="7695" xr:uid="{74557169-1E5A-44E6-A2BD-BD487054C200}"/>
    <cellStyle name="Įprastas 4 3 3 5 3 7 2" xfId="15625" xr:uid="{45D3E651-CD39-4F08-A1F9-C52B59C9FA9F}"/>
    <cellStyle name="Įprastas 4 3 3 5 3 8" xfId="8339" xr:uid="{A4FB2246-51B0-4A73-82FC-3378F49A46E5}"/>
    <cellStyle name="Įprastas 4 3 3 5 4" xfId="731" xr:uid="{2D45F5AF-B8B3-4B91-9E36-AEB4284EE51B}"/>
    <cellStyle name="Įprastas 4 3 3 5 4 2" xfId="5199" xr:uid="{15C6632D-358C-4F14-8D9A-0CB7EEEB9516}"/>
    <cellStyle name="Įprastas 4 3 3 5 4 2 2" xfId="13129" xr:uid="{DA17DF3B-6584-4105-9FCF-49DF47FA4167}"/>
    <cellStyle name="Įprastas 4 3 3 5 4 3" xfId="6163" xr:uid="{8A9082B7-B757-45F4-8F56-FF563ACAEBAD}"/>
    <cellStyle name="Įprastas 4 3 3 5 4 3 2" xfId="14093" xr:uid="{FD5309FA-ECC0-4892-894F-5C3561577054}"/>
    <cellStyle name="Įprastas 4 3 3 5 4 4" xfId="6886" xr:uid="{D08AC5F8-2198-4BDE-9353-CA3E8B4DF77F}"/>
    <cellStyle name="Įprastas 4 3 3 5 4 4 2" xfId="14816" xr:uid="{AFBD7959-2C1D-40EE-9838-DA08BED66DD2}"/>
    <cellStyle name="Įprastas 4 3 3 5 4 5" xfId="4235" xr:uid="{81D6F6A6-4042-4D73-8F23-952EFED33B9A}"/>
    <cellStyle name="Įprastas 4 3 3 5 4 5 2" xfId="12165" xr:uid="{0F1EA04B-352A-41C4-81A4-EE0172B6A14B}"/>
    <cellStyle name="Įprastas 4 3 3 5 4 6" xfId="8661" xr:uid="{D5F18F6E-FA49-4C8D-8A4E-7ED6E6F773B6}"/>
    <cellStyle name="Įprastas 4 3 3 5 5" xfId="1375" xr:uid="{FE5A620A-45B7-4A86-AAB1-B827B122D8FD}"/>
    <cellStyle name="Įprastas 4 3 3 5 5 2" xfId="5440" xr:uid="{EC997A7D-109B-47B6-9468-6130A34C8F41}"/>
    <cellStyle name="Įprastas 4 3 3 5 5 2 2" xfId="13370" xr:uid="{17CA1ADC-9792-406D-8E32-FD6EC7968359}"/>
    <cellStyle name="Įprastas 4 3 3 5 5 3" xfId="7127" xr:uid="{2221A7E7-9995-44C6-905A-91A57D790210}"/>
    <cellStyle name="Įprastas 4 3 3 5 5 3 2" xfId="15057" xr:uid="{55E11D4D-1269-4013-BB19-7A34D1A82DF3}"/>
    <cellStyle name="Įprastas 4 3 3 5 5 4" xfId="4476" xr:uid="{EEDE80C9-359F-4257-90A2-E5633C591258}"/>
    <cellStyle name="Įprastas 4 3 3 5 5 4 2" xfId="12406" xr:uid="{50B025D8-A86D-4830-9796-DAED3FF5FFDD}"/>
    <cellStyle name="Įprastas 4 3 3 5 5 5" xfId="9305" xr:uid="{8B623ABB-3EB6-48EF-BDD4-A3A1480398F5}"/>
    <cellStyle name="Įprastas 4 3 3 5 6" xfId="1697" xr:uid="{24CABE84-D15A-40F0-A094-966702B6F858}"/>
    <cellStyle name="Įprastas 4 3 3 5 6 2" xfId="4717" xr:uid="{A7FB0776-9207-4CAD-8A4C-D5A1D277F8E7}"/>
    <cellStyle name="Įprastas 4 3 3 5 6 2 2" xfId="12647" xr:uid="{7D22BCA5-E9E5-4786-9E14-A2B3A7B8DE5C}"/>
    <cellStyle name="Įprastas 4 3 3 5 6 3" xfId="9627" xr:uid="{EEA62F8A-3CED-4920-90B6-791D5810F74F}"/>
    <cellStyle name="Įprastas 4 3 3 5 7" xfId="2341" xr:uid="{A098FFE6-FCA7-4FB6-8F9C-0B42773C6773}"/>
    <cellStyle name="Įprastas 4 3 3 5 7 2" xfId="5681" xr:uid="{8F7134A1-004C-4DC0-BBE0-E05D24D48D17}"/>
    <cellStyle name="Įprastas 4 3 3 5 7 2 2" xfId="13611" xr:uid="{2B3BC500-95CF-432A-B5F2-83C715C7D23A}"/>
    <cellStyle name="Įprastas 4 3 3 5 7 3" xfId="10271" xr:uid="{86338C3A-A400-4088-8437-7D4E8AA8D854}"/>
    <cellStyle name="Įprastas 4 3 3 5 8" xfId="2985" xr:uid="{69DC0D29-CF96-4ADE-A9C5-D62DA951DD16}"/>
    <cellStyle name="Įprastas 4 3 3 5 8 2" xfId="6404" xr:uid="{880E5E25-2E82-497F-87BE-1E8A71D27F13}"/>
    <cellStyle name="Įprastas 4 3 3 5 8 2 2" xfId="14334" xr:uid="{E0E43919-28D3-4FDE-868D-23F0A15C5F02}"/>
    <cellStyle name="Įprastas 4 3 3 5 8 3" xfId="10915" xr:uid="{1DDA8C16-4A77-4382-883D-F3B0A2C3C4EF}"/>
    <cellStyle name="Įprastas 4 3 3 5 9" xfId="3629" xr:uid="{7A557F7F-00C7-4171-A201-136730DF0C0A}"/>
    <cellStyle name="Įprastas 4 3 3 5 9 2" xfId="11559" xr:uid="{90334206-8D43-421E-B06E-63D41EA6905A}"/>
    <cellStyle name="Įprastas 4 3 3 6" xfId="152" xr:uid="{8A4F51DF-5C3E-4CF3-8275-AC9B7DBB4200}"/>
    <cellStyle name="Įprastas 4 3 3 6 10" xfId="8082" xr:uid="{2FAC2EFE-E80C-409D-9DAC-1DB7C9419375}"/>
    <cellStyle name="Įprastas 4 3 3 6 2" xfId="474" xr:uid="{BE609FDD-B3B4-4E3E-990A-9BD9C1EDF146}"/>
    <cellStyle name="Įprastas 4 3 3 6 2 2" xfId="1118" xr:uid="{A0692942-0B3A-4755-8395-758C88CCFB42}"/>
    <cellStyle name="Įprastas 4 3 3 6 2 2 2" xfId="5018" xr:uid="{2E69C646-F794-4C6A-BF45-3779A23CCA4B}"/>
    <cellStyle name="Įprastas 4 3 3 6 2 2 2 2" xfId="12948" xr:uid="{96DDD239-99AD-4BF9-988B-232A806A8724}"/>
    <cellStyle name="Įprastas 4 3 3 6 2 2 3" xfId="9048" xr:uid="{68525397-EAFC-449A-8EE6-EAEA6BEAD0BB}"/>
    <cellStyle name="Įprastas 4 3 3 6 2 3" xfId="2084" xr:uid="{DA43BFEE-5D43-4728-8E1A-D643C9131D39}"/>
    <cellStyle name="Įprastas 4 3 3 6 2 3 2" xfId="5982" xr:uid="{34B913CA-0C89-41EC-A9C5-CB69BADA2BB8}"/>
    <cellStyle name="Įprastas 4 3 3 6 2 3 2 2" xfId="13912" xr:uid="{18760700-D0C4-4D46-BCC9-0217E133A869}"/>
    <cellStyle name="Įprastas 4 3 3 6 2 3 3" xfId="10014" xr:uid="{02A1447C-A1F9-4333-A6C7-67E0D9955C50}"/>
    <cellStyle name="Įprastas 4 3 3 6 2 4" xfId="2728" xr:uid="{08297B02-5A5C-4B38-A7F6-8AF44824C4AB}"/>
    <cellStyle name="Įprastas 4 3 3 6 2 4 2" xfId="6705" xr:uid="{818C555B-B987-48A1-83EE-541B372EA0C5}"/>
    <cellStyle name="Įprastas 4 3 3 6 2 4 2 2" xfId="14635" xr:uid="{CFF5A6B8-82D5-4F85-BF3C-65343A7229C3}"/>
    <cellStyle name="Įprastas 4 3 3 6 2 4 3" xfId="10658" xr:uid="{2F1B18C1-C13A-4CEC-BBF2-C41494765C6D}"/>
    <cellStyle name="Įprastas 4 3 3 6 2 5" xfId="3372" xr:uid="{66106F70-70C4-4EBA-A426-10DB32CAB84D}"/>
    <cellStyle name="Įprastas 4 3 3 6 2 5 2" xfId="11302" xr:uid="{8A471355-8E7C-46F4-BCE4-C74BA5634F71}"/>
    <cellStyle name="Įprastas 4 3 3 6 2 6" xfId="4054" xr:uid="{C3E2AA27-0B94-4986-9B88-B84EF47390F4}"/>
    <cellStyle name="Įprastas 4 3 3 6 2 6 2" xfId="11984" xr:uid="{0864A6BD-7F42-416A-965D-65913FF85A11}"/>
    <cellStyle name="Įprastas 4 3 3 6 2 7" xfId="7760" xr:uid="{95E2056D-616E-425F-B318-4818CBB1ECF4}"/>
    <cellStyle name="Įprastas 4 3 3 6 2 7 2" xfId="15690" xr:uid="{D413FDA9-2626-4914-841B-1822D1AB876B}"/>
    <cellStyle name="Įprastas 4 3 3 6 2 8" xfId="8404" xr:uid="{6FB0A8B3-9BA0-427F-A931-2F8C8607EDD5}"/>
    <cellStyle name="Įprastas 4 3 3 6 3" xfId="796" xr:uid="{3C430C86-F6DC-4FF7-8E50-64D3D4F6D4A4}"/>
    <cellStyle name="Įprastas 4 3 3 6 3 2" xfId="5259" xr:uid="{ED57C610-B6ED-4DA8-867C-C6D2561852EB}"/>
    <cellStyle name="Įprastas 4 3 3 6 3 2 2" xfId="13189" xr:uid="{E0E4E310-7903-4170-93F0-071FE1FEDD88}"/>
    <cellStyle name="Įprastas 4 3 3 6 3 3" xfId="6223" xr:uid="{365E5A41-F5D5-40E1-A59F-F5E183D1A868}"/>
    <cellStyle name="Įprastas 4 3 3 6 3 3 2" xfId="14153" xr:uid="{97D31C75-AD1C-487B-9449-1C8248615663}"/>
    <cellStyle name="Įprastas 4 3 3 6 3 4" xfId="6946" xr:uid="{9FBA5D1F-1C1D-4C12-88D8-8423F1ED6FDB}"/>
    <cellStyle name="Įprastas 4 3 3 6 3 4 2" xfId="14876" xr:uid="{6B52C36D-C6BF-4C15-8C2A-679F6A54F0ED}"/>
    <cellStyle name="Įprastas 4 3 3 6 3 5" xfId="4295" xr:uid="{49B0AA7F-1927-46FE-95AF-EB487E835E4D}"/>
    <cellStyle name="Įprastas 4 3 3 6 3 5 2" xfId="12225" xr:uid="{9BCDBDD4-357B-4D27-AD00-633264C78896}"/>
    <cellStyle name="Įprastas 4 3 3 6 3 6" xfId="8726" xr:uid="{D34F118D-7765-4CAE-B328-82F528126964}"/>
    <cellStyle name="Įprastas 4 3 3 6 4" xfId="1440" xr:uid="{A379B5D2-B9F5-434A-A603-65BE4479B2B7}"/>
    <cellStyle name="Įprastas 4 3 3 6 4 2" xfId="5500" xr:uid="{C2D1A3F2-99C2-4DB7-B616-89227ADA2552}"/>
    <cellStyle name="Įprastas 4 3 3 6 4 2 2" xfId="13430" xr:uid="{2146AD7A-3628-4506-8770-F6A63F67A8E7}"/>
    <cellStyle name="Įprastas 4 3 3 6 4 3" xfId="7187" xr:uid="{CA6B0312-D50D-402F-8684-2D5805E97090}"/>
    <cellStyle name="Įprastas 4 3 3 6 4 3 2" xfId="15117" xr:uid="{BF76CC8C-1641-46E9-8CD7-2484EDD5AB30}"/>
    <cellStyle name="Įprastas 4 3 3 6 4 4" xfId="4536" xr:uid="{89F686D0-2945-40F8-A05F-DB3A6845A716}"/>
    <cellStyle name="Įprastas 4 3 3 6 4 4 2" xfId="12466" xr:uid="{536A903F-AF2E-4251-8FB1-A9473D098AA2}"/>
    <cellStyle name="Įprastas 4 3 3 6 4 5" xfId="9370" xr:uid="{6EC12224-05DB-4646-98E6-7D7982D829C9}"/>
    <cellStyle name="Įprastas 4 3 3 6 5" xfId="1762" xr:uid="{E34C38B8-0964-4237-90BB-876C8D6BF68F}"/>
    <cellStyle name="Įprastas 4 3 3 6 5 2" xfId="4777" xr:uid="{A53BED1F-FC35-4DBD-B532-CF3D5826E35F}"/>
    <cellStyle name="Įprastas 4 3 3 6 5 2 2" xfId="12707" xr:uid="{581851A2-D0FB-4647-828B-17E8A10EA426}"/>
    <cellStyle name="Įprastas 4 3 3 6 5 3" xfId="9692" xr:uid="{E4F485B4-CA10-4C72-8210-09DEABC7E4CA}"/>
    <cellStyle name="Įprastas 4 3 3 6 6" xfId="2406" xr:uid="{4FE09E18-B2A9-4673-8443-E41B57F02A10}"/>
    <cellStyle name="Įprastas 4 3 3 6 6 2" xfId="5741" xr:uid="{34A81A11-869F-4B10-BAA3-E89C619B85A9}"/>
    <cellStyle name="Įprastas 4 3 3 6 6 2 2" xfId="13671" xr:uid="{B77729C1-33E7-46F1-8319-5828E09B2D84}"/>
    <cellStyle name="Įprastas 4 3 3 6 6 3" xfId="10336" xr:uid="{B7FD20C2-5A85-4F8F-A6E8-F697B33355F1}"/>
    <cellStyle name="Įprastas 4 3 3 6 7" xfId="3050" xr:uid="{CB5C81DF-0047-4BEE-BC93-1C1F02D50176}"/>
    <cellStyle name="Įprastas 4 3 3 6 7 2" xfId="6464" xr:uid="{FC594DB4-3560-4AA3-85C2-16428A477223}"/>
    <cellStyle name="Įprastas 4 3 3 6 7 2 2" xfId="14394" xr:uid="{5E5C6E7A-F8E5-47E0-ABA5-84355ABF31C4}"/>
    <cellStyle name="Įprastas 4 3 3 6 7 3" xfId="10980" xr:uid="{E45FC405-2348-436A-9063-5C50AFEBBFC5}"/>
    <cellStyle name="Įprastas 4 3 3 6 8" xfId="3813" xr:uid="{7E4B46E0-25BC-4534-AF00-9D13F277F494}"/>
    <cellStyle name="Įprastas 4 3 3 6 8 2" xfId="11743" xr:uid="{EB14A01E-4EBA-49CA-8D65-0AB8B1A3295A}"/>
    <cellStyle name="Įprastas 4 3 3 6 9" xfId="7438" xr:uid="{3F7FDEA5-7CA6-4768-8A80-54877B20A47F}"/>
    <cellStyle name="Įprastas 4 3 3 6 9 2" xfId="15368" xr:uid="{83BCE9F9-2508-4C08-9B63-4DBC6EDE7CD6}"/>
    <cellStyle name="Įprastas 4 3 3 7" xfId="281" xr:uid="{7EDB3FBF-07F9-478F-AA60-6DC4E0014783}"/>
    <cellStyle name="Įprastas 4 3 3 7 10" xfId="8211" xr:uid="{5115A455-5B8F-41A5-91E2-60CB9A5B80DE}"/>
    <cellStyle name="Įprastas 4 3 3 7 2" xfId="603" xr:uid="{98B95646-FA40-4CC0-8722-26E63870BDE7}"/>
    <cellStyle name="Įprastas 4 3 3 7 2 2" xfId="1247" xr:uid="{C5EAAC75-DAD2-467F-8CBB-08E7E83E7DC6}"/>
    <cellStyle name="Įprastas 4 3 3 7 2 2 2" xfId="9177" xr:uid="{B984A4EE-1074-4D97-976D-2B9D735102BE}"/>
    <cellStyle name="Įprastas 4 3 3 7 2 3" xfId="2213" xr:uid="{1480F745-05A8-4D40-9C55-F597275D6A66}"/>
    <cellStyle name="Įprastas 4 3 3 7 2 3 2" xfId="10143" xr:uid="{895B05E2-BE4C-4EB0-98FB-742D787EBC06}"/>
    <cellStyle name="Įprastas 4 3 3 7 2 4" xfId="2857" xr:uid="{EAEB181A-14FF-4819-A591-5AF2174AC1F1}"/>
    <cellStyle name="Įprastas 4 3 3 7 2 4 2" xfId="10787" xr:uid="{0ADD2FA1-D460-4A85-B2D4-9B87677BEA78}"/>
    <cellStyle name="Įprastas 4 3 3 7 2 5" xfId="3501" xr:uid="{FC0E6453-0229-481A-9384-467B849DBF05}"/>
    <cellStyle name="Įprastas 4 3 3 7 2 5 2" xfId="11431" xr:uid="{9DE6BE39-0542-4AEE-82AC-470BCC755CDF}"/>
    <cellStyle name="Įprastas 4 3 3 7 2 6" xfId="4898" xr:uid="{36D88920-DF51-415B-9972-EF505124D8BE}"/>
    <cellStyle name="Įprastas 4 3 3 7 2 6 2" xfId="12828" xr:uid="{AE7021EB-0403-47DE-A0C2-C6A6E330FBCE}"/>
    <cellStyle name="Įprastas 4 3 3 7 2 7" xfId="7889" xr:uid="{AEDCF4D0-0C4A-47B7-88FB-B7397961B56A}"/>
    <cellStyle name="Įprastas 4 3 3 7 2 7 2" xfId="15819" xr:uid="{2A769B88-D185-4393-9317-2CF5DD19B488}"/>
    <cellStyle name="Įprastas 4 3 3 7 2 8" xfId="8533" xr:uid="{D4F4B6B8-A057-42B6-BCC3-C49C77FE67A6}"/>
    <cellStyle name="Įprastas 4 3 3 7 3" xfId="925" xr:uid="{25A6436A-732B-42C9-9A50-879D0D2DB7CE}"/>
    <cellStyle name="Įprastas 4 3 3 7 3 2" xfId="5862" xr:uid="{E33CE0B3-40B2-4ACD-BDB2-63A666E0EE38}"/>
    <cellStyle name="Įprastas 4 3 3 7 3 2 2" xfId="13792" xr:uid="{AAFE59F7-D401-479E-838B-E95FA5D0C732}"/>
    <cellStyle name="Įprastas 4 3 3 7 3 3" xfId="8855" xr:uid="{226F1E3B-2AC1-499B-95F2-8F90B3681A7E}"/>
    <cellStyle name="Įprastas 4 3 3 7 4" xfId="1569" xr:uid="{AC5F14EE-4FD3-476F-A934-388982F32FF7}"/>
    <cellStyle name="Įprastas 4 3 3 7 4 2" xfId="6585" xr:uid="{C0E71BBA-906C-4A8F-AC09-3A01BD5C29C7}"/>
    <cellStyle name="Įprastas 4 3 3 7 4 2 2" xfId="14515" xr:uid="{E1849E57-2B07-41EF-BEC1-1B63EEE7DAA7}"/>
    <cellStyle name="Įprastas 4 3 3 7 4 3" xfId="9499" xr:uid="{289B0E5B-340A-4095-B291-968B53B8B333}"/>
    <cellStyle name="Įprastas 4 3 3 7 5" xfId="1891" xr:uid="{78554B36-56F1-40D7-A3BD-77EE444CF469}"/>
    <cellStyle name="Įprastas 4 3 3 7 5 2" xfId="9821" xr:uid="{44F144B0-CD0A-48BB-8A2A-EDDAA934FB97}"/>
    <cellStyle name="Įprastas 4 3 3 7 6" xfId="2535" xr:uid="{4ECBDB92-86E5-4883-88EB-A098C3E2FC0D}"/>
    <cellStyle name="Įprastas 4 3 3 7 6 2" xfId="10465" xr:uid="{00AD793F-A56D-490D-BEA4-3C0F7A595D2D}"/>
    <cellStyle name="Įprastas 4 3 3 7 7" xfId="3179" xr:uid="{9C28F861-0E25-481B-825E-FF42E3B27C45}"/>
    <cellStyle name="Įprastas 4 3 3 7 7 2" xfId="11109" xr:uid="{7D67E2A7-F6C4-484A-A0DF-481E7FFD732B}"/>
    <cellStyle name="Įprastas 4 3 3 7 8" xfId="3934" xr:uid="{46FD0D75-4D7B-4A4B-91FD-7420EDEF43D1}"/>
    <cellStyle name="Įprastas 4 3 3 7 8 2" xfId="11864" xr:uid="{11192866-067A-425D-919E-E18899A8168F}"/>
    <cellStyle name="Įprastas 4 3 3 7 9" xfId="7567" xr:uid="{18F16F23-63A8-4649-8379-FDD97F1336BA}"/>
    <cellStyle name="Įprastas 4 3 3 7 9 2" xfId="15497" xr:uid="{D1F0F6F7-588C-4471-A520-0C8422A8BE0D}"/>
    <cellStyle name="Įprastas 4 3 3 8" xfId="344" xr:uid="{989BFE5E-8F96-4255-BFBA-90B802584517}"/>
    <cellStyle name="Įprastas 4 3 3 8 2" xfId="988" xr:uid="{A8542006-94B1-47CB-8D60-91C798AAB0BA}"/>
    <cellStyle name="Įprastas 4 3 3 8 2 2" xfId="5139" xr:uid="{380ADADB-C2D9-4C30-BBF9-212A90753495}"/>
    <cellStyle name="Įprastas 4 3 3 8 2 2 2" xfId="13069" xr:uid="{3C8C327F-F625-4DB6-BD87-F73EBBCEBFD2}"/>
    <cellStyle name="Įprastas 4 3 3 8 2 3" xfId="8918" xr:uid="{BA63ED6C-6708-47CD-9424-D3FBE485F14C}"/>
    <cellStyle name="Įprastas 4 3 3 8 3" xfId="1954" xr:uid="{98438A77-01B2-4A43-B101-897B364BE79C}"/>
    <cellStyle name="Įprastas 4 3 3 8 3 2" xfId="6103" xr:uid="{928D322A-3681-4EA0-AFD5-F31D75D87B82}"/>
    <cellStyle name="Įprastas 4 3 3 8 3 2 2" xfId="14033" xr:uid="{73B96EA0-B3FC-49DB-AA63-34C105FD3186}"/>
    <cellStyle name="Įprastas 4 3 3 8 3 3" xfId="9884" xr:uid="{85D29D97-3B21-4572-812D-E381A5CCE359}"/>
    <cellStyle name="Įprastas 4 3 3 8 4" xfId="2598" xr:uid="{2715BA9E-874B-4612-A5C5-072DDF810CE9}"/>
    <cellStyle name="Įprastas 4 3 3 8 4 2" xfId="6826" xr:uid="{1F6EAF4C-9C04-4EE7-A783-491D68C8357F}"/>
    <cellStyle name="Įprastas 4 3 3 8 4 2 2" xfId="14756" xr:uid="{6E15C0B9-157F-4580-AC02-29D5D1696461}"/>
    <cellStyle name="Įprastas 4 3 3 8 4 3" xfId="10528" xr:uid="{B372A1E2-12BA-429D-B315-6080D8774F1B}"/>
    <cellStyle name="Įprastas 4 3 3 8 5" xfId="3242" xr:uid="{E9EC65F4-9DCF-45D3-AD90-37EB6F4217D4}"/>
    <cellStyle name="Įprastas 4 3 3 8 5 2" xfId="11172" xr:uid="{966BCC47-D395-4913-BEE8-565BA454C4E5}"/>
    <cellStyle name="Įprastas 4 3 3 8 6" xfId="4175" xr:uid="{E2BEC3B5-220F-4F2C-9467-5B44F4625A13}"/>
    <cellStyle name="Įprastas 4 3 3 8 6 2" xfId="12105" xr:uid="{0E1E950D-581D-4D57-869A-24EBB50E1A6C}"/>
    <cellStyle name="Įprastas 4 3 3 8 7" xfId="7630" xr:uid="{79442C3E-ED0F-47E2-AAC6-A0012BAA3124}"/>
    <cellStyle name="Įprastas 4 3 3 8 7 2" xfId="15560" xr:uid="{6D33C2D7-0973-4DD9-B11D-6D1E41C83EEA}"/>
    <cellStyle name="Įprastas 4 3 3 8 8" xfId="8274" xr:uid="{4CE3E232-1939-4D12-A7E8-AA1A499F6E17}"/>
    <cellStyle name="Įprastas 4 3 3 9" xfId="666" xr:uid="{817C5BB1-6E73-4B39-A6D9-ABCA80DC5489}"/>
    <cellStyle name="Įprastas 4 3 3 9 2" xfId="5380" xr:uid="{96B42D54-7676-4766-AEEC-6639453D5108}"/>
    <cellStyle name="Įprastas 4 3 3 9 2 2" xfId="13310" xr:uid="{E50D456A-A749-4DFF-BF90-B948152219EE}"/>
    <cellStyle name="Įprastas 4 3 3 9 3" xfId="7067" xr:uid="{D8E61248-7C81-470C-ACC4-EBB7D6EEE5F1}"/>
    <cellStyle name="Įprastas 4 3 3 9 3 2" xfId="14997" xr:uid="{BC844129-240C-46AE-B97A-6894ADBD8DE8}"/>
    <cellStyle name="Įprastas 4 3 3 9 4" xfId="4416" xr:uid="{13D559A9-A936-4FA4-8612-AB0E6EB91B45}"/>
    <cellStyle name="Įprastas 4 3 3 9 4 2" xfId="12346" xr:uid="{43643E83-E854-4CB7-A805-4B6A5EB298E4}"/>
    <cellStyle name="Įprastas 4 3 3 9 5" xfId="8596" xr:uid="{71B6AC7D-6854-4960-8D67-BA6A156AEA59}"/>
    <cellStyle name="Įprastas 4 3 4" xfId="24" xr:uid="{51B25949-976B-48E7-865D-A152C6330E95}"/>
    <cellStyle name="Įprastas 4 3 4 10" xfId="1635" xr:uid="{9D3EB10B-5851-4F66-8FE7-FF9EB7FCAAED}"/>
    <cellStyle name="Įprastas 4 3 4 10 2" xfId="5624" xr:uid="{3CA882B1-07ED-4684-BCA7-F005BAA6219B}"/>
    <cellStyle name="Įprastas 4 3 4 10 2 2" xfId="13554" xr:uid="{E7D6333C-F287-4B5C-BEBE-36338D50F6D4}"/>
    <cellStyle name="Įprastas 4 3 4 10 3" xfId="9565" xr:uid="{74B7720B-FF78-4A53-B484-5C8AEBB7CC8C}"/>
    <cellStyle name="Įprastas 4 3 4 11" xfId="2279" xr:uid="{A323ADE3-9761-4D4B-B489-D2390A85CA16}"/>
    <cellStyle name="Įprastas 4 3 4 11 2" xfId="6347" xr:uid="{3795A6FF-43E5-46E6-86FF-65DF4AB938A8}"/>
    <cellStyle name="Įprastas 4 3 4 11 2 2" xfId="14277" xr:uid="{3F1B2148-64DF-4D46-9BCD-6255B0855D72}"/>
    <cellStyle name="Įprastas 4 3 4 11 3" xfId="10209" xr:uid="{4BCFE0D0-5C43-4E1F-BDAD-C366D446E938}"/>
    <cellStyle name="Įprastas 4 3 4 12" xfId="2923" xr:uid="{C1972F45-8251-4BB0-BD3C-334EA0AA2838}"/>
    <cellStyle name="Įprastas 4 3 4 12 2" xfId="10853" xr:uid="{F3E884A9-A569-43FF-A4C7-AF4B89C329E0}"/>
    <cellStyle name="Įprastas 4 3 4 13" xfId="3567" xr:uid="{34145731-7851-46BA-BBE0-3E9BC381D991}"/>
    <cellStyle name="Įprastas 4 3 4 13 2" xfId="11497" xr:uid="{29A7DF03-FD1A-4070-AAEF-04F7427346C8}"/>
    <cellStyle name="Įprastas 4 3 4 14" xfId="3696" xr:uid="{3E66EA95-CD79-4DAB-B2A8-A76B551307F0}"/>
    <cellStyle name="Įprastas 4 3 4 14 2" xfId="11626" xr:uid="{B009C90D-CB2B-481E-B8E3-704CBCAB890B}"/>
    <cellStyle name="Įprastas 4 3 4 15" xfId="7311" xr:uid="{AFF583B0-80CC-4F6E-9BE6-27263CE9204D}"/>
    <cellStyle name="Įprastas 4 3 4 15 2" xfId="15241" xr:uid="{96CCEC2F-45A0-4B52-B1DE-91EE07148AE9}"/>
    <cellStyle name="Įprastas 4 3 4 16" xfId="7955" xr:uid="{56FC1750-C666-47F9-BABF-B05D03DDA364}"/>
    <cellStyle name="Įprastas 4 3 4 2" xfId="44" xr:uid="{2431F5CF-FC25-43D4-B458-7FD2C92F1E6D}"/>
    <cellStyle name="Įprastas 4 3 4 2 10" xfId="2943" xr:uid="{BABC5A11-F021-4D18-937B-4A22FD0CFC40}"/>
    <cellStyle name="Įprastas 4 3 4 2 10 2" xfId="10873" xr:uid="{D685CE49-45A9-4E19-BD50-4C9563988C1C}"/>
    <cellStyle name="Įprastas 4 3 4 2 11" xfId="3587" xr:uid="{06670EE0-F374-4041-AC24-5C0F1CF5EF99}"/>
    <cellStyle name="Įprastas 4 3 4 2 11 2" xfId="11517" xr:uid="{B3B5A05A-6973-4F06-B72E-46560800C650}"/>
    <cellStyle name="Įprastas 4 3 4 2 12" xfId="3716" xr:uid="{AC4AFC5F-C9F6-4D72-9D34-194F4468C2CB}"/>
    <cellStyle name="Įprastas 4 3 4 2 12 2" xfId="11646" xr:uid="{1A7D30C3-B3A9-4EFA-AED1-2058CF963830}"/>
    <cellStyle name="Įprastas 4 3 4 2 13" xfId="7331" xr:uid="{95396A69-9DF1-4B1F-9009-17483961E2AF}"/>
    <cellStyle name="Įprastas 4 3 4 2 13 2" xfId="15261" xr:uid="{B1859829-36AC-45EC-A594-73ACEF53FB17}"/>
    <cellStyle name="Įprastas 4 3 4 2 14" xfId="7975" xr:uid="{65141C27-964B-4435-A651-25488DB9AA55}"/>
    <cellStyle name="Įprastas 4 3 4 2 2" xfId="110" xr:uid="{6D795971-A858-460F-BB94-FCDED14B93F8}"/>
    <cellStyle name="Įprastas 4 3 4 2 2 10" xfId="3776" xr:uid="{8D9F7731-631E-458E-BBD0-A07A615A5AA3}"/>
    <cellStyle name="Įprastas 4 3 4 2 2 10 2" xfId="11706" xr:uid="{BFBE1AC0-DEF8-4518-BCD4-013D4BD1393B}"/>
    <cellStyle name="Įprastas 4 3 4 2 2 11" xfId="7396" xr:uid="{83EB3BC0-D1B0-4BC8-9C84-C8B1F4F2E9BE}"/>
    <cellStyle name="Įprastas 4 3 4 2 2 11 2" xfId="15326" xr:uid="{DE19F9D8-C66C-41FB-A859-0D57B72F3ED0}"/>
    <cellStyle name="Įprastas 4 3 4 2 2 12" xfId="8040" xr:uid="{AE2EF5FB-E34E-49D0-948A-B33E1A690A6E}"/>
    <cellStyle name="Įprastas 4 3 4 2 2 2" xfId="240" xr:uid="{682CBE35-97BA-4AA4-A68C-EE3C634AEB6A}"/>
    <cellStyle name="Įprastas 4 3 4 2 2 2 10" xfId="8170" xr:uid="{E9A9B1D5-5723-4A02-8D41-CE384CD04123}"/>
    <cellStyle name="Įprastas 4 3 4 2 2 2 2" xfId="562" xr:uid="{6B99D6EC-17D8-4298-B8C4-45A4590BB8EE}"/>
    <cellStyle name="Įprastas 4 3 4 2 2 2 2 2" xfId="1206" xr:uid="{FD71F1E4-0085-43E7-9795-1D05FCC7A0C1}"/>
    <cellStyle name="Įprastas 4 3 4 2 2 2 2 2 2" xfId="5101" xr:uid="{64C965AF-4861-45C0-B7E9-5956FB9896DA}"/>
    <cellStyle name="Įprastas 4 3 4 2 2 2 2 2 2 2" xfId="13031" xr:uid="{AA4809D4-3214-419C-9863-57D60CE87C37}"/>
    <cellStyle name="Įprastas 4 3 4 2 2 2 2 2 3" xfId="9136" xr:uid="{FE4C28FE-152B-46E0-9CE0-0E11F426FC4C}"/>
    <cellStyle name="Įprastas 4 3 4 2 2 2 2 3" xfId="2172" xr:uid="{97F4BDE8-7DAC-4401-9FAE-1DAAF537D643}"/>
    <cellStyle name="Įprastas 4 3 4 2 2 2 2 3 2" xfId="6065" xr:uid="{D1D010C0-15B0-4720-922D-9FEA8026E1DA}"/>
    <cellStyle name="Įprastas 4 3 4 2 2 2 2 3 2 2" xfId="13995" xr:uid="{CD8E5849-B3B2-4EB0-900B-B5AF94E9E881}"/>
    <cellStyle name="Įprastas 4 3 4 2 2 2 2 3 3" xfId="10102" xr:uid="{D66E80F8-6808-4667-AC38-396F1C789907}"/>
    <cellStyle name="Įprastas 4 3 4 2 2 2 2 4" xfId="2816" xr:uid="{CEA0C277-26A4-405B-937B-1ADFF9848BD5}"/>
    <cellStyle name="Įprastas 4 3 4 2 2 2 2 4 2" xfId="6788" xr:uid="{B4E9C398-2308-44A8-81B9-FBC41511D4C7}"/>
    <cellStyle name="Įprastas 4 3 4 2 2 2 2 4 2 2" xfId="14718" xr:uid="{C1E37DBF-8CB6-4185-AC7A-C231C820F7B2}"/>
    <cellStyle name="Įprastas 4 3 4 2 2 2 2 4 3" xfId="10746" xr:uid="{0A712FF8-A197-4876-9A36-D6ED5896AE81}"/>
    <cellStyle name="Įprastas 4 3 4 2 2 2 2 5" xfId="3460" xr:uid="{C8D411BD-844B-4A5B-9856-FCBFA8999EDD}"/>
    <cellStyle name="Įprastas 4 3 4 2 2 2 2 5 2" xfId="11390" xr:uid="{8E65D8CD-CC9F-42A0-BA19-BDDB181F9EBF}"/>
    <cellStyle name="Įprastas 4 3 4 2 2 2 2 6" xfId="4137" xr:uid="{DBFB2BC2-4F44-43E7-90B7-D02CF01C5A28}"/>
    <cellStyle name="Įprastas 4 3 4 2 2 2 2 6 2" xfId="12067" xr:uid="{9425913D-4A4B-4035-BA22-B17800E8E407}"/>
    <cellStyle name="Įprastas 4 3 4 2 2 2 2 7" xfId="7848" xr:uid="{9BD55DF7-30C3-4E5F-A0F7-07BDF234D773}"/>
    <cellStyle name="Įprastas 4 3 4 2 2 2 2 7 2" xfId="15778" xr:uid="{D8D668C5-E605-4056-A907-B36F09184014}"/>
    <cellStyle name="Įprastas 4 3 4 2 2 2 2 8" xfId="8492" xr:uid="{B798C4EB-3D9D-47BE-B429-927032F8D06A}"/>
    <cellStyle name="Įprastas 4 3 4 2 2 2 3" xfId="884" xr:uid="{4DA188DA-0A12-403D-80C3-1C6577BAF2D8}"/>
    <cellStyle name="Įprastas 4 3 4 2 2 2 3 2" xfId="5342" xr:uid="{D261CE8C-3F39-4411-A9A2-187935502C70}"/>
    <cellStyle name="Įprastas 4 3 4 2 2 2 3 2 2" xfId="13272" xr:uid="{E747C1FF-A1AF-445D-B7AA-51CCA25DF416}"/>
    <cellStyle name="Įprastas 4 3 4 2 2 2 3 3" xfId="6306" xr:uid="{9C4B8D0E-7585-4C6E-85D8-441025940400}"/>
    <cellStyle name="Įprastas 4 3 4 2 2 2 3 3 2" xfId="14236" xr:uid="{70263193-00A3-46F6-8F40-2BDDA03C9B9F}"/>
    <cellStyle name="Įprastas 4 3 4 2 2 2 3 4" xfId="7029" xr:uid="{7CA01EC3-6A11-414D-8E44-1D77EC40A7EA}"/>
    <cellStyle name="Įprastas 4 3 4 2 2 2 3 4 2" xfId="14959" xr:uid="{63D953EF-39E3-4D03-BF32-8B5AC4931D6A}"/>
    <cellStyle name="Įprastas 4 3 4 2 2 2 3 5" xfId="4378" xr:uid="{EA245BC6-101F-430A-8C3B-F80F2E59D7E0}"/>
    <cellStyle name="Įprastas 4 3 4 2 2 2 3 5 2" xfId="12308" xr:uid="{F024E5B8-8AF6-4381-88C9-41DA3581EF55}"/>
    <cellStyle name="Įprastas 4 3 4 2 2 2 3 6" xfId="8814" xr:uid="{9DFEFAB2-24D3-4A10-BBE0-C56E8FD87E1C}"/>
    <cellStyle name="Įprastas 4 3 4 2 2 2 4" xfId="1528" xr:uid="{FC901733-C645-44CC-8C11-C58061C02FD9}"/>
    <cellStyle name="Įprastas 4 3 4 2 2 2 4 2" xfId="5583" xr:uid="{6BE049D8-BAD8-4C7B-9227-A60214593FDF}"/>
    <cellStyle name="Įprastas 4 3 4 2 2 2 4 2 2" xfId="13513" xr:uid="{E225E81D-F100-4E15-962E-BF1E342EC829}"/>
    <cellStyle name="Įprastas 4 3 4 2 2 2 4 3" xfId="7270" xr:uid="{162E30C6-55C1-43DF-A29C-A22CE20243E7}"/>
    <cellStyle name="Įprastas 4 3 4 2 2 2 4 3 2" xfId="15200" xr:uid="{37C5A55B-6EAB-4B53-A0ED-55A542C8A8C5}"/>
    <cellStyle name="Įprastas 4 3 4 2 2 2 4 4" xfId="4619" xr:uid="{179DB574-4B4C-4EF7-B439-96243E0130BF}"/>
    <cellStyle name="Įprastas 4 3 4 2 2 2 4 4 2" xfId="12549" xr:uid="{13DF06F7-7B6A-4D08-A216-1FDB6CB84E21}"/>
    <cellStyle name="Įprastas 4 3 4 2 2 2 4 5" xfId="9458" xr:uid="{64DD7334-6EB7-459F-810F-DE06A01CE68A}"/>
    <cellStyle name="Įprastas 4 3 4 2 2 2 5" xfId="1850" xr:uid="{D74EC9FD-D0CD-4D1C-B2CB-87CB74737D83}"/>
    <cellStyle name="Įprastas 4 3 4 2 2 2 5 2" xfId="4860" xr:uid="{37E4CC56-B6BD-441A-BB8A-7067B135C98E}"/>
    <cellStyle name="Įprastas 4 3 4 2 2 2 5 2 2" xfId="12790" xr:uid="{B0D91D35-4DDE-417C-8B1C-C5C9074B8614}"/>
    <cellStyle name="Įprastas 4 3 4 2 2 2 5 3" xfId="9780" xr:uid="{835C8CA5-5076-4DF9-97D3-B8A89017B490}"/>
    <cellStyle name="Įprastas 4 3 4 2 2 2 6" xfId="2494" xr:uid="{53662DBF-0331-4E56-A33A-AAE1A06EFF79}"/>
    <cellStyle name="Įprastas 4 3 4 2 2 2 6 2" xfId="5824" xr:uid="{A4149830-12DD-4A34-89DC-A613444FBD4D}"/>
    <cellStyle name="Įprastas 4 3 4 2 2 2 6 2 2" xfId="13754" xr:uid="{CA46D833-7C71-4EEC-8F19-60FD544D9C06}"/>
    <cellStyle name="Įprastas 4 3 4 2 2 2 6 3" xfId="10424" xr:uid="{3DD2FFFE-65E6-4F18-A071-252014CD9D2C}"/>
    <cellStyle name="Įprastas 4 3 4 2 2 2 7" xfId="3138" xr:uid="{5F60589B-AA7F-405F-9284-39A58D610B20}"/>
    <cellStyle name="Įprastas 4 3 4 2 2 2 7 2" xfId="6547" xr:uid="{EE129AA9-A8E9-4775-AAA3-FD78C690EFDA}"/>
    <cellStyle name="Įprastas 4 3 4 2 2 2 7 2 2" xfId="14477" xr:uid="{A2548C3D-FED3-4F9D-B28E-02F403FE35F6}"/>
    <cellStyle name="Įprastas 4 3 4 2 2 2 7 3" xfId="11068" xr:uid="{82F9413A-A4CD-4AD8-A4F8-E72DBF7A03F0}"/>
    <cellStyle name="Įprastas 4 3 4 2 2 2 8" xfId="3896" xr:uid="{EEFB34D3-911F-4405-BD32-C64E19B0F5C3}"/>
    <cellStyle name="Įprastas 4 3 4 2 2 2 8 2" xfId="11826" xr:uid="{AF8839C9-C663-4A70-8735-D209EEF24645}"/>
    <cellStyle name="Įprastas 4 3 4 2 2 2 9" xfId="7526" xr:uid="{DFCB83D0-0453-4F99-AFEC-516EA1F24462}"/>
    <cellStyle name="Įprastas 4 3 4 2 2 2 9 2" xfId="15456" xr:uid="{C859F394-28B3-40A5-A7E1-CB0F969A243E}"/>
    <cellStyle name="Įprastas 4 3 4 2 2 3" xfId="432" xr:uid="{C1D38D8D-C53E-48B6-AD4F-CE1F7F0FC701}"/>
    <cellStyle name="Įprastas 4 3 4 2 2 3 2" xfId="1076" xr:uid="{1F1AA77F-28EF-4EF1-A42C-AE588D80D114}"/>
    <cellStyle name="Įprastas 4 3 4 2 2 3 2 2" xfId="4981" xr:uid="{5615291D-DA32-4ECB-BAFD-4787AF44CF16}"/>
    <cellStyle name="Įprastas 4 3 4 2 2 3 2 2 2" xfId="12911" xr:uid="{40CB1653-1DAA-4E43-81E1-7049BC78796E}"/>
    <cellStyle name="Įprastas 4 3 4 2 2 3 2 3" xfId="9006" xr:uid="{A1D71E28-6994-4125-819F-378855238B0D}"/>
    <cellStyle name="Įprastas 4 3 4 2 2 3 3" xfId="2042" xr:uid="{319D5098-DD3C-4C15-93C4-65FED0122DAB}"/>
    <cellStyle name="Įprastas 4 3 4 2 2 3 3 2" xfId="5945" xr:uid="{7608E321-136C-4FBF-A2A0-B391FB15147C}"/>
    <cellStyle name="Įprastas 4 3 4 2 2 3 3 2 2" xfId="13875" xr:uid="{46A8C3E0-4BE9-4E4E-8A9E-960FD92BD6D9}"/>
    <cellStyle name="Įprastas 4 3 4 2 2 3 3 3" xfId="9972" xr:uid="{55F86A40-07E0-4510-8A88-BD0D56B95847}"/>
    <cellStyle name="Įprastas 4 3 4 2 2 3 4" xfId="2686" xr:uid="{29831E39-2F4F-4996-9CF8-2E71E57847B2}"/>
    <cellStyle name="Įprastas 4 3 4 2 2 3 4 2" xfId="6668" xr:uid="{69172115-4CF9-4863-9AF5-B4CC34EB325D}"/>
    <cellStyle name="Įprastas 4 3 4 2 2 3 4 2 2" xfId="14598" xr:uid="{47E37EE9-37BD-4645-8BFE-4EB584AEC12E}"/>
    <cellStyle name="Įprastas 4 3 4 2 2 3 4 3" xfId="10616" xr:uid="{33B06C01-113F-4420-A571-F0FCC6191501}"/>
    <cellStyle name="Įprastas 4 3 4 2 2 3 5" xfId="3330" xr:uid="{D38E5076-312D-4CE9-9D5C-80606FF274D2}"/>
    <cellStyle name="Įprastas 4 3 4 2 2 3 5 2" xfId="11260" xr:uid="{F26678D8-67CC-463C-806E-4F5B33B2D406}"/>
    <cellStyle name="Įprastas 4 3 4 2 2 3 6" xfId="4017" xr:uid="{E80CD1C7-819E-4C6E-A75F-CFB8D5DFEE35}"/>
    <cellStyle name="Įprastas 4 3 4 2 2 3 6 2" xfId="11947" xr:uid="{8C54609D-AB82-48F6-B456-5A0B91280367}"/>
    <cellStyle name="Įprastas 4 3 4 2 2 3 7" xfId="7718" xr:uid="{585A2483-B659-4FF6-838C-12651BC37DBF}"/>
    <cellStyle name="Įprastas 4 3 4 2 2 3 7 2" xfId="15648" xr:uid="{1AB622D5-3F37-49CC-A89B-15212F7CB9E9}"/>
    <cellStyle name="Įprastas 4 3 4 2 2 3 8" xfId="8362" xr:uid="{06B4A1BD-DFD8-4E3A-A7E3-3A3C6BC741CB}"/>
    <cellStyle name="Įprastas 4 3 4 2 2 4" xfId="754" xr:uid="{6BE0CFC9-EC09-4849-8EA2-C203E2DA3AEA}"/>
    <cellStyle name="Įprastas 4 3 4 2 2 4 2" xfId="5222" xr:uid="{A9A86C52-5916-4D83-B57C-D0BCE3D36604}"/>
    <cellStyle name="Įprastas 4 3 4 2 2 4 2 2" xfId="13152" xr:uid="{69277247-C49A-427D-84D1-CCD2D9D0C783}"/>
    <cellStyle name="Įprastas 4 3 4 2 2 4 3" xfId="6186" xr:uid="{8B7EEE68-E44F-4AD9-A678-EE0202C39E1A}"/>
    <cellStyle name="Įprastas 4 3 4 2 2 4 3 2" xfId="14116" xr:uid="{EBDE7B1E-107D-40CA-848D-C02126B83FFC}"/>
    <cellStyle name="Įprastas 4 3 4 2 2 4 4" xfId="6909" xr:uid="{51970696-75EF-417D-9A86-86097999C7DD}"/>
    <cellStyle name="Įprastas 4 3 4 2 2 4 4 2" xfId="14839" xr:uid="{02C4F9D1-9233-44E1-8A24-439C187DD0FC}"/>
    <cellStyle name="Įprastas 4 3 4 2 2 4 5" xfId="4258" xr:uid="{2656D82C-DABA-4F40-8AE3-8A542F5A6566}"/>
    <cellStyle name="Įprastas 4 3 4 2 2 4 5 2" xfId="12188" xr:uid="{A816DB73-0D11-4507-BF20-54815F168523}"/>
    <cellStyle name="Įprastas 4 3 4 2 2 4 6" xfId="8684" xr:uid="{BB5FDC7B-9F82-474D-BC2F-A1CF0FA9F519}"/>
    <cellStyle name="Įprastas 4 3 4 2 2 5" xfId="1398" xr:uid="{939F2A98-F806-42B1-84CB-54AAFFF6B1C7}"/>
    <cellStyle name="Įprastas 4 3 4 2 2 5 2" xfId="5463" xr:uid="{F40B4488-C5A4-467F-B28C-CE643106777C}"/>
    <cellStyle name="Įprastas 4 3 4 2 2 5 2 2" xfId="13393" xr:uid="{D1580C50-4A25-4C89-8DF0-E560BC4E279E}"/>
    <cellStyle name="Įprastas 4 3 4 2 2 5 3" xfId="7150" xr:uid="{6D2C7C48-CCF1-4780-9F1E-4F223EFB0B01}"/>
    <cellStyle name="Įprastas 4 3 4 2 2 5 3 2" xfId="15080" xr:uid="{FFBCB434-7901-4069-A10D-F24CB76DF157}"/>
    <cellStyle name="Įprastas 4 3 4 2 2 5 4" xfId="4499" xr:uid="{7ABB9844-AA15-41B1-911D-473B67795766}"/>
    <cellStyle name="Įprastas 4 3 4 2 2 5 4 2" xfId="12429" xr:uid="{180D42F7-A3A4-46E6-A636-FEDFF2064148}"/>
    <cellStyle name="Įprastas 4 3 4 2 2 5 5" xfId="9328" xr:uid="{AC63FC30-7E0A-438D-9A73-E26DB9BC90B5}"/>
    <cellStyle name="Įprastas 4 3 4 2 2 6" xfId="1720" xr:uid="{67EF17B4-E7A7-4E05-9FA6-B6B7DAE9C445}"/>
    <cellStyle name="Įprastas 4 3 4 2 2 6 2" xfId="4740" xr:uid="{DD256EFA-4055-416C-88B1-6EA4C472274F}"/>
    <cellStyle name="Įprastas 4 3 4 2 2 6 2 2" xfId="12670" xr:uid="{10DA3CA9-756E-4E33-9B58-E911796FC41F}"/>
    <cellStyle name="Įprastas 4 3 4 2 2 6 3" xfId="9650" xr:uid="{B9CFFAFB-7829-4374-829A-06B66F61035C}"/>
    <cellStyle name="Įprastas 4 3 4 2 2 7" xfId="2364" xr:uid="{26CB486C-FDC9-4B9B-8C60-AAD5752436E1}"/>
    <cellStyle name="Įprastas 4 3 4 2 2 7 2" xfId="5704" xr:uid="{7E831352-91DC-4C99-AEBC-FA1AC15A24C7}"/>
    <cellStyle name="Įprastas 4 3 4 2 2 7 2 2" xfId="13634" xr:uid="{38BAA66C-027A-4668-BFE6-B0C30A7DEE4E}"/>
    <cellStyle name="Įprastas 4 3 4 2 2 7 3" xfId="10294" xr:uid="{ADCF11F5-1BEE-4C12-BB71-BC1D7D1F8EE2}"/>
    <cellStyle name="Įprastas 4 3 4 2 2 8" xfId="3008" xr:uid="{5119BF8D-0E3A-4065-AEED-79B8D93D101D}"/>
    <cellStyle name="Įprastas 4 3 4 2 2 8 2" xfId="6427" xr:uid="{86394E20-2FA3-4B43-933C-6FE497894FB4}"/>
    <cellStyle name="Įprastas 4 3 4 2 2 8 2 2" xfId="14357" xr:uid="{344EE602-ED63-44D3-BF2F-7372F44F1B75}"/>
    <cellStyle name="Įprastas 4 3 4 2 2 8 3" xfId="10938" xr:uid="{FB35B7E7-6F78-468B-B3FC-33CC284169A3}"/>
    <cellStyle name="Įprastas 4 3 4 2 2 9" xfId="3652" xr:uid="{35811CCD-0E8F-42CF-8E71-930974734D75}"/>
    <cellStyle name="Įprastas 4 3 4 2 2 9 2" xfId="11582" xr:uid="{2430D933-D6C9-491E-8BB3-2ABFEB475EC4}"/>
    <cellStyle name="Įprastas 4 3 4 2 3" xfId="175" xr:uid="{5063CB79-7615-4301-A19B-0930347B2280}"/>
    <cellStyle name="Įprastas 4 3 4 2 3 10" xfId="8105" xr:uid="{4A815148-8CAC-4148-895F-6CF0E7CDFF03}"/>
    <cellStyle name="Įprastas 4 3 4 2 3 2" xfId="497" xr:uid="{C64B5D54-BA5B-43ED-BA2A-88C70BF71480}"/>
    <cellStyle name="Įprastas 4 3 4 2 3 2 2" xfId="1141" xr:uid="{DF8732FF-0EF5-43FA-9ABC-7A6A009AE6FF}"/>
    <cellStyle name="Įprastas 4 3 4 2 3 2 2 2" xfId="5041" xr:uid="{01AF96D1-70D2-4C26-A726-8DDB3296A228}"/>
    <cellStyle name="Įprastas 4 3 4 2 3 2 2 2 2" xfId="12971" xr:uid="{3B1B344C-2B0B-4AC6-BDD3-2B745A952CF8}"/>
    <cellStyle name="Įprastas 4 3 4 2 3 2 2 3" xfId="9071" xr:uid="{CCD24A94-EBFD-475E-864C-E30FAA48F9C4}"/>
    <cellStyle name="Įprastas 4 3 4 2 3 2 3" xfId="2107" xr:uid="{5A1CFC66-F629-4EE3-A676-BD289221F4E2}"/>
    <cellStyle name="Įprastas 4 3 4 2 3 2 3 2" xfId="6005" xr:uid="{2C10560B-2075-42D7-9B27-0A9E1006F83C}"/>
    <cellStyle name="Įprastas 4 3 4 2 3 2 3 2 2" xfId="13935" xr:uid="{997BE268-462F-4CF0-8EFB-76B2D9AA4CBF}"/>
    <cellStyle name="Įprastas 4 3 4 2 3 2 3 3" xfId="10037" xr:uid="{7EDC7929-FACF-41DB-8B9D-54E591451771}"/>
    <cellStyle name="Įprastas 4 3 4 2 3 2 4" xfId="2751" xr:uid="{CEFDF057-B528-4E2A-BD52-BF56221DF764}"/>
    <cellStyle name="Įprastas 4 3 4 2 3 2 4 2" xfId="6728" xr:uid="{DEE9E564-4088-40A5-8801-E73FC47173ED}"/>
    <cellStyle name="Įprastas 4 3 4 2 3 2 4 2 2" xfId="14658" xr:uid="{77B1D805-AE3E-40D2-BEF6-C7A89113F109}"/>
    <cellStyle name="Įprastas 4 3 4 2 3 2 4 3" xfId="10681" xr:uid="{F29F849C-9483-44B1-A454-B3F16FDC2EED}"/>
    <cellStyle name="Įprastas 4 3 4 2 3 2 5" xfId="3395" xr:uid="{D19E1271-36AC-4A1C-904B-A4B699F0EA8D}"/>
    <cellStyle name="Įprastas 4 3 4 2 3 2 5 2" xfId="11325" xr:uid="{07E0D405-3D36-4E3D-B6B8-C513A45BB774}"/>
    <cellStyle name="Įprastas 4 3 4 2 3 2 6" xfId="4077" xr:uid="{7D731593-7239-4B91-BA26-AE5BD3007F7C}"/>
    <cellStyle name="Įprastas 4 3 4 2 3 2 6 2" xfId="12007" xr:uid="{39F1AB2D-3360-47A0-84BA-7067C970C00F}"/>
    <cellStyle name="Įprastas 4 3 4 2 3 2 7" xfId="7783" xr:uid="{9417B6AA-3CDF-44D7-B36A-54506C3B9E36}"/>
    <cellStyle name="Įprastas 4 3 4 2 3 2 7 2" xfId="15713" xr:uid="{EDC681B9-5794-473F-ABB3-5EB3D2BDF094}"/>
    <cellStyle name="Įprastas 4 3 4 2 3 2 8" xfId="8427" xr:uid="{089D7D52-8130-45A7-BFBE-B265E79EBD8F}"/>
    <cellStyle name="Įprastas 4 3 4 2 3 3" xfId="819" xr:uid="{7A37FCED-731D-4BAC-B2AD-DB9260C07AB3}"/>
    <cellStyle name="Įprastas 4 3 4 2 3 3 2" xfId="5282" xr:uid="{1A7D4801-1194-409D-9870-41F779C98EFB}"/>
    <cellStyle name="Įprastas 4 3 4 2 3 3 2 2" xfId="13212" xr:uid="{1AC1E414-8B97-4C6D-912F-B3E551387775}"/>
    <cellStyle name="Įprastas 4 3 4 2 3 3 3" xfId="6246" xr:uid="{093C2FF1-E9EC-427E-A00E-FD22B5F06644}"/>
    <cellStyle name="Įprastas 4 3 4 2 3 3 3 2" xfId="14176" xr:uid="{98702B1B-C1A1-4C17-A407-3F5415542B4E}"/>
    <cellStyle name="Įprastas 4 3 4 2 3 3 4" xfId="6969" xr:uid="{7BCFBF8D-D505-48C1-B8A5-EEC1C3DE1B02}"/>
    <cellStyle name="Įprastas 4 3 4 2 3 3 4 2" xfId="14899" xr:uid="{4C493BBB-7C0C-4CA9-83CB-24EE062BE392}"/>
    <cellStyle name="Įprastas 4 3 4 2 3 3 5" xfId="4318" xr:uid="{452D1C7D-5C44-4A9A-8189-5B9DD698B55C}"/>
    <cellStyle name="Įprastas 4 3 4 2 3 3 5 2" xfId="12248" xr:uid="{38697563-5C4E-4C69-BA22-F402F2EC69D7}"/>
    <cellStyle name="Įprastas 4 3 4 2 3 3 6" xfId="8749" xr:uid="{64C5771D-DC1D-4F84-9CD4-FE72BEA67646}"/>
    <cellStyle name="Įprastas 4 3 4 2 3 4" xfId="1463" xr:uid="{2BE64D67-2FD1-421B-A213-A641607F0506}"/>
    <cellStyle name="Įprastas 4 3 4 2 3 4 2" xfId="5523" xr:uid="{01FB7EF3-FEF9-4EFC-B431-5FF31FDE873A}"/>
    <cellStyle name="Įprastas 4 3 4 2 3 4 2 2" xfId="13453" xr:uid="{85F4BB6D-58A3-4431-96C3-1AD4AD27A965}"/>
    <cellStyle name="Įprastas 4 3 4 2 3 4 3" xfId="7210" xr:uid="{4F6CACAF-5206-4686-8557-C70E6F6F8A6A}"/>
    <cellStyle name="Įprastas 4 3 4 2 3 4 3 2" xfId="15140" xr:uid="{A1B2F0BF-E136-494F-8B44-010A81383934}"/>
    <cellStyle name="Įprastas 4 3 4 2 3 4 4" xfId="4559" xr:uid="{BAD5F1EA-5243-4950-8830-F8E640345B1A}"/>
    <cellStyle name="Įprastas 4 3 4 2 3 4 4 2" xfId="12489" xr:uid="{37265187-5A17-45C3-829C-CEB506FACFD0}"/>
    <cellStyle name="Įprastas 4 3 4 2 3 4 5" xfId="9393" xr:uid="{8CB3A7C1-A68B-415C-A1C0-6E68A0DDFBB6}"/>
    <cellStyle name="Įprastas 4 3 4 2 3 5" xfId="1785" xr:uid="{5A6138B5-04DE-4B4E-A8A9-1B698476504B}"/>
    <cellStyle name="Įprastas 4 3 4 2 3 5 2" xfId="4800" xr:uid="{E408B04C-FBD3-4D78-A5A4-4E533456B2BB}"/>
    <cellStyle name="Įprastas 4 3 4 2 3 5 2 2" xfId="12730" xr:uid="{5C79600C-68A6-4BB8-9AC6-678B98ED3939}"/>
    <cellStyle name="Įprastas 4 3 4 2 3 5 3" xfId="9715" xr:uid="{4E184187-4CF7-4346-93C0-D4EB645C0C40}"/>
    <cellStyle name="Įprastas 4 3 4 2 3 6" xfId="2429" xr:uid="{A4EEB8B8-D5BA-4D10-A20E-B11AB2EF567B}"/>
    <cellStyle name="Įprastas 4 3 4 2 3 6 2" xfId="5764" xr:uid="{7253730D-7602-4096-A7FA-9E447522F9EA}"/>
    <cellStyle name="Įprastas 4 3 4 2 3 6 2 2" xfId="13694" xr:uid="{E1E3FD41-F925-4EC4-AB77-801F11007EC4}"/>
    <cellStyle name="Įprastas 4 3 4 2 3 6 3" xfId="10359" xr:uid="{850A32A4-87D4-4D12-969A-F11465F7D673}"/>
    <cellStyle name="Įprastas 4 3 4 2 3 7" xfId="3073" xr:uid="{A57979D5-534E-4960-9D27-B288E91DDA95}"/>
    <cellStyle name="Įprastas 4 3 4 2 3 7 2" xfId="6487" xr:uid="{BF2A5226-E9BC-47C0-B8B8-F8773A266EA8}"/>
    <cellStyle name="Įprastas 4 3 4 2 3 7 2 2" xfId="14417" xr:uid="{2B474646-6132-4D17-B419-A86E5443C8F3}"/>
    <cellStyle name="Įprastas 4 3 4 2 3 7 3" xfId="11003" xr:uid="{2660EB62-C1CA-40A3-A64A-1A027DED8C69}"/>
    <cellStyle name="Įprastas 4 3 4 2 3 8" xfId="3836" xr:uid="{8811FC48-DE70-4765-82B9-AB59007FAAB3}"/>
    <cellStyle name="Įprastas 4 3 4 2 3 8 2" xfId="11766" xr:uid="{3073CD37-FE29-4AD3-8F86-026D014CD745}"/>
    <cellStyle name="Įprastas 4 3 4 2 3 9" xfId="7461" xr:uid="{92A6F637-CF7B-40D8-BE0A-21E8F4F0ACFF}"/>
    <cellStyle name="Įprastas 4 3 4 2 3 9 2" xfId="15391" xr:uid="{2A549A27-A721-453D-9367-8A533FB45FB6}"/>
    <cellStyle name="Įprastas 4 3 4 2 4" xfId="304" xr:uid="{E7E1B076-912C-4C40-8AB2-6DDCA30AE44A}"/>
    <cellStyle name="Įprastas 4 3 4 2 4 10" xfId="8234" xr:uid="{D9D8BE3F-8A5D-4118-A490-A1087CE44D2F}"/>
    <cellStyle name="Įprastas 4 3 4 2 4 2" xfId="626" xr:uid="{4007C848-171C-4FAB-AA34-9195F7052F85}"/>
    <cellStyle name="Įprastas 4 3 4 2 4 2 2" xfId="1270" xr:uid="{6765928B-137A-4B93-85A7-507058A645C9}"/>
    <cellStyle name="Įprastas 4 3 4 2 4 2 2 2" xfId="9200" xr:uid="{1CD450AD-113E-418C-A822-94102E08E3A9}"/>
    <cellStyle name="Įprastas 4 3 4 2 4 2 3" xfId="2236" xr:uid="{87A7F55C-49EA-422F-9902-9B66144773AA}"/>
    <cellStyle name="Įprastas 4 3 4 2 4 2 3 2" xfId="10166" xr:uid="{842891D6-83B6-4FD5-91A9-8A42E78744BF}"/>
    <cellStyle name="Įprastas 4 3 4 2 4 2 4" xfId="2880" xr:uid="{B08F8458-7073-4BEC-B2A5-06C95C85029E}"/>
    <cellStyle name="Įprastas 4 3 4 2 4 2 4 2" xfId="10810" xr:uid="{CB2053FB-434F-4D1D-A602-BFC435CB269A}"/>
    <cellStyle name="Įprastas 4 3 4 2 4 2 5" xfId="3524" xr:uid="{2C5C6B15-8DEA-4C7D-A64C-3D727BAC1BDB}"/>
    <cellStyle name="Įprastas 4 3 4 2 4 2 5 2" xfId="11454" xr:uid="{30E649BE-9AF2-4112-854D-10054A72F833}"/>
    <cellStyle name="Įprastas 4 3 4 2 4 2 6" xfId="4921" xr:uid="{4551BD5C-F1FA-4BBF-AF56-9A164011B7B9}"/>
    <cellStyle name="Įprastas 4 3 4 2 4 2 6 2" xfId="12851" xr:uid="{E568D7E0-99DB-45D7-A9BE-BD7C00169DB0}"/>
    <cellStyle name="Įprastas 4 3 4 2 4 2 7" xfId="7912" xr:uid="{E71832A2-760A-4238-A8BE-2D42F1543029}"/>
    <cellStyle name="Įprastas 4 3 4 2 4 2 7 2" xfId="15842" xr:uid="{B4ED0E66-BBC5-413C-9D37-2DC47B5C068B}"/>
    <cellStyle name="Įprastas 4 3 4 2 4 2 8" xfId="8556" xr:uid="{8B362621-2D8C-4C2E-BD06-D969A032F76C}"/>
    <cellStyle name="Įprastas 4 3 4 2 4 3" xfId="948" xr:uid="{1571F710-48C0-41BA-98C7-B100AAA842A5}"/>
    <cellStyle name="Įprastas 4 3 4 2 4 3 2" xfId="5885" xr:uid="{551856F9-C7CB-431B-8057-EEDEE49CE64D}"/>
    <cellStyle name="Įprastas 4 3 4 2 4 3 2 2" xfId="13815" xr:uid="{03DA9837-62DC-44CA-97E1-AF725B1ADC94}"/>
    <cellStyle name="Įprastas 4 3 4 2 4 3 3" xfId="8878" xr:uid="{A6758C64-5F23-438B-BAA6-547720EA2AAD}"/>
    <cellStyle name="Įprastas 4 3 4 2 4 4" xfId="1592" xr:uid="{DCCEB5F9-BEC9-4E14-9727-6D579CFEBCDB}"/>
    <cellStyle name="Įprastas 4 3 4 2 4 4 2" xfId="6608" xr:uid="{50A8CAD8-9DC1-40FC-92B9-7149895101CD}"/>
    <cellStyle name="Įprastas 4 3 4 2 4 4 2 2" xfId="14538" xr:uid="{133FBB00-4D9B-4E3B-AC0E-371EFE240C90}"/>
    <cellStyle name="Įprastas 4 3 4 2 4 4 3" xfId="9522" xr:uid="{FA17F869-ABBB-4BF6-BC54-274D6B7D3C20}"/>
    <cellStyle name="Įprastas 4 3 4 2 4 5" xfId="1914" xr:uid="{8E0A18D9-3325-4CEF-AFC2-C53C7018686D}"/>
    <cellStyle name="Įprastas 4 3 4 2 4 5 2" xfId="9844" xr:uid="{4414DEDC-A9CD-40BA-99D4-321CD36C3B20}"/>
    <cellStyle name="Įprastas 4 3 4 2 4 6" xfId="2558" xr:uid="{DA6CB675-123D-4BCC-A78C-288C5ED21D8E}"/>
    <cellStyle name="Įprastas 4 3 4 2 4 6 2" xfId="10488" xr:uid="{25B17912-F526-4A46-BBF6-6FD1117BF121}"/>
    <cellStyle name="Įprastas 4 3 4 2 4 7" xfId="3202" xr:uid="{E28A084B-216A-4043-A768-20C18A333ACA}"/>
    <cellStyle name="Įprastas 4 3 4 2 4 7 2" xfId="11132" xr:uid="{72D38D02-9AA0-4539-9A79-857BC970B526}"/>
    <cellStyle name="Įprastas 4 3 4 2 4 8" xfId="3957" xr:uid="{AD416E4F-6372-40DE-865E-B43B4BF02653}"/>
    <cellStyle name="Įprastas 4 3 4 2 4 8 2" xfId="11887" xr:uid="{31AFEA45-290D-43C4-9C2A-4F81F3F5AA85}"/>
    <cellStyle name="Įprastas 4 3 4 2 4 9" xfId="7590" xr:uid="{07EF7621-2D37-46E3-9159-D707A8C618E1}"/>
    <cellStyle name="Įprastas 4 3 4 2 4 9 2" xfId="15520" xr:uid="{712CEA14-17F9-4D6A-93B1-8EC0C01869E6}"/>
    <cellStyle name="Įprastas 4 3 4 2 5" xfId="367" xr:uid="{CF8EA262-86A9-4E41-9E38-76D86936BF05}"/>
    <cellStyle name="Įprastas 4 3 4 2 5 2" xfId="1011" xr:uid="{E077AF12-9193-4B4C-81A3-4DF40A79C498}"/>
    <cellStyle name="Įprastas 4 3 4 2 5 2 2" xfId="5162" xr:uid="{D50956B5-8964-4562-B034-572E99096C41}"/>
    <cellStyle name="Įprastas 4 3 4 2 5 2 2 2" xfId="13092" xr:uid="{D505E2D1-C6FB-487C-9727-719A2585E1EE}"/>
    <cellStyle name="Įprastas 4 3 4 2 5 2 3" xfId="8941" xr:uid="{7B7418A4-2401-447F-96E1-D27AD891D60B}"/>
    <cellStyle name="Įprastas 4 3 4 2 5 3" xfId="1977" xr:uid="{F0063521-FA80-4832-8E03-B1945F268FB4}"/>
    <cellStyle name="Įprastas 4 3 4 2 5 3 2" xfId="6126" xr:uid="{B529048E-037A-4BE4-A3BE-24049E12599C}"/>
    <cellStyle name="Įprastas 4 3 4 2 5 3 2 2" xfId="14056" xr:uid="{5C1711D6-8518-45D4-B540-9E7EDCF8D531}"/>
    <cellStyle name="Įprastas 4 3 4 2 5 3 3" xfId="9907" xr:uid="{89A3900B-B282-46D7-A990-C70CF3567EB1}"/>
    <cellStyle name="Įprastas 4 3 4 2 5 4" xfId="2621" xr:uid="{71C9F12F-A462-42EA-956E-BBC999E9BC47}"/>
    <cellStyle name="Įprastas 4 3 4 2 5 4 2" xfId="6849" xr:uid="{F7EED11C-0C51-48A6-9D24-BA74575B2F9F}"/>
    <cellStyle name="Įprastas 4 3 4 2 5 4 2 2" xfId="14779" xr:uid="{B5FF4E32-B727-4BF4-8732-E424FA96391F}"/>
    <cellStyle name="Įprastas 4 3 4 2 5 4 3" xfId="10551" xr:uid="{9E17E827-C8D7-4C29-B360-A0369F311C08}"/>
    <cellStyle name="Įprastas 4 3 4 2 5 5" xfId="3265" xr:uid="{B1DDF433-4126-4B4C-BD3A-7F53CD1AD9F2}"/>
    <cellStyle name="Įprastas 4 3 4 2 5 5 2" xfId="11195" xr:uid="{20DE58F2-80C2-47D9-8B0F-7F544B0CF954}"/>
    <cellStyle name="Įprastas 4 3 4 2 5 6" xfId="4198" xr:uid="{B70B1B0B-2471-45E5-9FC3-83C60584484C}"/>
    <cellStyle name="Įprastas 4 3 4 2 5 6 2" xfId="12128" xr:uid="{43E0D984-C262-4AE1-99A2-64ADC1772400}"/>
    <cellStyle name="Įprastas 4 3 4 2 5 7" xfId="7653" xr:uid="{59D83847-83C0-4F1C-91A3-D67D7360B5EB}"/>
    <cellStyle name="Įprastas 4 3 4 2 5 7 2" xfId="15583" xr:uid="{64842CCC-7980-4920-ADA9-F19A6FAFA933}"/>
    <cellStyle name="Įprastas 4 3 4 2 5 8" xfId="8297" xr:uid="{C5295054-19E3-4039-9871-9FCAD155D05F}"/>
    <cellStyle name="Įprastas 4 3 4 2 6" xfId="689" xr:uid="{6B4A7DF3-2E76-4600-8310-AAA659C07E66}"/>
    <cellStyle name="Įprastas 4 3 4 2 6 2" xfId="5403" xr:uid="{C0A3860A-92C6-4289-AD4D-9236469756D4}"/>
    <cellStyle name="Įprastas 4 3 4 2 6 2 2" xfId="13333" xr:uid="{62E09DF5-DD70-419E-BE28-A82BE029C6DB}"/>
    <cellStyle name="Įprastas 4 3 4 2 6 3" xfId="7090" xr:uid="{5F382312-946B-4D34-BC21-9EA6BFC30F66}"/>
    <cellStyle name="Įprastas 4 3 4 2 6 3 2" xfId="15020" xr:uid="{0C6CF03C-B387-48CC-9E47-14018968C8C1}"/>
    <cellStyle name="Įprastas 4 3 4 2 6 4" xfId="4439" xr:uid="{D0682EA7-7407-4488-ADDF-A3B423030E19}"/>
    <cellStyle name="Įprastas 4 3 4 2 6 4 2" xfId="12369" xr:uid="{6788E2F3-DCCD-442F-B54D-56C950B8DE09}"/>
    <cellStyle name="Įprastas 4 3 4 2 6 5" xfId="8619" xr:uid="{BC5607F3-638F-4760-94D2-2FF2254A0A75}"/>
    <cellStyle name="Įprastas 4 3 4 2 7" xfId="1333" xr:uid="{BBE2DF4D-A7AC-4AA9-96C3-5F0008EB3288}"/>
    <cellStyle name="Įprastas 4 3 4 2 7 2" xfId="4680" xr:uid="{EB7042F8-D4ED-4C68-B9C0-3FE6158F51BD}"/>
    <cellStyle name="Įprastas 4 3 4 2 7 2 2" xfId="12610" xr:uid="{25AF4731-22CC-4AD5-98FA-C253A5BC4F60}"/>
    <cellStyle name="Įprastas 4 3 4 2 7 3" xfId="9263" xr:uid="{B5EABD14-C258-4422-A253-24A7DE5AD463}"/>
    <cellStyle name="Įprastas 4 3 4 2 8" xfId="1655" xr:uid="{DB860B89-A69B-4FE1-B3F2-07F071D902FD}"/>
    <cellStyle name="Įprastas 4 3 4 2 8 2" xfId="5644" xr:uid="{5D73136B-7454-4B30-B8B5-8DBC4130A3BA}"/>
    <cellStyle name="Įprastas 4 3 4 2 8 2 2" xfId="13574" xr:uid="{F81285EB-CF8F-4CDC-83C5-8407AAC93D42}"/>
    <cellStyle name="Įprastas 4 3 4 2 8 3" xfId="9585" xr:uid="{1C894C5B-A70D-4D73-B73A-FE0206F93F87}"/>
    <cellStyle name="Įprastas 4 3 4 2 9" xfId="2299" xr:uid="{65B8BB81-5E23-4F6F-B72A-8EAD31DAE740}"/>
    <cellStyle name="Įprastas 4 3 4 2 9 2" xfId="6367" xr:uid="{9BB86CDD-893C-4DB8-AC56-423B1B8847E5}"/>
    <cellStyle name="Įprastas 4 3 4 2 9 2 2" xfId="14297" xr:uid="{6FEA6730-1192-4175-BF95-542F253BDCC7}"/>
    <cellStyle name="Įprastas 4 3 4 2 9 3" xfId="10229" xr:uid="{5A6DAA1B-DCF3-4FFB-A942-4EE33FB887F2}"/>
    <cellStyle name="Įprastas 4 3 4 3" xfId="64" xr:uid="{4966DBE8-33B6-4FB1-9A6A-297798A538D5}"/>
    <cellStyle name="Įprastas 4 3 4 3 10" xfId="2963" xr:uid="{A9B5BC1B-87D7-457F-B095-FBE49E8FFA41}"/>
    <cellStyle name="Įprastas 4 3 4 3 10 2" xfId="10893" xr:uid="{AB64325E-B6AF-4E63-A563-DB9B172ED5FD}"/>
    <cellStyle name="Įprastas 4 3 4 3 11" xfId="3607" xr:uid="{F500F87B-F77C-4563-A04F-BCF622312C70}"/>
    <cellStyle name="Įprastas 4 3 4 3 11 2" xfId="11537" xr:uid="{2C438D13-DEB6-458E-9E1B-458E3228D159}"/>
    <cellStyle name="Įprastas 4 3 4 3 12" xfId="3736" xr:uid="{BDBCC626-5F67-4808-ACB6-6CF3E0016EFA}"/>
    <cellStyle name="Įprastas 4 3 4 3 12 2" xfId="11666" xr:uid="{607B7185-4B10-4950-8802-21E1ED0409F8}"/>
    <cellStyle name="Įprastas 4 3 4 3 13" xfId="7351" xr:uid="{413CA9E2-683B-4F02-AF08-6739C167517D}"/>
    <cellStyle name="Įprastas 4 3 4 3 13 2" xfId="15281" xr:uid="{F6F35C1C-BEC0-44AF-8E73-588F60A0867B}"/>
    <cellStyle name="Įprastas 4 3 4 3 14" xfId="7995" xr:uid="{258C761A-E156-4D67-B268-7D4D11F88551}"/>
    <cellStyle name="Įprastas 4 3 4 3 2" xfId="130" xr:uid="{2C4FEA35-9BBB-41D5-A9D9-D48449D7DE4A}"/>
    <cellStyle name="Įprastas 4 3 4 3 2 10" xfId="3796" xr:uid="{0C7C3827-6082-40C1-B980-5F7632AC84EA}"/>
    <cellStyle name="Įprastas 4 3 4 3 2 10 2" xfId="11726" xr:uid="{ECD7CFD5-F4F3-4CF6-B0A2-06E4FEECAD6F}"/>
    <cellStyle name="Įprastas 4 3 4 3 2 11" xfId="7416" xr:uid="{3F21E3C9-18FD-4B5D-8079-EF1EBF1E2DEA}"/>
    <cellStyle name="Įprastas 4 3 4 3 2 11 2" xfId="15346" xr:uid="{5BC7FEF0-B27E-4C49-93A0-56F1B4097F6E}"/>
    <cellStyle name="Įprastas 4 3 4 3 2 12" xfId="8060" xr:uid="{5C8B7598-9DAC-4F93-B40B-9FF88E480F21}"/>
    <cellStyle name="Įprastas 4 3 4 3 2 2" xfId="260" xr:uid="{95C6E0A2-40DB-4213-B4E0-F5A227C70642}"/>
    <cellStyle name="Įprastas 4 3 4 3 2 2 10" xfId="8190" xr:uid="{89B67A17-74BA-4389-BC26-A3DD2746D5C3}"/>
    <cellStyle name="Įprastas 4 3 4 3 2 2 2" xfId="582" xr:uid="{329854D7-CB1A-43CF-BB76-548BCEBB42DF}"/>
    <cellStyle name="Įprastas 4 3 4 3 2 2 2 2" xfId="1226" xr:uid="{E5816949-D218-474D-9FF1-79A74533DC1F}"/>
    <cellStyle name="Įprastas 4 3 4 3 2 2 2 2 2" xfId="5121" xr:uid="{50DDE730-D279-4010-8E87-9ABEEDEC7187}"/>
    <cellStyle name="Įprastas 4 3 4 3 2 2 2 2 2 2" xfId="13051" xr:uid="{D6A318D0-79DD-4C2F-8805-F63BFB77101A}"/>
    <cellStyle name="Įprastas 4 3 4 3 2 2 2 2 3" xfId="9156" xr:uid="{8B9DB901-D3E2-4A48-8C06-0975CB045B52}"/>
    <cellStyle name="Įprastas 4 3 4 3 2 2 2 3" xfId="2192" xr:uid="{4D4DCC8F-0D60-4879-8B2A-33957EADD3E2}"/>
    <cellStyle name="Įprastas 4 3 4 3 2 2 2 3 2" xfId="6085" xr:uid="{18783F71-A221-4DBC-B0A6-835893E6BB8C}"/>
    <cellStyle name="Įprastas 4 3 4 3 2 2 2 3 2 2" xfId="14015" xr:uid="{8563AF8C-BA88-493C-A7D9-EA1AB2E4FD16}"/>
    <cellStyle name="Įprastas 4 3 4 3 2 2 2 3 3" xfId="10122" xr:uid="{6497B596-C33E-4ED6-8F53-AFA0DB7E4262}"/>
    <cellStyle name="Įprastas 4 3 4 3 2 2 2 4" xfId="2836" xr:uid="{9B6B33B5-AE63-4276-A3BA-F03B56F7AFA8}"/>
    <cellStyle name="Įprastas 4 3 4 3 2 2 2 4 2" xfId="6808" xr:uid="{40B6ED5C-BC80-4295-99D7-85CAAA0DCE41}"/>
    <cellStyle name="Įprastas 4 3 4 3 2 2 2 4 2 2" xfId="14738" xr:uid="{302B95A6-E7AC-40C5-A81F-93A39721CC8D}"/>
    <cellStyle name="Įprastas 4 3 4 3 2 2 2 4 3" xfId="10766" xr:uid="{F1D25D80-6C1E-4A25-96DC-38ECF0DFE916}"/>
    <cellStyle name="Įprastas 4 3 4 3 2 2 2 5" xfId="3480" xr:uid="{0E17579E-5C1F-4197-9DBD-98F612E412AA}"/>
    <cellStyle name="Įprastas 4 3 4 3 2 2 2 5 2" xfId="11410" xr:uid="{28F4FA40-B763-4E6D-9457-0CB80E846431}"/>
    <cellStyle name="Įprastas 4 3 4 3 2 2 2 6" xfId="4157" xr:uid="{A7B214E0-DF6A-4624-AF81-0171261664AE}"/>
    <cellStyle name="Įprastas 4 3 4 3 2 2 2 6 2" xfId="12087" xr:uid="{2881066A-5F6F-43B0-8267-4265BE51FBD5}"/>
    <cellStyle name="Įprastas 4 3 4 3 2 2 2 7" xfId="7868" xr:uid="{643F3515-0DAE-48BC-91C0-BD67F2D85FFA}"/>
    <cellStyle name="Įprastas 4 3 4 3 2 2 2 7 2" xfId="15798" xr:uid="{47960B37-C084-4B6A-8F66-4238C5DB38F3}"/>
    <cellStyle name="Įprastas 4 3 4 3 2 2 2 8" xfId="8512" xr:uid="{ED91AE3E-CA0C-49BB-818F-8F8075FDDDCF}"/>
    <cellStyle name="Įprastas 4 3 4 3 2 2 3" xfId="904" xr:uid="{FD6EBDCD-F85D-4A68-8122-508D3EDCA539}"/>
    <cellStyle name="Įprastas 4 3 4 3 2 2 3 2" xfId="5362" xr:uid="{32CF5687-4813-4B65-8FAD-159E16BB0CEF}"/>
    <cellStyle name="Įprastas 4 3 4 3 2 2 3 2 2" xfId="13292" xr:uid="{B8DF5571-B1EF-4BE1-A345-A49625CBFB0B}"/>
    <cellStyle name="Įprastas 4 3 4 3 2 2 3 3" xfId="6326" xr:uid="{FC494113-3426-48A2-81A6-E1FFD0F215F3}"/>
    <cellStyle name="Įprastas 4 3 4 3 2 2 3 3 2" xfId="14256" xr:uid="{ED0DA6EA-44A4-4D7B-A1A6-89264BB5135C}"/>
    <cellStyle name="Įprastas 4 3 4 3 2 2 3 4" xfId="7049" xr:uid="{B7EA15C7-8C7A-4EEF-80EC-04A45ADE4AFE}"/>
    <cellStyle name="Įprastas 4 3 4 3 2 2 3 4 2" xfId="14979" xr:uid="{E752A93E-80DF-460D-82BE-6EF7247E4169}"/>
    <cellStyle name="Įprastas 4 3 4 3 2 2 3 5" xfId="4398" xr:uid="{6AB46C39-1432-432C-AEBD-9C00F6FD3901}"/>
    <cellStyle name="Įprastas 4 3 4 3 2 2 3 5 2" xfId="12328" xr:uid="{36E80665-4E30-44BB-93C8-B527C343D646}"/>
    <cellStyle name="Įprastas 4 3 4 3 2 2 3 6" xfId="8834" xr:uid="{C63650D4-82E1-4176-83F7-4BE96CB8664C}"/>
    <cellStyle name="Įprastas 4 3 4 3 2 2 4" xfId="1548" xr:uid="{73385B97-5E12-451C-8F3F-36754DAE0EC1}"/>
    <cellStyle name="Įprastas 4 3 4 3 2 2 4 2" xfId="5603" xr:uid="{177296F2-D512-4768-A869-39E6542E58D6}"/>
    <cellStyle name="Įprastas 4 3 4 3 2 2 4 2 2" xfId="13533" xr:uid="{70E8608A-7676-48F3-AF21-49E0AFDCE63F}"/>
    <cellStyle name="Įprastas 4 3 4 3 2 2 4 3" xfId="7290" xr:uid="{EA9F8994-4145-43DF-9E7D-2DB9226E6344}"/>
    <cellStyle name="Įprastas 4 3 4 3 2 2 4 3 2" xfId="15220" xr:uid="{2E0DD3E0-0F33-4825-A502-A1E5A264258E}"/>
    <cellStyle name="Įprastas 4 3 4 3 2 2 4 4" xfId="4639" xr:uid="{5E093689-E286-41C0-8761-B0554E302898}"/>
    <cellStyle name="Įprastas 4 3 4 3 2 2 4 4 2" xfId="12569" xr:uid="{34E3533A-E396-4C84-B001-AF573800EC71}"/>
    <cellStyle name="Įprastas 4 3 4 3 2 2 4 5" xfId="9478" xr:uid="{9749BB13-BD03-4516-9840-13871C247711}"/>
    <cellStyle name="Įprastas 4 3 4 3 2 2 5" xfId="1870" xr:uid="{5FC7B11A-72D1-49E4-94DE-AB04E514D2CD}"/>
    <cellStyle name="Įprastas 4 3 4 3 2 2 5 2" xfId="4880" xr:uid="{A675A542-3A56-4A2F-AD47-869D8DA663C5}"/>
    <cellStyle name="Įprastas 4 3 4 3 2 2 5 2 2" xfId="12810" xr:uid="{FBB4803A-61DF-4210-9918-BCB437D3DB8A}"/>
    <cellStyle name="Įprastas 4 3 4 3 2 2 5 3" xfId="9800" xr:uid="{FA38B853-D019-4916-8353-BA8F9DEBBE91}"/>
    <cellStyle name="Įprastas 4 3 4 3 2 2 6" xfId="2514" xr:uid="{B7475669-8B15-40A8-8DE9-50F4FA80F408}"/>
    <cellStyle name="Įprastas 4 3 4 3 2 2 6 2" xfId="5844" xr:uid="{54840266-7F12-4A8B-AACA-A704B1E67B2D}"/>
    <cellStyle name="Įprastas 4 3 4 3 2 2 6 2 2" xfId="13774" xr:uid="{34E56B06-E790-40A0-AEF8-F3CBD287AAFC}"/>
    <cellStyle name="Įprastas 4 3 4 3 2 2 6 3" xfId="10444" xr:uid="{906A3545-CE77-4150-B56C-ADE66A0508FC}"/>
    <cellStyle name="Įprastas 4 3 4 3 2 2 7" xfId="3158" xr:uid="{95A59FF0-E119-409A-B9F0-75F1F7D8C036}"/>
    <cellStyle name="Įprastas 4 3 4 3 2 2 7 2" xfId="6567" xr:uid="{34F26478-8E82-4197-8143-BB0D4D0C468E}"/>
    <cellStyle name="Įprastas 4 3 4 3 2 2 7 2 2" xfId="14497" xr:uid="{EE663755-6888-40EB-99F5-96C6BE8BC61A}"/>
    <cellStyle name="Įprastas 4 3 4 3 2 2 7 3" xfId="11088" xr:uid="{F95ED4F6-6904-46B6-AB2C-21AC8B909A4C}"/>
    <cellStyle name="Įprastas 4 3 4 3 2 2 8" xfId="3916" xr:uid="{39ABEFB1-FBD9-492C-808E-EC0E9C110464}"/>
    <cellStyle name="Įprastas 4 3 4 3 2 2 8 2" xfId="11846" xr:uid="{719DC987-8CB0-44F0-A33F-362FDD9AFAE6}"/>
    <cellStyle name="Įprastas 4 3 4 3 2 2 9" xfId="7546" xr:uid="{06D5B209-FA4B-42E2-A944-349DF64951DA}"/>
    <cellStyle name="Įprastas 4 3 4 3 2 2 9 2" xfId="15476" xr:uid="{14ECF9E5-2011-4203-9F0E-29DD8A922CF4}"/>
    <cellStyle name="Įprastas 4 3 4 3 2 3" xfId="452" xr:uid="{B28FA592-D8E4-4D2A-900F-1082B843F80D}"/>
    <cellStyle name="Įprastas 4 3 4 3 2 3 2" xfId="1096" xr:uid="{1C4E81AA-EE4D-4AC1-8ACB-00A594A3D47B}"/>
    <cellStyle name="Įprastas 4 3 4 3 2 3 2 2" xfId="5001" xr:uid="{CC59CA98-430A-4FC4-9640-B1B9A75BF615}"/>
    <cellStyle name="Įprastas 4 3 4 3 2 3 2 2 2" xfId="12931" xr:uid="{B24CAC98-383E-40C6-A389-E967B4443893}"/>
    <cellStyle name="Įprastas 4 3 4 3 2 3 2 3" xfId="9026" xr:uid="{BEFCD64E-E06D-44F4-8BB3-9F56EAA9FAD3}"/>
    <cellStyle name="Įprastas 4 3 4 3 2 3 3" xfId="2062" xr:uid="{FA5310B7-6F76-4036-BE91-D9A6D8A61394}"/>
    <cellStyle name="Įprastas 4 3 4 3 2 3 3 2" xfId="5965" xr:uid="{1E4D796C-57FB-4CEC-9428-60AFF1243850}"/>
    <cellStyle name="Įprastas 4 3 4 3 2 3 3 2 2" xfId="13895" xr:uid="{20F9E214-1F35-425F-8784-8F7EE13C472B}"/>
    <cellStyle name="Įprastas 4 3 4 3 2 3 3 3" xfId="9992" xr:uid="{9289D2D1-E8D0-491F-B992-4322289AC095}"/>
    <cellStyle name="Įprastas 4 3 4 3 2 3 4" xfId="2706" xr:uid="{65B91F70-5FAD-458B-AF24-58F32467D937}"/>
    <cellStyle name="Įprastas 4 3 4 3 2 3 4 2" xfId="6688" xr:uid="{2B667D62-43E6-4273-BB5D-FC52CDD79A31}"/>
    <cellStyle name="Įprastas 4 3 4 3 2 3 4 2 2" xfId="14618" xr:uid="{76325F1D-BD7E-440B-8E38-4C8048598FD3}"/>
    <cellStyle name="Įprastas 4 3 4 3 2 3 4 3" xfId="10636" xr:uid="{EB21AFFD-35E0-4ABB-880B-F5D51B98C7CD}"/>
    <cellStyle name="Įprastas 4 3 4 3 2 3 5" xfId="3350" xr:uid="{32A90068-CE32-4044-9CB3-52F50B9ED39E}"/>
    <cellStyle name="Įprastas 4 3 4 3 2 3 5 2" xfId="11280" xr:uid="{CE45114D-A85A-4A93-B40F-EDB8F0C04FA5}"/>
    <cellStyle name="Įprastas 4 3 4 3 2 3 6" xfId="4037" xr:uid="{053F0722-913E-42A9-A94B-4E190FA74967}"/>
    <cellStyle name="Įprastas 4 3 4 3 2 3 6 2" xfId="11967" xr:uid="{80F4DDBF-3EC1-474B-9F6A-BEC5233ECC1B}"/>
    <cellStyle name="Įprastas 4 3 4 3 2 3 7" xfId="7738" xr:uid="{BB2C6DD9-956A-486C-B841-1631B7E7B37B}"/>
    <cellStyle name="Įprastas 4 3 4 3 2 3 7 2" xfId="15668" xr:uid="{41B211F3-8BCF-49F1-875B-8CC34332CE36}"/>
    <cellStyle name="Įprastas 4 3 4 3 2 3 8" xfId="8382" xr:uid="{68D63C28-4BB3-4658-ACDD-3D9127592E1D}"/>
    <cellStyle name="Įprastas 4 3 4 3 2 4" xfId="774" xr:uid="{75977665-367E-4A6F-8008-95CFD4A543C6}"/>
    <cellStyle name="Įprastas 4 3 4 3 2 4 2" xfId="5242" xr:uid="{A527EAF5-7E31-44E5-B1AD-70C97C67BD6F}"/>
    <cellStyle name="Įprastas 4 3 4 3 2 4 2 2" xfId="13172" xr:uid="{D33EFEF8-C637-4710-BD76-31AB7F22C7F7}"/>
    <cellStyle name="Įprastas 4 3 4 3 2 4 3" xfId="6206" xr:uid="{08891285-A322-43E1-A61F-ABD7F3ADD7A2}"/>
    <cellStyle name="Įprastas 4 3 4 3 2 4 3 2" xfId="14136" xr:uid="{3FAFD009-FFFF-4A4C-9875-91E413F278A6}"/>
    <cellStyle name="Įprastas 4 3 4 3 2 4 4" xfId="6929" xr:uid="{96F5A7BB-F376-48EB-87F3-12066DCD0B57}"/>
    <cellStyle name="Įprastas 4 3 4 3 2 4 4 2" xfId="14859" xr:uid="{AF68740A-2D20-4547-A09E-33F8613D591B}"/>
    <cellStyle name="Įprastas 4 3 4 3 2 4 5" xfId="4278" xr:uid="{61649A80-7288-4C05-A8B7-2CD3CA6E47A8}"/>
    <cellStyle name="Įprastas 4 3 4 3 2 4 5 2" xfId="12208" xr:uid="{C88185BC-5D7D-4284-8592-8D6D6E991724}"/>
    <cellStyle name="Įprastas 4 3 4 3 2 4 6" xfId="8704" xr:uid="{1880BF52-4409-49A7-84D2-80D77BCA55B0}"/>
    <cellStyle name="Įprastas 4 3 4 3 2 5" xfId="1418" xr:uid="{886E4466-FFDB-43D8-9869-1C0B8791BC29}"/>
    <cellStyle name="Įprastas 4 3 4 3 2 5 2" xfId="5483" xr:uid="{D9780592-FA3B-427F-AC9E-443F7851E282}"/>
    <cellStyle name="Įprastas 4 3 4 3 2 5 2 2" xfId="13413" xr:uid="{8F4234F5-A46A-4486-9B4A-B614357E8BF0}"/>
    <cellStyle name="Įprastas 4 3 4 3 2 5 3" xfId="7170" xr:uid="{2BFF49DC-D10B-48B3-8727-1F7976ABCF43}"/>
    <cellStyle name="Įprastas 4 3 4 3 2 5 3 2" xfId="15100" xr:uid="{8AF892FE-EA83-4EEA-B203-A6FFF871E244}"/>
    <cellStyle name="Įprastas 4 3 4 3 2 5 4" xfId="4519" xr:uid="{69E79385-9429-4B0D-BA4C-9E0E5CE02F6B}"/>
    <cellStyle name="Įprastas 4 3 4 3 2 5 4 2" xfId="12449" xr:uid="{D6969F83-BD6F-42B3-A09D-33F372BF2CF3}"/>
    <cellStyle name="Įprastas 4 3 4 3 2 5 5" xfId="9348" xr:uid="{696C6EEF-ED38-4024-B9DE-CBC5DD1099BB}"/>
    <cellStyle name="Įprastas 4 3 4 3 2 6" xfId="1740" xr:uid="{352E7C02-0BDB-45B9-81CE-F0507B5CD039}"/>
    <cellStyle name="Įprastas 4 3 4 3 2 6 2" xfId="4760" xr:uid="{C0B194F6-D5E2-4F69-AFC9-BCC50D362D88}"/>
    <cellStyle name="Įprastas 4 3 4 3 2 6 2 2" xfId="12690" xr:uid="{617EADD9-9F69-4A64-9500-2F99C545B9B5}"/>
    <cellStyle name="Įprastas 4 3 4 3 2 6 3" xfId="9670" xr:uid="{BBF0AE67-0ECD-4619-9EEB-5CBFAD2B1092}"/>
    <cellStyle name="Įprastas 4 3 4 3 2 7" xfId="2384" xr:uid="{F352EFA7-E675-4769-9F57-C84A0CBDA5BB}"/>
    <cellStyle name="Įprastas 4 3 4 3 2 7 2" xfId="5724" xr:uid="{FA53B21D-1625-43AC-B431-4463EB2C1744}"/>
    <cellStyle name="Įprastas 4 3 4 3 2 7 2 2" xfId="13654" xr:uid="{22D5F670-A2AE-4378-BF70-2DB582E9326C}"/>
    <cellStyle name="Įprastas 4 3 4 3 2 7 3" xfId="10314" xr:uid="{8AF9EC7E-29F5-4545-A344-34EA6C147FE8}"/>
    <cellStyle name="Įprastas 4 3 4 3 2 8" xfId="3028" xr:uid="{20E19EF1-AEC0-435E-B4C5-DED0EA3BAA30}"/>
    <cellStyle name="Įprastas 4 3 4 3 2 8 2" xfId="6447" xr:uid="{292C6921-463F-4182-8244-49641434FCD9}"/>
    <cellStyle name="Įprastas 4 3 4 3 2 8 2 2" xfId="14377" xr:uid="{FEBC7994-33D1-49B4-8F14-3597633C2102}"/>
    <cellStyle name="Įprastas 4 3 4 3 2 8 3" xfId="10958" xr:uid="{0D4E1D99-9618-4F1F-B1E7-0B66DDCADB06}"/>
    <cellStyle name="Įprastas 4 3 4 3 2 9" xfId="3672" xr:uid="{C09BFF5A-8AF8-44B3-BC12-5209A01F4D74}"/>
    <cellStyle name="Įprastas 4 3 4 3 2 9 2" xfId="11602" xr:uid="{09BF9A8E-7A44-4555-A6B7-BD226E6437BC}"/>
    <cellStyle name="Įprastas 4 3 4 3 3" xfId="195" xr:uid="{16B3AA3E-0BA2-49E8-A8DF-8B5F7D3046C9}"/>
    <cellStyle name="Įprastas 4 3 4 3 3 10" xfId="8125" xr:uid="{34A80DF5-70E7-4288-A591-6C2B823036F6}"/>
    <cellStyle name="Įprastas 4 3 4 3 3 2" xfId="517" xr:uid="{194BBC50-3DCF-4349-B1C1-520BC0A4D574}"/>
    <cellStyle name="Įprastas 4 3 4 3 3 2 2" xfId="1161" xr:uid="{23B1427E-B54B-4F6C-8E03-866AA4F63792}"/>
    <cellStyle name="Įprastas 4 3 4 3 3 2 2 2" xfId="5061" xr:uid="{744A3645-7D06-4489-A664-3333C81FE5C6}"/>
    <cellStyle name="Įprastas 4 3 4 3 3 2 2 2 2" xfId="12991" xr:uid="{FF9CED82-58C4-4E9B-A761-5AE315CF8D51}"/>
    <cellStyle name="Įprastas 4 3 4 3 3 2 2 3" xfId="9091" xr:uid="{C81C01B4-FC9C-4820-B591-5B861B6DF08C}"/>
    <cellStyle name="Įprastas 4 3 4 3 3 2 3" xfId="2127" xr:uid="{B74FB76E-76B1-4FBC-99A8-6340E2D6DC15}"/>
    <cellStyle name="Įprastas 4 3 4 3 3 2 3 2" xfId="6025" xr:uid="{F2190DB7-D7D3-4B0D-99F6-0408FA931257}"/>
    <cellStyle name="Įprastas 4 3 4 3 3 2 3 2 2" xfId="13955" xr:uid="{D11C4649-6DCB-4F27-A8D8-3EE4208F31F9}"/>
    <cellStyle name="Įprastas 4 3 4 3 3 2 3 3" xfId="10057" xr:uid="{680A4773-C1F8-4FF1-8185-4145582E5E52}"/>
    <cellStyle name="Įprastas 4 3 4 3 3 2 4" xfId="2771" xr:uid="{D8FFB2D5-A36D-4CA6-8988-7911770F621C}"/>
    <cellStyle name="Įprastas 4 3 4 3 3 2 4 2" xfId="6748" xr:uid="{07130464-8F20-4F28-BF7C-4BDF638454B3}"/>
    <cellStyle name="Įprastas 4 3 4 3 3 2 4 2 2" xfId="14678" xr:uid="{573D55C4-F80D-4CCE-82F8-CD5395F074FA}"/>
    <cellStyle name="Įprastas 4 3 4 3 3 2 4 3" xfId="10701" xr:uid="{669643D9-3357-4C81-A232-AD1CCF0D5E6D}"/>
    <cellStyle name="Įprastas 4 3 4 3 3 2 5" xfId="3415" xr:uid="{29A2C897-27EA-4BDE-8512-A660BEC3593E}"/>
    <cellStyle name="Įprastas 4 3 4 3 3 2 5 2" xfId="11345" xr:uid="{D6125F4C-AF21-4E22-8D88-CF2451F2D0A2}"/>
    <cellStyle name="Įprastas 4 3 4 3 3 2 6" xfId="4097" xr:uid="{A3B647F3-D4E9-4B99-9C12-E8D84072EB8A}"/>
    <cellStyle name="Įprastas 4 3 4 3 3 2 6 2" xfId="12027" xr:uid="{AB58BFA0-5C55-4318-B2A4-17C066E3D712}"/>
    <cellStyle name="Įprastas 4 3 4 3 3 2 7" xfId="7803" xr:uid="{45FA32E5-657B-4629-B425-49E755485889}"/>
    <cellStyle name="Įprastas 4 3 4 3 3 2 7 2" xfId="15733" xr:uid="{F15B083A-F0D2-47FF-B181-C9CC79B997E3}"/>
    <cellStyle name="Įprastas 4 3 4 3 3 2 8" xfId="8447" xr:uid="{C210D12A-A082-4D35-8C7D-9E51B64AD4AA}"/>
    <cellStyle name="Įprastas 4 3 4 3 3 3" xfId="839" xr:uid="{39259EF5-74B5-4725-B1CF-CD89E996C837}"/>
    <cellStyle name="Įprastas 4 3 4 3 3 3 2" xfId="5302" xr:uid="{2CA72F96-0C43-4116-8419-739AF768C877}"/>
    <cellStyle name="Įprastas 4 3 4 3 3 3 2 2" xfId="13232" xr:uid="{4E6DD665-E38F-479C-BE70-B09BDBB5CFA6}"/>
    <cellStyle name="Įprastas 4 3 4 3 3 3 3" xfId="6266" xr:uid="{289176E5-45FC-4CB7-897D-1A00EF050F25}"/>
    <cellStyle name="Įprastas 4 3 4 3 3 3 3 2" xfId="14196" xr:uid="{744A74A0-BEB3-4571-9170-3B0C0E05AF01}"/>
    <cellStyle name="Įprastas 4 3 4 3 3 3 4" xfId="6989" xr:uid="{E300245D-102E-4AA2-9BA5-480130564AB0}"/>
    <cellStyle name="Įprastas 4 3 4 3 3 3 4 2" xfId="14919" xr:uid="{6427A166-DF98-4921-9B03-F63C2E4BD29F}"/>
    <cellStyle name="Įprastas 4 3 4 3 3 3 5" xfId="4338" xr:uid="{175C76CD-402F-4DD5-9589-F56C29FBDDA1}"/>
    <cellStyle name="Įprastas 4 3 4 3 3 3 5 2" xfId="12268" xr:uid="{EB5B46C6-7F25-4785-A70D-F69CEE6832AB}"/>
    <cellStyle name="Įprastas 4 3 4 3 3 3 6" xfId="8769" xr:uid="{1A1EBCE7-B617-4534-AEF1-F0F42C58D945}"/>
    <cellStyle name="Įprastas 4 3 4 3 3 4" xfId="1483" xr:uid="{7B41618E-2B4E-4D59-8255-8F60A2BE1DF7}"/>
    <cellStyle name="Įprastas 4 3 4 3 3 4 2" xfId="5543" xr:uid="{30C7EA33-DBC5-4326-8310-AEA59106BC10}"/>
    <cellStyle name="Įprastas 4 3 4 3 3 4 2 2" xfId="13473" xr:uid="{2F512824-C669-4FAD-AD36-FF2C597380C8}"/>
    <cellStyle name="Įprastas 4 3 4 3 3 4 3" xfId="7230" xr:uid="{0F38F079-2344-4C0F-AEC6-3673BCEF4B5E}"/>
    <cellStyle name="Įprastas 4 3 4 3 3 4 3 2" xfId="15160" xr:uid="{FD9DBC70-6942-48E5-A6D5-897E4D73C2D7}"/>
    <cellStyle name="Įprastas 4 3 4 3 3 4 4" xfId="4579" xr:uid="{E87B9C88-0963-4747-B47C-C2FBF374C2BD}"/>
    <cellStyle name="Įprastas 4 3 4 3 3 4 4 2" xfId="12509" xr:uid="{14633559-1204-4B6B-94FB-77CA59E9067A}"/>
    <cellStyle name="Įprastas 4 3 4 3 3 4 5" xfId="9413" xr:uid="{F561E8E3-B29D-4C9D-964E-4FB72D126D9E}"/>
    <cellStyle name="Įprastas 4 3 4 3 3 5" xfId="1805" xr:uid="{6E53CA64-6D65-478C-8A46-1C1EA758EF53}"/>
    <cellStyle name="Įprastas 4 3 4 3 3 5 2" xfId="4820" xr:uid="{FAEA021D-A6F0-48A7-B1D7-69CB14A12B52}"/>
    <cellStyle name="Įprastas 4 3 4 3 3 5 2 2" xfId="12750" xr:uid="{140F1A1B-0471-471A-8B9C-50AF0D445708}"/>
    <cellStyle name="Įprastas 4 3 4 3 3 5 3" xfId="9735" xr:uid="{F79CECCB-EF41-4090-8C1A-613018242DD2}"/>
    <cellStyle name="Įprastas 4 3 4 3 3 6" xfId="2449" xr:uid="{13B878AC-0DC2-4608-AAFB-D2D60B786192}"/>
    <cellStyle name="Įprastas 4 3 4 3 3 6 2" xfId="5784" xr:uid="{8AE4E2B8-3ADE-4300-BBA4-991B6BFDAF9D}"/>
    <cellStyle name="Įprastas 4 3 4 3 3 6 2 2" xfId="13714" xr:uid="{C991B2B8-2AD0-4A04-A512-A8929110E81F}"/>
    <cellStyle name="Įprastas 4 3 4 3 3 6 3" xfId="10379" xr:uid="{30516108-11FD-4016-BA81-59A32770E098}"/>
    <cellStyle name="Įprastas 4 3 4 3 3 7" xfId="3093" xr:uid="{964F82E3-390C-4CE6-9E76-C643EB075D36}"/>
    <cellStyle name="Įprastas 4 3 4 3 3 7 2" xfId="6507" xr:uid="{E30F8521-7F2D-4717-86BF-0765D3E3D4B8}"/>
    <cellStyle name="Įprastas 4 3 4 3 3 7 2 2" xfId="14437" xr:uid="{ABED9A94-0E2F-433F-88BB-7EC1C0013554}"/>
    <cellStyle name="Įprastas 4 3 4 3 3 7 3" xfId="11023" xr:uid="{D9B545A5-8BF0-4073-B816-D77BD90C6A39}"/>
    <cellStyle name="Įprastas 4 3 4 3 3 8" xfId="3856" xr:uid="{5E9DE225-4FAE-48CC-A858-0484CD9534B0}"/>
    <cellStyle name="Įprastas 4 3 4 3 3 8 2" xfId="11786" xr:uid="{73CCB820-7BFB-4CB7-8E78-35B75236454B}"/>
    <cellStyle name="Įprastas 4 3 4 3 3 9" xfId="7481" xr:uid="{2AA76DAD-C673-4E3F-A099-645AA48339A0}"/>
    <cellStyle name="Įprastas 4 3 4 3 3 9 2" xfId="15411" xr:uid="{D1A06DE0-8B22-4A18-B1EE-ED4D3DFF9057}"/>
    <cellStyle name="Įprastas 4 3 4 3 4" xfId="324" xr:uid="{CF6C17A4-661E-4044-A947-065282CD5D5D}"/>
    <cellStyle name="Įprastas 4 3 4 3 4 10" xfId="8254" xr:uid="{4015E376-8ADA-4754-BBED-16E85755AAD3}"/>
    <cellStyle name="Įprastas 4 3 4 3 4 2" xfId="646" xr:uid="{CDF152A8-77A1-4804-8805-5E55DA67BA59}"/>
    <cellStyle name="Įprastas 4 3 4 3 4 2 2" xfId="1290" xr:uid="{2E82B274-D065-41DC-99B8-EE23080B8007}"/>
    <cellStyle name="Įprastas 4 3 4 3 4 2 2 2" xfId="9220" xr:uid="{9E8E36C2-91FC-412D-9201-2E6C8D2C556D}"/>
    <cellStyle name="Įprastas 4 3 4 3 4 2 3" xfId="2256" xr:uid="{0E97322B-5BA2-44D9-AC28-1BA64717F179}"/>
    <cellStyle name="Įprastas 4 3 4 3 4 2 3 2" xfId="10186" xr:uid="{E7B09804-3520-4DF9-92D2-A34A48B51173}"/>
    <cellStyle name="Įprastas 4 3 4 3 4 2 4" xfId="2900" xr:uid="{E76A0D7B-FD67-45BA-AF56-98588FCD9ED4}"/>
    <cellStyle name="Įprastas 4 3 4 3 4 2 4 2" xfId="10830" xr:uid="{8110595A-A6A1-4E62-9B7E-90C40C43992D}"/>
    <cellStyle name="Įprastas 4 3 4 3 4 2 5" xfId="3544" xr:uid="{2055ABEA-0457-44F0-BD3C-1E9A98A2C9FF}"/>
    <cellStyle name="Įprastas 4 3 4 3 4 2 5 2" xfId="11474" xr:uid="{D1C9E4C5-120F-421E-A8E8-183EC0D041B6}"/>
    <cellStyle name="Įprastas 4 3 4 3 4 2 6" xfId="4941" xr:uid="{083A88B8-1DD2-4084-9742-6B6B81CD5CD3}"/>
    <cellStyle name="Įprastas 4 3 4 3 4 2 6 2" xfId="12871" xr:uid="{4926EEE2-FF68-42E5-9BCD-CDA1426BB935}"/>
    <cellStyle name="Įprastas 4 3 4 3 4 2 7" xfId="7932" xr:uid="{B23161B2-BF12-4239-A1C6-B783BB055CAB}"/>
    <cellStyle name="Įprastas 4 3 4 3 4 2 7 2" xfId="15862" xr:uid="{3F6135E1-7F13-4089-ABE5-2BBA39DD6247}"/>
    <cellStyle name="Įprastas 4 3 4 3 4 2 8" xfId="8576" xr:uid="{CD12FA92-153D-4B42-98AC-964B65C63A30}"/>
    <cellStyle name="Įprastas 4 3 4 3 4 3" xfId="968" xr:uid="{74A487BB-EE3D-4D51-8BC7-FEA66856A957}"/>
    <cellStyle name="Įprastas 4 3 4 3 4 3 2" xfId="5905" xr:uid="{21C589C1-E561-4894-BE96-D9692744C6AF}"/>
    <cellStyle name="Įprastas 4 3 4 3 4 3 2 2" xfId="13835" xr:uid="{A70AEC33-1D0D-4D47-A1FC-3EFA28E7D4FF}"/>
    <cellStyle name="Įprastas 4 3 4 3 4 3 3" xfId="8898" xr:uid="{1FB2E792-475E-485C-B5FA-F3D85270117B}"/>
    <cellStyle name="Įprastas 4 3 4 3 4 4" xfId="1612" xr:uid="{E7570F83-B805-410D-843D-6FE69728B289}"/>
    <cellStyle name="Įprastas 4 3 4 3 4 4 2" xfId="6628" xr:uid="{542745B3-8A97-4031-9779-3FDF418D1B4B}"/>
    <cellStyle name="Įprastas 4 3 4 3 4 4 2 2" xfId="14558" xr:uid="{0FE9395A-B3A8-416A-9B64-576B17B03B82}"/>
    <cellStyle name="Įprastas 4 3 4 3 4 4 3" xfId="9542" xr:uid="{4FAB6E84-8A30-4A86-9D85-9D8579997EA3}"/>
    <cellStyle name="Įprastas 4 3 4 3 4 5" xfId="1934" xr:uid="{9E60E4FF-904F-47A4-A4F0-6578D3265832}"/>
    <cellStyle name="Įprastas 4 3 4 3 4 5 2" xfId="9864" xr:uid="{C9E6B1B9-8030-4195-8DE8-68AF8C26DD5A}"/>
    <cellStyle name="Įprastas 4 3 4 3 4 6" xfId="2578" xr:uid="{7052F6BE-C057-4BB9-82CA-E1284112AD25}"/>
    <cellStyle name="Įprastas 4 3 4 3 4 6 2" xfId="10508" xr:uid="{9EB88632-88B2-4D50-B8A9-E7F044F8FB91}"/>
    <cellStyle name="Įprastas 4 3 4 3 4 7" xfId="3222" xr:uid="{7391144C-1CF4-4D64-BC96-8175DDD1BC26}"/>
    <cellStyle name="Įprastas 4 3 4 3 4 7 2" xfId="11152" xr:uid="{D6C98D59-29A3-4C87-BE72-BAF4C89536F2}"/>
    <cellStyle name="Įprastas 4 3 4 3 4 8" xfId="3977" xr:uid="{BA51A5E6-7100-4BFC-A6D2-7C616E4D990A}"/>
    <cellStyle name="Įprastas 4 3 4 3 4 8 2" xfId="11907" xr:uid="{F3FC0051-790A-45B4-9738-DD14A14E6169}"/>
    <cellStyle name="Įprastas 4 3 4 3 4 9" xfId="7610" xr:uid="{9C486034-E978-4BD6-8E39-3F51916209AE}"/>
    <cellStyle name="Įprastas 4 3 4 3 4 9 2" xfId="15540" xr:uid="{9889ED01-508D-414E-957D-4CD6327677ED}"/>
    <cellStyle name="Įprastas 4 3 4 3 5" xfId="387" xr:uid="{A3C7F5A2-C018-4B6F-8ACB-1B6EE2B098B8}"/>
    <cellStyle name="Įprastas 4 3 4 3 5 2" xfId="1031" xr:uid="{13D359F4-21B2-4922-82A0-264C1A4F1D43}"/>
    <cellStyle name="Įprastas 4 3 4 3 5 2 2" xfId="5182" xr:uid="{6284B3DF-38DE-4BB9-864A-5AA33FA743CA}"/>
    <cellStyle name="Įprastas 4 3 4 3 5 2 2 2" xfId="13112" xr:uid="{BCD226B7-B8A2-459E-B2AB-7219FF3B3A39}"/>
    <cellStyle name="Įprastas 4 3 4 3 5 2 3" xfId="8961" xr:uid="{EF3A1FB5-DE6F-4CA6-AAC2-183143CD4BB3}"/>
    <cellStyle name="Įprastas 4 3 4 3 5 3" xfId="1997" xr:uid="{CFBE0FBE-10A4-4BCE-961B-4E2AEC5E108E}"/>
    <cellStyle name="Įprastas 4 3 4 3 5 3 2" xfId="6146" xr:uid="{28C3B955-4550-4924-B9F9-AFA36AA626DD}"/>
    <cellStyle name="Įprastas 4 3 4 3 5 3 2 2" xfId="14076" xr:uid="{70E6BED0-A979-494A-A842-3FC83457621B}"/>
    <cellStyle name="Įprastas 4 3 4 3 5 3 3" xfId="9927" xr:uid="{376DC436-BFC8-4C8D-8E87-A01A44C3DBE9}"/>
    <cellStyle name="Įprastas 4 3 4 3 5 4" xfId="2641" xr:uid="{591EE16B-5838-43E0-BFBA-B3FB2DCFF86A}"/>
    <cellStyle name="Įprastas 4 3 4 3 5 4 2" xfId="6869" xr:uid="{D50AF1C3-BBA9-4A90-8009-6C524BF821D5}"/>
    <cellStyle name="Įprastas 4 3 4 3 5 4 2 2" xfId="14799" xr:uid="{0D96B10F-B1B4-4E6D-8016-E69679B7C6D3}"/>
    <cellStyle name="Įprastas 4 3 4 3 5 4 3" xfId="10571" xr:uid="{C413D16B-872D-4B75-BFCB-A8811DA04946}"/>
    <cellStyle name="Įprastas 4 3 4 3 5 5" xfId="3285" xr:uid="{C11B5B12-5B59-4B07-BA94-623420C076AF}"/>
    <cellStyle name="Įprastas 4 3 4 3 5 5 2" xfId="11215" xr:uid="{AB2D4CF5-BCA3-4A4E-A480-66EC482CD4CF}"/>
    <cellStyle name="Įprastas 4 3 4 3 5 6" xfId="4218" xr:uid="{75929AE5-C103-4EF6-966D-72EE22436CDF}"/>
    <cellStyle name="Įprastas 4 3 4 3 5 6 2" xfId="12148" xr:uid="{E95622AB-5700-41D4-AE36-73FE506F137D}"/>
    <cellStyle name="Įprastas 4 3 4 3 5 7" xfId="7673" xr:uid="{33CDB966-FDE3-42DB-9397-3533E2216F18}"/>
    <cellStyle name="Įprastas 4 3 4 3 5 7 2" xfId="15603" xr:uid="{DFC56D45-D95B-401B-A2C9-B99518AB1734}"/>
    <cellStyle name="Įprastas 4 3 4 3 5 8" xfId="8317" xr:uid="{0E8394A7-6360-49F9-92A4-2EAD6DC5454D}"/>
    <cellStyle name="Įprastas 4 3 4 3 6" xfId="709" xr:uid="{F2A3A076-8A99-49A7-81B3-A5B88EA54ADB}"/>
    <cellStyle name="Įprastas 4 3 4 3 6 2" xfId="5423" xr:uid="{6B49F54D-B7B7-46A5-BBB3-F0EF39292A25}"/>
    <cellStyle name="Įprastas 4 3 4 3 6 2 2" xfId="13353" xr:uid="{A18DDA3E-253C-46BC-900A-C2A5845C4EB6}"/>
    <cellStyle name="Įprastas 4 3 4 3 6 3" xfId="7110" xr:uid="{40E6E3EB-F986-44D9-98FB-7B845E0E2154}"/>
    <cellStyle name="Įprastas 4 3 4 3 6 3 2" xfId="15040" xr:uid="{EDA00D69-AA5B-4798-9A55-F372388605A4}"/>
    <cellStyle name="Įprastas 4 3 4 3 6 4" xfId="4459" xr:uid="{305BCB02-2F83-42BC-ABCB-94EDC49DD97B}"/>
    <cellStyle name="Įprastas 4 3 4 3 6 4 2" xfId="12389" xr:uid="{C4BD337D-A5CE-47F0-B436-0DD6C483C09C}"/>
    <cellStyle name="Įprastas 4 3 4 3 6 5" xfId="8639" xr:uid="{1EA9D6F8-9F3A-4778-BCD9-F4A2CF971597}"/>
    <cellStyle name="Įprastas 4 3 4 3 7" xfId="1353" xr:uid="{B22D925A-3E5E-421F-82BE-B1E5724D32E3}"/>
    <cellStyle name="Įprastas 4 3 4 3 7 2" xfId="4700" xr:uid="{DCB5880B-E1AE-403C-8B16-4F5181078C53}"/>
    <cellStyle name="Įprastas 4 3 4 3 7 2 2" xfId="12630" xr:uid="{70672C19-DD27-478B-8047-CB442A322BAA}"/>
    <cellStyle name="Įprastas 4 3 4 3 7 3" xfId="9283" xr:uid="{6D0279AB-FBFF-4156-8A20-290BD2454DDF}"/>
    <cellStyle name="Įprastas 4 3 4 3 8" xfId="1675" xr:uid="{78E8A96D-A723-4A42-BA92-D33CBD7594F5}"/>
    <cellStyle name="Įprastas 4 3 4 3 8 2" xfId="5664" xr:uid="{BB1C10D2-FE26-45DB-BDA2-CBE7F7F86535}"/>
    <cellStyle name="Įprastas 4 3 4 3 8 2 2" xfId="13594" xr:uid="{0BABCF91-F0CC-428F-9C1A-F789F992C7F3}"/>
    <cellStyle name="Įprastas 4 3 4 3 8 3" xfId="9605" xr:uid="{48EFDE28-215B-42B3-98C6-D4A04F994033}"/>
    <cellStyle name="Įprastas 4 3 4 3 9" xfId="2319" xr:uid="{6B11134B-515B-4C8C-9D95-473E3421BC9E}"/>
    <cellStyle name="Įprastas 4 3 4 3 9 2" xfId="6387" xr:uid="{F8085A8B-961A-40FD-89AF-7DDA86CBAD90}"/>
    <cellStyle name="Įprastas 4 3 4 3 9 2 2" xfId="14317" xr:uid="{C3D697EE-AB57-4CEA-BF78-6C30EEFA8CF0}"/>
    <cellStyle name="Įprastas 4 3 4 3 9 3" xfId="10249" xr:uid="{A943D8DF-6D1C-472C-A5BB-0782077B2461}"/>
    <cellStyle name="Įprastas 4 3 4 4" xfId="90" xr:uid="{BB167BFD-8DB5-44C5-8C02-FDF51B338C60}"/>
    <cellStyle name="Įprastas 4 3 4 4 10" xfId="3756" xr:uid="{4CAB5D8E-12ED-4A8A-A2B1-FC8626AB58BF}"/>
    <cellStyle name="Įprastas 4 3 4 4 10 2" xfId="11686" xr:uid="{FD2B2A72-2D5B-4A18-8CE4-7BD95C210A50}"/>
    <cellStyle name="Įprastas 4 3 4 4 11" xfId="7376" xr:uid="{040F51DB-9BB9-4131-974C-31853AAA0B8A}"/>
    <cellStyle name="Įprastas 4 3 4 4 11 2" xfId="15306" xr:uid="{08CBA3FE-E8D5-4CB9-A0C0-EF47ECE7209C}"/>
    <cellStyle name="Įprastas 4 3 4 4 12" xfId="8020" xr:uid="{19114B48-C8E4-4780-B983-482FB69DFA04}"/>
    <cellStyle name="Įprastas 4 3 4 4 2" xfId="220" xr:uid="{A99843DF-B6E8-4DA4-990B-41D1F04D9836}"/>
    <cellStyle name="Įprastas 4 3 4 4 2 10" xfId="8150" xr:uid="{122C63AA-6DD5-4518-B930-ACE75A98BCAA}"/>
    <cellStyle name="Įprastas 4 3 4 4 2 2" xfId="542" xr:uid="{9912CF1D-A8E8-41FC-9133-92E75E8B0C75}"/>
    <cellStyle name="Įprastas 4 3 4 4 2 2 2" xfId="1186" xr:uid="{A6C69592-4C52-43F8-AC6F-028D26552082}"/>
    <cellStyle name="Įprastas 4 3 4 4 2 2 2 2" xfId="5081" xr:uid="{A90C291E-E342-41E5-8062-C3FCE1688962}"/>
    <cellStyle name="Įprastas 4 3 4 4 2 2 2 2 2" xfId="13011" xr:uid="{6AB58A02-3DDB-4BB2-8E32-4F7E44524C02}"/>
    <cellStyle name="Įprastas 4 3 4 4 2 2 2 3" xfId="9116" xr:uid="{6C4E5537-D6D8-4308-9477-5E8673B57389}"/>
    <cellStyle name="Įprastas 4 3 4 4 2 2 3" xfId="2152" xr:uid="{2B7193C6-CF57-4A90-8443-303C12D15638}"/>
    <cellStyle name="Įprastas 4 3 4 4 2 2 3 2" xfId="6045" xr:uid="{4C010C57-8FB3-4919-B7AF-844CE9335FF0}"/>
    <cellStyle name="Įprastas 4 3 4 4 2 2 3 2 2" xfId="13975" xr:uid="{6B4745AA-66F3-4BF0-A76F-9DF65218B206}"/>
    <cellStyle name="Įprastas 4 3 4 4 2 2 3 3" xfId="10082" xr:uid="{6838EC3E-F955-48DB-8748-05AD40E1717B}"/>
    <cellStyle name="Įprastas 4 3 4 4 2 2 4" xfId="2796" xr:uid="{37429151-E1F6-4916-BFA8-E68BDA66B8A1}"/>
    <cellStyle name="Įprastas 4 3 4 4 2 2 4 2" xfId="6768" xr:uid="{E7B5A557-8D53-4CD1-8CD2-40EA4FE1EF8C}"/>
    <cellStyle name="Įprastas 4 3 4 4 2 2 4 2 2" xfId="14698" xr:uid="{35C2A274-0B10-4F49-A5F5-81BE3929552B}"/>
    <cellStyle name="Įprastas 4 3 4 4 2 2 4 3" xfId="10726" xr:uid="{CCB9984E-488E-436C-A0FB-A725FA27183F}"/>
    <cellStyle name="Įprastas 4 3 4 4 2 2 5" xfId="3440" xr:uid="{703703A2-D9BC-4BF5-85F9-01E0BDFA051C}"/>
    <cellStyle name="Įprastas 4 3 4 4 2 2 5 2" xfId="11370" xr:uid="{6D7381DE-E716-4B7B-98BA-9B2C60B285DD}"/>
    <cellStyle name="Įprastas 4 3 4 4 2 2 6" xfId="4117" xr:uid="{0B4184F1-AFEA-4F8B-96E7-F5CE18747BB8}"/>
    <cellStyle name="Įprastas 4 3 4 4 2 2 6 2" xfId="12047" xr:uid="{19F3C491-9800-462B-A9FA-AB7FD1033EAA}"/>
    <cellStyle name="Įprastas 4 3 4 4 2 2 7" xfId="7828" xr:uid="{18642441-0966-43E4-ACB2-D2DA30B7CC79}"/>
    <cellStyle name="Įprastas 4 3 4 4 2 2 7 2" xfId="15758" xr:uid="{118C6D40-93B3-47F2-894F-7F51449B00BB}"/>
    <cellStyle name="Įprastas 4 3 4 4 2 2 8" xfId="8472" xr:uid="{EA7A4743-5894-461A-88B7-525AB58764A6}"/>
    <cellStyle name="Įprastas 4 3 4 4 2 3" xfId="864" xr:uid="{1EAC7985-8973-4843-8E45-AD7CD861DD3E}"/>
    <cellStyle name="Įprastas 4 3 4 4 2 3 2" xfId="5322" xr:uid="{CC2E1789-9DC2-4893-AF25-5864AA4CD116}"/>
    <cellStyle name="Įprastas 4 3 4 4 2 3 2 2" xfId="13252" xr:uid="{5038F159-5C57-4A25-9223-9147AE94F1D9}"/>
    <cellStyle name="Įprastas 4 3 4 4 2 3 3" xfId="6286" xr:uid="{08C818DE-D0FF-4564-A273-C2647740F00C}"/>
    <cellStyle name="Įprastas 4 3 4 4 2 3 3 2" xfId="14216" xr:uid="{E9AE15D5-BA5B-4FA3-AA97-D7FEBE6C577A}"/>
    <cellStyle name="Įprastas 4 3 4 4 2 3 4" xfId="7009" xr:uid="{FDEE8328-C1DB-42A8-84E3-BB506ECF4E3C}"/>
    <cellStyle name="Įprastas 4 3 4 4 2 3 4 2" xfId="14939" xr:uid="{6A9DD0F2-C0DB-46B4-855A-39762AD8C5F8}"/>
    <cellStyle name="Įprastas 4 3 4 4 2 3 5" xfId="4358" xr:uid="{C9EDB1F9-C335-42D1-8108-5B3A43BDD95B}"/>
    <cellStyle name="Įprastas 4 3 4 4 2 3 5 2" xfId="12288" xr:uid="{A0BFA04D-D8A3-440D-A992-C80DD54581CD}"/>
    <cellStyle name="Įprastas 4 3 4 4 2 3 6" xfId="8794" xr:uid="{ABD02D15-D8C9-4708-A30A-5EB42B3EBF41}"/>
    <cellStyle name="Įprastas 4 3 4 4 2 4" xfId="1508" xr:uid="{B61229E7-5652-4E1B-9BCE-30C70CE583A8}"/>
    <cellStyle name="Įprastas 4 3 4 4 2 4 2" xfId="5563" xr:uid="{1A5CF637-3C46-4402-9DC4-76639A6917B0}"/>
    <cellStyle name="Įprastas 4 3 4 4 2 4 2 2" xfId="13493" xr:uid="{B3BEC5B8-8CA7-491F-9A43-B95931B96E24}"/>
    <cellStyle name="Įprastas 4 3 4 4 2 4 3" xfId="7250" xr:uid="{AAE7769E-3FD7-4D6D-80F4-3A61078FF5BC}"/>
    <cellStyle name="Įprastas 4 3 4 4 2 4 3 2" xfId="15180" xr:uid="{09878131-835A-4E64-8E12-93BD4186F356}"/>
    <cellStyle name="Įprastas 4 3 4 4 2 4 4" xfId="4599" xr:uid="{F1CD2B1D-3989-4AD2-A76D-E1FA3D105711}"/>
    <cellStyle name="Įprastas 4 3 4 4 2 4 4 2" xfId="12529" xr:uid="{04C4E5C0-DA86-47A9-A5D1-F6C19C2E187E}"/>
    <cellStyle name="Įprastas 4 3 4 4 2 4 5" xfId="9438" xr:uid="{27A21BB2-021C-4529-A9AC-B1EAC3C1290E}"/>
    <cellStyle name="Įprastas 4 3 4 4 2 5" xfId="1830" xr:uid="{D02E7E7C-2C76-4495-880A-9581EFD7F10E}"/>
    <cellStyle name="Įprastas 4 3 4 4 2 5 2" xfId="4840" xr:uid="{A6FF2F4D-8537-4A46-A24C-39F44C70F3F0}"/>
    <cellStyle name="Įprastas 4 3 4 4 2 5 2 2" xfId="12770" xr:uid="{16716FFE-0130-431B-901E-23B293CBC20E}"/>
    <cellStyle name="Įprastas 4 3 4 4 2 5 3" xfId="9760" xr:uid="{52FE9DE0-A603-415D-9FFB-E61D11D27844}"/>
    <cellStyle name="Įprastas 4 3 4 4 2 6" xfId="2474" xr:uid="{DDF68B92-9FE1-4302-ADA5-5740B043E07F}"/>
    <cellStyle name="Įprastas 4 3 4 4 2 6 2" xfId="5804" xr:uid="{479B186F-85E9-4B35-B844-443A7B599774}"/>
    <cellStyle name="Įprastas 4 3 4 4 2 6 2 2" xfId="13734" xr:uid="{413121DD-E468-4C58-B2FA-8F8EFFA61A59}"/>
    <cellStyle name="Įprastas 4 3 4 4 2 6 3" xfId="10404" xr:uid="{B15D0187-575A-404C-828C-5E3BFF49BB42}"/>
    <cellStyle name="Įprastas 4 3 4 4 2 7" xfId="3118" xr:uid="{8A557996-60BE-461E-89C1-31C0E20EAC0B}"/>
    <cellStyle name="Įprastas 4 3 4 4 2 7 2" xfId="6527" xr:uid="{0AC96A3C-75F1-46F7-82C7-7CC37B886217}"/>
    <cellStyle name="Įprastas 4 3 4 4 2 7 2 2" xfId="14457" xr:uid="{F80ADE6C-BBEE-4E9D-95E6-6F5EF161C269}"/>
    <cellStyle name="Įprastas 4 3 4 4 2 7 3" xfId="11048" xr:uid="{5C9632F0-F440-4B57-BE13-12E771A1E0FD}"/>
    <cellStyle name="Įprastas 4 3 4 4 2 8" xfId="3876" xr:uid="{B800FB7C-D48E-47F2-8B71-08974ADB5F8B}"/>
    <cellStyle name="Įprastas 4 3 4 4 2 8 2" xfId="11806" xr:uid="{6083F481-0983-4A07-A9DA-E9AD5014BAE8}"/>
    <cellStyle name="Įprastas 4 3 4 4 2 9" xfId="7506" xr:uid="{E5B61228-D940-46D4-ABC3-F4692997790B}"/>
    <cellStyle name="Įprastas 4 3 4 4 2 9 2" xfId="15436" xr:uid="{AFE5D035-BE2D-4520-97FD-720C7E0D2DF3}"/>
    <cellStyle name="Įprastas 4 3 4 4 3" xfId="412" xr:uid="{BBF526BD-4173-401A-89FF-67C5008F7566}"/>
    <cellStyle name="Įprastas 4 3 4 4 3 2" xfId="1056" xr:uid="{02AAD2CD-4C2B-4F5C-83FC-2BD5BCE0B5C3}"/>
    <cellStyle name="Įprastas 4 3 4 4 3 2 2" xfId="4961" xr:uid="{A2031F23-078B-407E-A9A8-176D0E512690}"/>
    <cellStyle name="Įprastas 4 3 4 4 3 2 2 2" xfId="12891" xr:uid="{2C660D20-898C-4E4C-BF9F-C789CEB0D440}"/>
    <cellStyle name="Įprastas 4 3 4 4 3 2 3" xfId="8986" xr:uid="{9F8A1483-660D-4AFA-8339-B3A7FA5BCB49}"/>
    <cellStyle name="Įprastas 4 3 4 4 3 3" xfId="2022" xr:uid="{28CBC630-DA38-4719-93A9-B720E32E6719}"/>
    <cellStyle name="Įprastas 4 3 4 4 3 3 2" xfId="5925" xr:uid="{F6C4E727-86D1-4516-A2F6-CA5E448A5008}"/>
    <cellStyle name="Įprastas 4 3 4 4 3 3 2 2" xfId="13855" xr:uid="{D085C2C5-B184-4419-B1E8-AF042BDB164A}"/>
    <cellStyle name="Įprastas 4 3 4 4 3 3 3" xfId="9952" xr:uid="{823C5B6E-6F13-426A-8130-DF1403DD8194}"/>
    <cellStyle name="Įprastas 4 3 4 4 3 4" xfId="2666" xr:uid="{0CA44DF7-38BF-48A7-BF37-3325B8832A48}"/>
    <cellStyle name="Įprastas 4 3 4 4 3 4 2" xfId="6648" xr:uid="{AC32A568-663A-4A79-AB39-D3B4BAE243D6}"/>
    <cellStyle name="Įprastas 4 3 4 4 3 4 2 2" xfId="14578" xr:uid="{5E318D1C-391C-46F2-BFFD-60A9AE5C3981}"/>
    <cellStyle name="Įprastas 4 3 4 4 3 4 3" xfId="10596" xr:uid="{619D82D0-FCB5-4B89-8EDD-71B49CE3354B}"/>
    <cellStyle name="Įprastas 4 3 4 4 3 5" xfId="3310" xr:uid="{E50C686C-5F01-4516-AA4E-C6CECFE1CB4C}"/>
    <cellStyle name="Įprastas 4 3 4 4 3 5 2" xfId="11240" xr:uid="{641D5447-22CE-4743-B92E-FC1C7EF44D87}"/>
    <cellStyle name="Įprastas 4 3 4 4 3 6" xfId="3997" xr:uid="{8F1BED64-1038-42A4-AC66-C768B4991E7C}"/>
    <cellStyle name="Įprastas 4 3 4 4 3 6 2" xfId="11927" xr:uid="{11D37BBB-8FB4-4F29-847C-A3295DBD2F80}"/>
    <cellStyle name="Įprastas 4 3 4 4 3 7" xfId="7698" xr:uid="{47DE9903-88BF-4DF8-9EF9-162825B52B9C}"/>
    <cellStyle name="Įprastas 4 3 4 4 3 7 2" xfId="15628" xr:uid="{85D1795B-4EB0-42D9-8F34-DE9414980AE6}"/>
    <cellStyle name="Įprastas 4 3 4 4 3 8" xfId="8342" xr:uid="{619AAE68-C53E-48E9-8621-13FC0789AC23}"/>
    <cellStyle name="Įprastas 4 3 4 4 4" xfId="734" xr:uid="{25C95769-4D3B-468F-9150-A880650E3F1E}"/>
    <cellStyle name="Įprastas 4 3 4 4 4 2" xfId="5202" xr:uid="{0BF50464-0527-4DF4-A5F1-0B7E2551093F}"/>
    <cellStyle name="Įprastas 4 3 4 4 4 2 2" xfId="13132" xr:uid="{F93770D2-5B79-45A1-A0DB-1BD0B74B2EB9}"/>
    <cellStyle name="Įprastas 4 3 4 4 4 3" xfId="6166" xr:uid="{C6D33EB4-6061-4924-96C8-1E3E048D9160}"/>
    <cellStyle name="Įprastas 4 3 4 4 4 3 2" xfId="14096" xr:uid="{2E5DC362-F9FB-4F3B-8B6E-11F5B8ABADB3}"/>
    <cellStyle name="Įprastas 4 3 4 4 4 4" xfId="6889" xr:uid="{F5F14E32-3BD4-4D28-9B48-DE7BDB05AF72}"/>
    <cellStyle name="Įprastas 4 3 4 4 4 4 2" xfId="14819" xr:uid="{594A23C5-1F30-433E-AB21-FBC920ED5B38}"/>
    <cellStyle name="Įprastas 4 3 4 4 4 5" xfId="4238" xr:uid="{6BB34013-E81E-4EDC-AB63-5B21674E7E71}"/>
    <cellStyle name="Įprastas 4 3 4 4 4 5 2" xfId="12168" xr:uid="{11DA5C80-420B-4AC1-BC4B-2454CBAD3111}"/>
    <cellStyle name="Įprastas 4 3 4 4 4 6" xfId="8664" xr:uid="{8C9F84FA-C82C-43CA-A3C9-1317709FDEE4}"/>
    <cellStyle name="Įprastas 4 3 4 4 5" xfId="1378" xr:uid="{40593583-A140-43A4-AF43-A555DBBD0C5E}"/>
    <cellStyle name="Įprastas 4 3 4 4 5 2" xfId="5443" xr:uid="{2D88A467-C3F7-43B1-86BF-175DBEC91163}"/>
    <cellStyle name="Įprastas 4 3 4 4 5 2 2" xfId="13373" xr:uid="{99C4EDA0-EC7D-465D-8210-C78CB79B34C0}"/>
    <cellStyle name="Įprastas 4 3 4 4 5 3" xfId="7130" xr:uid="{BF5FB461-61FC-4320-B9FB-DE075D89D1ED}"/>
    <cellStyle name="Įprastas 4 3 4 4 5 3 2" xfId="15060" xr:uid="{456A6D86-B684-4B1D-902E-912B0AC4DCCB}"/>
    <cellStyle name="Įprastas 4 3 4 4 5 4" xfId="4479" xr:uid="{116405C5-EA37-4B7C-8D93-C0ACAE095A07}"/>
    <cellStyle name="Įprastas 4 3 4 4 5 4 2" xfId="12409" xr:uid="{A2431FFE-1E1A-46E9-918F-3752FDAB8F19}"/>
    <cellStyle name="Įprastas 4 3 4 4 5 5" xfId="9308" xr:uid="{EF9284C4-0C3E-4C6A-B73F-D26FB874A1FB}"/>
    <cellStyle name="Įprastas 4 3 4 4 6" xfId="1700" xr:uid="{7DFA88C0-909E-4CF2-A72C-5D07C5ECD36A}"/>
    <cellStyle name="Įprastas 4 3 4 4 6 2" xfId="4720" xr:uid="{C343CE2A-CAD0-4879-9656-68351442D28E}"/>
    <cellStyle name="Įprastas 4 3 4 4 6 2 2" xfId="12650" xr:uid="{7B8E83D6-EC60-4A89-8B1D-00B8021FFF91}"/>
    <cellStyle name="Įprastas 4 3 4 4 6 3" xfId="9630" xr:uid="{05239ED7-60BE-4B09-92F9-6500E075AF5B}"/>
    <cellStyle name="Įprastas 4 3 4 4 7" xfId="2344" xr:uid="{0117E737-30D5-4CF5-B106-A1D933C1943E}"/>
    <cellStyle name="Įprastas 4 3 4 4 7 2" xfId="5684" xr:uid="{86A896F1-21D4-4692-A3D2-D76C45DB5805}"/>
    <cellStyle name="Įprastas 4 3 4 4 7 2 2" xfId="13614" xr:uid="{68687CBA-4542-419F-92A9-7239937CD704}"/>
    <cellStyle name="Įprastas 4 3 4 4 7 3" xfId="10274" xr:uid="{C68F75D3-E2EF-4B53-AFEE-54AC72CA56FA}"/>
    <cellStyle name="Įprastas 4 3 4 4 8" xfId="2988" xr:uid="{24E0C03D-5BA2-495C-938C-5952CB073FFF}"/>
    <cellStyle name="Įprastas 4 3 4 4 8 2" xfId="6407" xr:uid="{54FB192C-0590-4031-8080-FD7502AFC9D5}"/>
    <cellStyle name="Įprastas 4 3 4 4 8 2 2" xfId="14337" xr:uid="{CA3BF389-3D3F-44CE-8323-3449F14A5733}"/>
    <cellStyle name="Įprastas 4 3 4 4 8 3" xfId="10918" xr:uid="{E2271F12-1C4B-48E5-A26E-A0A28C7B713F}"/>
    <cellStyle name="Įprastas 4 3 4 4 9" xfId="3632" xr:uid="{0C194614-E9D9-48F5-B41B-4A4A6500AAD0}"/>
    <cellStyle name="Įprastas 4 3 4 4 9 2" xfId="11562" xr:uid="{46675DAB-56AA-4BFD-8BFF-EB0545948D07}"/>
    <cellStyle name="Įprastas 4 3 4 5" xfId="155" xr:uid="{C5F476FA-F00E-40A8-BCE7-AFC91823D0F3}"/>
    <cellStyle name="Įprastas 4 3 4 5 10" xfId="8085" xr:uid="{2AEE159E-BA89-486B-BD87-91E94E98D70B}"/>
    <cellStyle name="Įprastas 4 3 4 5 2" xfId="477" xr:uid="{0F3187EA-98AB-40CD-BFA4-425931B4302F}"/>
    <cellStyle name="Įprastas 4 3 4 5 2 2" xfId="1121" xr:uid="{1B374346-D152-4775-99EE-3DA21B39B6C1}"/>
    <cellStyle name="Įprastas 4 3 4 5 2 2 2" xfId="5021" xr:uid="{4BDB430D-48AB-4CEF-89F6-1C0001CB188B}"/>
    <cellStyle name="Įprastas 4 3 4 5 2 2 2 2" xfId="12951" xr:uid="{8893448B-4FAA-4571-8CC1-4A19F3F26ABD}"/>
    <cellStyle name="Įprastas 4 3 4 5 2 2 3" xfId="9051" xr:uid="{3BB6FC7A-8640-4A53-97B0-8B9B44AC5D65}"/>
    <cellStyle name="Įprastas 4 3 4 5 2 3" xfId="2087" xr:uid="{86CB052A-FE4C-46E5-A8CB-F67D67962F4F}"/>
    <cellStyle name="Įprastas 4 3 4 5 2 3 2" xfId="5985" xr:uid="{714E34F9-23C0-46BA-B0A9-A43EC5C27274}"/>
    <cellStyle name="Įprastas 4 3 4 5 2 3 2 2" xfId="13915" xr:uid="{485A50F5-9BFA-4E99-B6B2-21E986E028DD}"/>
    <cellStyle name="Įprastas 4 3 4 5 2 3 3" xfId="10017" xr:uid="{2E7AA9F2-A20D-4FB9-B6D2-A40755204DDB}"/>
    <cellStyle name="Įprastas 4 3 4 5 2 4" xfId="2731" xr:uid="{D590261A-82B9-4B7D-8399-EB6F3526C2BE}"/>
    <cellStyle name="Įprastas 4 3 4 5 2 4 2" xfId="6708" xr:uid="{9B9A5058-6954-48BD-AE0E-80214C67BEF7}"/>
    <cellStyle name="Įprastas 4 3 4 5 2 4 2 2" xfId="14638" xr:uid="{3C0089C0-0D99-4D25-A434-EFC7064359F6}"/>
    <cellStyle name="Įprastas 4 3 4 5 2 4 3" xfId="10661" xr:uid="{6BB541ED-C891-49AC-90E0-B4073F34AE9C}"/>
    <cellStyle name="Įprastas 4 3 4 5 2 5" xfId="3375" xr:uid="{0B45FC89-8A44-4827-A227-67030D95F752}"/>
    <cellStyle name="Įprastas 4 3 4 5 2 5 2" xfId="11305" xr:uid="{41D36F79-FCBA-4761-8760-D2AF9877C18D}"/>
    <cellStyle name="Įprastas 4 3 4 5 2 6" xfId="4057" xr:uid="{96295E1C-36EA-4B17-8C9A-E4856A83A75F}"/>
    <cellStyle name="Įprastas 4 3 4 5 2 6 2" xfId="11987" xr:uid="{E84A8BCB-4976-4C50-BA12-FDFE34A0D03A}"/>
    <cellStyle name="Įprastas 4 3 4 5 2 7" xfId="7763" xr:uid="{4EBEAADB-497F-46FB-B58E-04DC9E7C2370}"/>
    <cellStyle name="Įprastas 4 3 4 5 2 7 2" xfId="15693" xr:uid="{CE3F39A4-5F16-4DFA-A9D3-78EB030D3C65}"/>
    <cellStyle name="Įprastas 4 3 4 5 2 8" xfId="8407" xr:uid="{BE0BDCFD-2FFF-4079-BA4E-492E3A668593}"/>
    <cellStyle name="Įprastas 4 3 4 5 3" xfId="799" xr:uid="{E4623176-98CF-44B8-9BDA-120FC5D0644C}"/>
    <cellStyle name="Įprastas 4 3 4 5 3 2" xfId="5262" xr:uid="{E733DA70-4A4E-4296-809B-93C792D28909}"/>
    <cellStyle name="Įprastas 4 3 4 5 3 2 2" xfId="13192" xr:uid="{A7D54BCD-F403-4B32-BA0F-B738236CDB66}"/>
    <cellStyle name="Įprastas 4 3 4 5 3 3" xfId="6226" xr:uid="{D0C59C96-0571-48F8-9A63-4B62D485F5D7}"/>
    <cellStyle name="Įprastas 4 3 4 5 3 3 2" xfId="14156" xr:uid="{EBCFA407-C5D5-4F97-8F86-9199E1F72457}"/>
    <cellStyle name="Įprastas 4 3 4 5 3 4" xfId="6949" xr:uid="{1B585594-1BE3-4CB8-9140-77E1CC04D350}"/>
    <cellStyle name="Įprastas 4 3 4 5 3 4 2" xfId="14879" xr:uid="{3E42BF01-34B3-4369-9E02-054DC87880DF}"/>
    <cellStyle name="Įprastas 4 3 4 5 3 5" xfId="4298" xr:uid="{E7703713-D10F-4877-89FB-86AA53B6FF63}"/>
    <cellStyle name="Įprastas 4 3 4 5 3 5 2" xfId="12228" xr:uid="{E37A454F-2AB2-481A-A97D-2D425A266B66}"/>
    <cellStyle name="Įprastas 4 3 4 5 3 6" xfId="8729" xr:uid="{0D35BABD-8372-42D3-86EF-14699BE549D6}"/>
    <cellStyle name="Įprastas 4 3 4 5 4" xfId="1443" xr:uid="{2CCD9A91-F508-4828-A3CB-F3B8069CFF1B}"/>
    <cellStyle name="Įprastas 4 3 4 5 4 2" xfId="5503" xr:uid="{1ED74EB9-B146-445B-8E31-8359355C2A83}"/>
    <cellStyle name="Įprastas 4 3 4 5 4 2 2" xfId="13433" xr:uid="{FCBE6C83-11F4-4A49-B3EB-5F5415427F58}"/>
    <cellStyle name="Įprastas 4 3 4 5 4 3" xfId="7190" xr:uid="{50E51C10-5EB2-4EB9-AF3A-96639D592C5D}"/>
    <cellStyle name="Įprastas 4 3 4 5 4 3 2" xfId="15120" xr:uid="{08650294-FE23-49EC-A4C1-B0474D96A041}"/>
    <cellStyle name="Įprastas 4 3 4 5 4 4" xfId="4539" xr:uid="{E0BE229B-F64A-491A-A156-53C952C7CA5B}"/>
    <cellStyle name="Įprastas 4 3 4 5 4 4 2" xfId="12469" xr:uid="{A0C70F75-09BB-4C0D-B9B0-39A032DA6001}"/>
    <cellStyle name="Įprastas 4 3 4 5 4 5" xfId="9373" xr:uid="{024503B2-757B-40A3-BC74-DF2922335B9C}"/>
    <cellStyle name="Įprastas 4 3 4 5 5" xfId="1765" xr:uid="{029AFCE5-3E1F-44BE-9DBA-46C07883A574}"/>
    <cellStyle name="Įprastas 4 3 4 5 5 2" xfId="4780" xr:uid="{E0B19FEC-A934-4C5D-BB02-3A58A795D728}"/>
    <cellStyle name="Įprastas 4 3 4 5 5 2 2" xfId="12710" xr:uid="{F34DF96F-33C0-4A0C-A684-F10AABDBF6BD}"/>
    <cellStyle name="Įprastas 4 3 4 5 5 3" xfId="9695" xr:uid="{87449DA7-1AE4-4CDC-8370-7F931A0BC540}"/>
    <cellStyle name="Įprastas 4 3 4 5 6" xfId="2409" xr:uid="{F6B7777D-A33F-41D1-9992-ABED057ED4D7}"/>
    <cellStyle name="Įprastas 4 3 4 5 6 2" xfId="5744" xr:uid="{29757503-0A66-440E-98CB-9F74EF6DE812}"/>
    <cellStyle name="Įprastas 4 3 4 5 6 2 2" xfId="13674" xr:uid="{B60028C8-673A-4E6B-9E33-452A1A14ECEB}"/>
    <cellStyle name="Įprastas 4 3 4 5 6 3" xfId="10339" xr:uid="{06B38F85-D884-4513-BCC6-849413BE1CC6}"/>
    <cellStyle name="Įprastas 4 3 4 5 7" xfId="3053" xr:uid="{3DAB49C0-ECCE-457E-8568-A26B1D37EC72}"/>
    <cellStyle name="Įprastas 4 3 4 5 7 2" xfId="6467" xr:uid="{C4EC5726-F71A-48D4-8D69-6DA40F5F33E9}"/>
    <cellStyle name="Įprastas 4 3 4 5 7 2 2" xfId="14397" xr:uid="{71E0854E-ACF4-436D-8A3D-01E63A17164C}"/>
    <cellStyle name="Įprastas 4 3 4 5 7 3" xfId="10983" xr:uid="{D06E7AB8-0967-488B-B878-BB50545225C5}"/>
    <cellStyle name="Įprastas 4 3 4 5 8" xfId="3816" xr:uid="{F35AA593-3E19-4CB4-A5A3-20BFDD23D354}"/>
    <cellStyle name="Įprastas 4 3 4 5 8 2" xfId="11746" xr:uid="{7A62A344-1239-44E2-BCE9-B081C83A11DB}"/>
    <cellStyle name="Įprastas 4 3 4 5 9" xfId="7441" xr:uid="{C7A0081D-5CCF-4E6A-B8AA-726F3C0E134B}"/>
    <cellStyle name="Įprastas 4 3 4 5 9 2" xfId="15371" xr:uid="{1A52255B-CABA-4034-A384-55E48C3272F1}"/>
    <cellStyle name="Įprastas 4 3 4 6" xfId="284" xr:uid="{480405DF-2789-471D-9E53-57587B0A443D}"/>
    <cellStyle name="Įprastas 4 3 4 6 10" xfId="8214" xr:uid="{E55D3F38-3257-42D3-A240-0236E5E7E674}"/>
    <cellStyle name="Įprastas 4 3 4 6 2" xfId="606" xr:uid="{E92632CD-7EDD-422D-95D3-EB3B60E9BFB5}"/>
    <cellStyle name="Įprastas 4 3 4 6 2 2" xfId="1250" xr:uid="{127B9BDA-DA70-49B3-BE00-BAA73B28BE72}"/>
    <cellStyle name="Įprastas 4 3 4 6 2 2 2" xfId="9180" xr:uid="{54B43C98-1FCB-44A0-A113-8D0ABB48E1AB}"/>
    <cellStyle name="Įprastas 4 3 4 6 2 3" xfId="2216" xr:uid="{A613ECFB-A120-4006-8B66-607ED483FC11}"/>
    <cellStyle name="Įprastas 4 3 4 6 2 3 2" xfId="10146" xr:uid="{C3517445-E988-4761-BD1C-CA73F09E64B4}"/>
    <cellStyle name="Įprastas 4 3 4 6 2 4" xfId="2860" xr:uid="{9CE2EA17-B09F-4D60-BE65-D0362D7E2BEE}"/>
    <cellStyle name="Įprastas 4 3 4 6 2 4 2" xfId="10790" xr:uid="{22DEEB91-D37C-4962-AC95-D0F5CFB438CC}"/>
    <cellStyle name="Įprastas 4 3 4 6 2 5" xfId="3504" xr:uid="{31C33D36-11FE-4524-B7FE-8A14923D8877}"/>
    <cellStyle name="Įprastas 4 3 4 6 2 5 2" xfId="11434" xr:uid="{1B5C6A13-F02A-4505-BA98-458463911E0F}"/>
    <cellStyle name="Įprastas 4 3 4 6 2 6" xfId="4901" xr:uid="{C2BAF74A-5758-41A1-89BC-23FD19E8E14D}"/>
    <cellStyle name="Įprastas 4 3 4 6 2 6 2" xfId="12831" xr:uid="{392AB423-B87E-4057-A8AB-61E9E71420A9}"/>
    <cellStyle name="Įprastas 4 3 4 6 2 7" xfId="7892" xr:uid="{B43B5160-CD7E-486D-A7B5-FDF448AE381D}"/>
    <cellStyle name="Įprastas 4 3 4 6 2 7 2" xfId="15822" xr:uid="{BF7DE411-609A-4366-BC08-33DFF3EA1767}"/>
    <cellStyle name="Įprastas 4 3 4 6 2 8" xfId="8536" xr:uid="{EA586D35-691B-4600-88D6-7F97D1444566}"/>
    <cellStyle name="Įprastas 4 3 4 6 3" xfId="928" xr:uid="{782E5506-3486-4DB6-8F51-8733B4677558}"/>
    <cellStyle name="Įprastas 4 3 4 6 3 2" xfId="5865" xr:uid="{31F54746-E8E6-4EDB-B12A-A00FCD12E2AF}"/>
    <cellStyle name="Įprastas 4 3 4 6 3 2 2" xfId="13795" xr:uid="{0424CDE9-CF2A-4F67-9C02-A846E5F7A51A}"/>
    <cellStyle name="Įprastas 4 3 4 6 3 3" xfId="8858" xr:uid="{CD0223DA-3E1D-417F-8D1C-FD49C5E1A7CD}"/>
    <cellStyle name="Įprastas 4 3 4 6 4" xfId="1572" xr:uid="{6B615C52-F088-4991-B8D4-1FC571B6C7C8}"/>
    <cellStyle name="Įprastas 4 3 4 6 4 2" xfId="6588" xr:uid="{D25B9BD5-90B6-4B5C-AF13-BF14F2F378E2}"/>
    <cellStyle name="Įprastas 4 3 4 6 4 2 2" xfId="14518" xr:uid="{CB01924C-0D09-468C-A947-2F25EAC521D3}"/>
    <cellStyle name="Įprastas 4 3 4 6 4 3" xfId="9502" xr:uid="{F32CFFF5-0A9A-4908-9A77-2D7F2ED19611}"/>
    <cellStyle name="Įprastas 4 3 4 6 5" xfId="1894" xr:uid="{46659975-9120-402E-80C5-C75FA451C5E2}"/>
    <cellStyle name="Įprastas 4 3 4 6 5 2" xfId="9824" xr:uid="{2F776D9E-7388-4C63-A1CC-284384A40782}"/>
    <cellStyle name="Įprastas 4 3 4 6 6" xfId="2538" xr:uid="{16D9DEB9-72A9-410F-A111-C4D5C739C277}"/>
    <cellStyle name="Įprastas 4 3 4 6 6 2" xfId="10468" xr:uid="{3A7AA709-9A44-4DA8-A65F-CF2FA23B9CD2}"/>
    <cellStyle name="Įprastas 4 3 4 6 7" xfId="3182" xr:uid="{DC3C74F1-6241-4304-8553-9C6F12FCF67C}"/>
    <cellStyle name="Įprastas 4 3 4 6 7 2" xfId="11112" xr:uid="{7F918056-3DF0-44BA-BA48-B5549F040789}"/>
    <cellStyle name="Įprastas 4 3 4 6 8" xfId="3937" xr:uid="{9F214DAA-C330-41DE-8C9F-E1F1EAD4D24F}"/>
    <cellStyle name="Įprastas 4 3 4 6 8 2" xfId="11867" xr:uid="{8924FF8C-3E59-4671-8EEB-267F2F064DD0}"/>
    <cellStyle name="Įprastas 4 3 4 6 9" xfId="7570" xr:uid="{FC74FF61-9F70-4328-8343-540A12042F7F}"/>
    <cellStyle name="Įprastas 4 3 4 6 9 2" xfId="15500" xr:uid="{0FD035F3-CAAE-49EF-8A5F-F938D0BDD0D3}"/>
    <cellStyle name="Įprastas 4 3 4 7" xfId="347" xr:uid="{31317FBD-E475-49BB-BCA5-50A6B82EADF4}"/>
    <cellStyle name="Įprastas 4 3 4 7 2" xfId="991" xr:uid="{5BC24C78-E4E6-49C0-BE10-D0ED8365F4F2}"/>
    <cellStyle name="Įprastas 4 3 4 7 2 2" xfId="5142" xr:uid="{68778148-B30F-48C9-88AE-4D1C29138CFC}"/>
    <cellStyle name="Įprastas 4 3 4 7 2 2 2" xfId="13072" xr:uid="{1DD2A76B-DE0F-4F8A-B700-C52C4B59A4BF}"/>
    <cellStyle name="Įprastas 4 3 4 7 2 3" xfId="8921" xr:uid="{014F494D-91A6-4758-8742-D868628BDF5C}"/>
    <cellStyle name="Įprastas 4 3 4 7 3" xfId="1957" xr:uid="{6AD0BEA2-6491-48DA-8CF9-7B62B9570857}"/>
    <cellStyle name="Įprastas 4 3 4 7 3 2" xfId="6106" xr:uid="{AB7A6C08-380E-4559-870D-157BB1C37EEF}"/>
    <cellStyle name="Įprastas 4 3 4 7 3 2 2" xfId="14036" xr:uid="{2BCA7AB6-9DAF-4A8F-A432-384D4D375645}"/>
    <cellStyle name="Įprastas 4 3 4 7 3 3" xfId="9887" xr:uid="{9AC50C0A-059B-4D67-B36F-5413DAB3C184}"/>
    <cellStyle name="Įprastas 4 3 4 7 4" xfId="2601" xr:uid="{4F48EBD7-5DE5-4D7D-8C55-08CF124FA2ED}"/>
    <cellStyle name="Įprastas 4 3 4 7 4 2" xfId="6829" xr:uid="{20AD072E-C4E9-4F56-9355-586647760A86}"/>
    <cellStyle name="Įprastas 4 3 4 7 4 2 2" xfId="14759" xr:uid="{CD2BC14B-AFF7-4668-BD6B-7C370EE17672}"/>
    <cellStyle name="Įprastas 4 3 4 7 4 3" xfId="10531" xr:uid="{06C56F57-CE5D-4EB9-80A5-CA2F9C4A12F2}"/>
    <cellStyle name="Įprastas 4 3 4 7 5" xfId="3245" xr:uid="{4912B59C-8364-4D7F-A071-621719277911}"/>
    <cellStyle name="Įprastas 4 3 4 7 5 2" xfId="11175" xr:uid="{820106D0-7105-410B-82AC-8D3F4FF0021E}"/>
    <cellStyle name="Įprastas 4 3 4 7 6" xfId="4178" xr:uid="{ADFE8933-F0A2-4E52-BDE6-13906F7B2044}"/>
    <cellStyle name="Įprastas 4 3 4 7 6 2" xfId="12108" xr:uid="{75222129-A16D-48BB-BE5C-B7070EA05DFE}"/>
    <cellStyle name="Įprastas 4 3 4 7 7" xfId="7633" xr:uid="{9FE13746-5D53-45F9-924A-13016C54B59E}"/>
    <cellStyle name="Įprastas 4 3 4 7 7 2" xfId="15563" xr:uid="{4F2BFED7-A5D4-4F90-9B5E-F1334B7A4B1C}"/>
    <cellStyle name="Įprastas 4 3 4 7 8" xfId="8277" xr:uid="{12766324-E19B-4E7D-A347-59EA9D707348}"/>
    <cellStyle name="Įprastas 4 3 4 8" xfId="669" xr:uid="{6FDF81F1-D931-426C-94CC-62ACDAB7210F}"/>
    <cellStyle name="Įprastas 4 3 4 8 2" xfId="5383" xr:uid="{8B834517-F79E-4EEF-9665-A2B434FB160D}"/>
    <cellStyle name="Įprastas 4 3 4 8 2 2" xfId="13313" xr:uid="{0A717F5E-A46E-4F35-8682-26EFBDA22238}"/>
    <cellStyle name="Įprastas 4 3 4 8 3" xfId="7070" xr:uid="{61B58A56-578F-42EF-893C-7AEF6648A9F0}"/>
    <cellStyle name="Įprastas 4 3 4 8 3 2" xfId="15000" xr:uid="{7295BF53-C8F8-458F-A15A-0E073628B401}"/>
    <cellStyle name="Įprastas 4 3 4 8 4" xfId="4419" xr:uid="{879C389D-BDD9-40CE-83AB-917492871099}"/>
    <cellStyle name="Įprastas 4 3 4 8 4 2" xfId="12349" xr:uid="{8BD5520D-2938-4046-9F60-0DB2293D967B}"/>
    <cellStyle name="Įprastas 4 3 4 8 5" xfId="8599" xr:uid="{FAF3A7DA-8474-4B30-BA69-26AA414B5D04}"/>
    <cellStyle name="Įprastas 4 3 4 9" xfId="1313" xr:uid="{A3B3A676-153D-4955-92EF-4C1A0265AE68}"/>
    <cellStyle name="Įprastas 4 3 4 9 2" xfId="4660" xr:uid="{94162B02-6FA6-4ECB-A8C1-4E1BF52B82DE}"/>
    <cellStyle name="Įprastas 4 3 4 9 2 2" xfId="12590" xr:uid="{6D718381-FA9D-4FC0-91E1-B719C792EC70}"/>
    <cellStyle name="Įprastas 4 3 4 9 3" xfId="9243" xr:uid="{D5460EBA-3F37-46EA-A30D-0F980C72E8C0}"/>
    <cellStyle name="Įprastas 4 3 5" xfId="34" xr:uid="{5D3F0245-AD17-4DF4-BE80-39797CBAE3F0}"/>
    <cellStyle name="Įprastas 4 3 5 10" xfId="2933" xr:uid="{2365C6BA-E827-4E3B-88C0-1C5899F35295}"/>
    <cellStyle name="Įprastas 4 3 5 10 2" xfId="10863" xr:uid="{D1C3F58A-3A53-4DE3-9A4D-4E1C0708ADF3}"/>
    <cellStyle name="Įprastas 4 3 5 11" xfId="3577" xr:uid="{A7993B87-EA18-4FC9-8EC2-903D52291852}"/>
    <cellStyle name="Įprastas 4 3 5 11 2" xfId="11507" xr:uid="{12D808E3-A977-4C97-9646-A9DFD460C0F3}"/>
    <cellStyle name="Įprastas 4 3 5 12" xfId="3706" xr:uid="{DE661A84-5DB5-4402-8DE2-3BDC8CA8E304}"/>
    <cellStyle name="Įprastas 4 3 5 12 2" xfId="11636" xr:uid="{CDB03336-8800-4ED9-A287-6E9CFE7425D2}"/>
    <cellStyle name="Įprastas 4 3 5 13" xfId="7321" xr:uid="{DEBEE59C-D15A-4FED-9F64-CE6196737AED}"/>
    <cellStyle name="Įprastas 4 3 5 13 2" xfId="15251" xr:uid="{0347FF8C-8A5B-4951-B2E8-71F0859D75F8}"/>
    <cellStyle name="Įprastas 4 3 5 14" xfId="7965" xr:uid="{9940DABE-CBF6-46C7-95D3-0FB57DF76785}"/>
    <cellStyle name="Įprastas 4 3 5 2" xfId="100" xr:uid="{5154AC1F-A214-4732-A17E-16C8B37D1A4B}"/>
    <cellStyle name="Įprastas 4 3 5 2 10" xfId="3766" xr:uid="{6E1363F3-D9C5-44CB-9AF9-C2C363040BB5}"/>
    <cellStyle name="Įprastas 4 3 5 2 10 2" xfId="11696" xr:uid="{B61BA805-ED12-42B6-91DA-CA29CB9961A3}"/>
    <cellStyle name="Įprastas 4 3 5 2 11" xfId="7386" xr:uid="{E48F4BC2-75DE-42B5-942B-BC43C33332B0}"/>
    <cellStyle name="Įprastas 4 3 5 2 11 2" xfId="15316" xr:uid="{DB61B894-F710-4010-8919-8BC873EDADCC}"/>
    <cellStyle name="Įprastas 4 3 5 2 12" xfId="8030" xr:uid="{FB6D062F-5CB6-47B4-8DA6-7598530D453C}"/>
    <cellStyle name="Įprastas 4 3 5 2 2" xfId="230" xr:uid="{604688BA-21A7-4BA3-A9B6-67E5A4804BFF}"/>
    <cellStyle name="Įprastas 4 3 5 2 2 10" xfId="8160" xr:uid="{513D9733-CB5E-4256-BE57-1B6BD2E7A7A6}"/>
    <cellStyle name="Įprastas 4 3 5 2 2 2" xfId="552" xr:uid="{39858F4A-1D7D-4AEB-884B-546EF62B5133}"/>
    <cellStyle name="Įprastas 4 3 5 2 2 2 2" xfId="1196" xr:uid="{18C22957-E66D-4D3C-AA51-5B5F5EC20CC8}"/>
    <cellStyle name="Įprastas 4 3 5 2 2 2 2 2" xfId="5091" xr:uid="{527518EB-97AB-4B18-8428-6D7A44961AD0}"/>
    <cellStyle name="Įprastas 4 3 5 2 2 2 2 2 2" xfId="13021" xr:uid="{3A36A68F-1454-4BFD-B707-8DB61E1F68BC}"/>
    <cellStyle name="Įprastas 4 3 5 2 2 2 2 3" xfId="9126" xr:uid="{1706F381-ABA0-459D-89FA-A5270DB8AFE8}"/>
    <cellStyle name="Įprastas 4 3 5 2 2 2 3" xfId="2162" xr:uid="{EAC8C47F-7849-41FE-8158-E381ABD6B80A}"/>
    <cellStyle name="Įprastas 4 3 5 2 2 2 3 2" xfId="6055" xr:uid="{970F2D73-F26A-4735-8E0E-A7A494C28FF8}"/>
    <cellStyle name="Įprastas 4 3 5 2 2 2 3 2 2" xfId="13985" xr:uid="{EE3FA8CD-570C-433B-BBCF-C24365B1B5A9}"/>
    <cellStyle name="Įprastas 4 3 5 2 2 2 3 3" xfId="10092" xr:uid="{8A9CDC71-B1A6-4705-A5A7-5B45A7F13C58}"/>
    <cellStyle name="Įprastas 4 3 5 2 2 2 4" xfId="2806" xr:uid="{032016C2-6C19-433B-B8D6-03127522425D}"/>
    <cellStyle name="Įprastas 4 3 5 2 2 2 4 2" xfId="6778" xr:uid="{F1435D0D-2672-4004-8190-9E4B81403F45}"/>
    <cellStyle name="Įprastas 4 3 5 2 2 2 4 2 2" xfId="14708" xr:uid="{30165F9A-DA7E-4B30-B38F-2AD00DB52DD2}"/>
    <cellStyle name="Įprastas 4 3 5 2 2 2 4 3" xfId="10736" xr:uid="{A11AE92E-DD83-4A3C-B5F2-A3923544567C}"/>
    <cellStyle name="Įprastas 4 3 5 2 2 2 5" xfId="3450" xr:uid="{521D85C2-F84D-4F02-AD69-EC6A914BD0F8}"/>
    <cellStyle name="Įprastas 4 3 5 2 2 2 5 2" xfId="11380" xr:uid="{1DCA839B-EACF-44B6-9613-1E9D547BDBDF}"/>
    <cellStyle name="Įprastas 4 3 5 2 2 2 6" xfId="4127" xr:uid="{6CA3890A-2FEE-4E1D-ABB6-FE8FB9E817AA}"/>
    <cellStyle name="Įprastas 4 3 5 2 2 2 6 2" xfId="12057" xr:uid="{76738A64-F0EB-4385-9E39-C697BC140149}"/>
    <cellStyle name="Įprastas 4 3 5 2 2 2 7" xfId="7838" xr:uid="{70659113-C4FB-46B2-B567-EA2C16AAC327}"/>
    <cellStyle name="Įprastas 4 3 5 2 2 2 7 2" xfId="15768" xr:uid="{FA4E08B3-18B4-4BAC-B0D3-A2516259F2F3}"/>
    <cellStyle name="Įprastas 4 3 5 2 2 2 8" xfId="8482" xr:uid="{507967CD-7211-45CB-93DF-FE697750384B}"/>
    <cellStyle name="Įprastas 4 3 5 2 2 3" xfId="874" xr:uid="{5B7F91FA-870F-4335-9387-E49222624A7A}"/>
    <cellStyle name="Įprastas 4 3 5 2 2 3 2" xfId="5332" xr:uid="{D486F633-6904-48DA-A03B-748834DE1041}"/>
    <cellStyle name="Įprastas 4 3 5 2 2 3 2 2" xfId="13262" xr:uid="{6F37F540-557A-4B04-BDB2-6D326D97CC59}"/>
    <cellStyle name="Įprastas 4 3 5 2 2 3 3" xfId="6296" xr:uid="{C041D121-74B2-4B29-BEF7-03F90D9CB46B}"/>
    <cellStyle name="Įprastas 4 3 5 2 2 3 3 2" xfId="14226" xr:uid="{7C6ED65B-CF1C-4A38-91B0-5244889D35E9}"/>
    <cellStyle name="Įprastas 4 3 5 2 2 3 4" xfId="7019" xr:uid="{7A2281E2-B81D-4024-BA21-3E69840D24FE}"/>
    <cellStyle name="Įprastas 4 3 5 2 2 3 4 2" xfId="14949" xr:uid="{6A628537-D58B-4A5D-8CD8-1D926BF759DD}"/>
    <cellStyle name="Įprastas 4 3 5 2 2 3 5" xfId="4368" xr:uid="{1A0B0341-59E7-4CA4-9C41-71C668B525B6}"/>
    <cellStyle name="Įprastas 4 3 5 2 2 3 5 2" xfId="12298" xr:uid="{FD65C147-119A-4EDE-BB87-567BBC72659A}"/>
    <cellStyle name="Įprastas 4 3 5 2 2 3 6" xfId="8804" xr:uid="{A9A9C073-CDC0-4BB2-961A-6E23C7002421}"/>
    <cellStyle name="Įprastas 4 3 5 2 2 4" xfId="1518" xr:uid="{A1CDF993-21DF-4910-8689-61AF75B87364}"/>
    <cellStyle name="Įprastas 4 3 5 2 2 4 2" xfId="5573" xr:uid="{190C4088-F28E-4B04-8FB4-CF221095E1B7}"/>
    <cellStyle name="Įprastas 4 3 5 2 2 4 2 2" xfId="13503" xr:uid="{18A9A857-4EED-4ECF-B27F-5E758EAFBFB1}"/>
    <cellStyle name="Įprastas 4 3 5 2 2 4 3" xfId="7260" xr:uid="{8A8E00EF-3BE5-45D2-95BC-D68F9A712F1C}"/>
    <cellStyle name="Įprastas 4 3 5 2 2 4 3 2" xfId="15190" xr:uid="{82651BBE-7A63-4C5D-9296-F7BB37C997F2}"/>
    <cellStyle name="Įprastas 4 3 5 2 2 4 4" xfId="4609" xr:uid="{1E2A3C2C-79D3-4CF8-9BF9-8C18E41E2ACB}"/>
    <cellStyle name="Įprastas 4 3 5 2 2 4 4 2" xfId="12539" xr:uid="{3C95E437-415E-4D20-9E91-5CF47CC7DF62}"/>
    <cellStyle name="Įprastas 4 3 5 2 2 4 5" xfId="9448" xr:uid="{C5E0F65A-C65F-4E5A-9ABA-663F8627D6AF}"/>
    <cellStyle name="Įprastas 4 3 5 2 2 5" xfId="1840" xr:uid="{527C169F-9566-43E9-A1FB-2C01D6DF6680}"/>
    <cellStyle name="Įprastas 4 3 5 2 2 5 2" xfId="4850" xr:uid="{7316827A-E9C0-4D3A-9629-6DDC5FB56FBD}"/>
    <cellStyle name="Įprastas 4 3 5 2 2 5 2 2" xfId="12780" xr:uid="{3FC02AA9-8A65-4F1E-8D26-F54D175A1BCE}"/>
    <cellStyle name="Įprastas 4 3 5 2 2 5 3" xfId="9770" xr:uid="{03307962-AA8F-478E-82C5-10B16742CB65}"/>
    <cellStyle name="Įprastas 4 3 5 2 2 6" xfId="2484" xr:uid="{6CB33CE1-052F-48D1-BCFE-D7787D423B02}"/>
    <cellStyle name="Įprastas 4 3 5 2 2 6 2" xfId="5814" xr:uid="{7062EA96-C241-4946-B033-52E3620DFC09}"/>
    <cellStyle name="Įprastas 4 3 5 2 2 6 2 2" xfId="13744" xr:uid="{807276EE-9708-4211-AED6-A5EFC13AA7D4}"/>
    <cellStyle name="Įprastas 4 3 5 2 2 6 3" xfId="10414" xr:uid="{43841E2D-AF3A-4B3E-BBD8-978030E9C347}"/>
    <cellStyle name="Įprastas 4 3 5 2 2 7" xfId="3128" xr:uid="{B0A3AA7B-46B9-46FB-B07E-CD3731645289}"/>
    <cellStyle name="Įprastas 4 3 5 2 2 7 2" xfId="6537" xr:uid="{77DB46CB-33A6-4EEB-9C96-8746C689FC11}"/>
    <cellStyle name="Įprastas 4 3 5 2 2 7 2 2" xfId="14467" xr:uid="{BF272006-84AF-4995-BC1A-8E520C56D38D}"/>
    <cellStyle name="Įprastas 4 3 5 2 2 7 3" xfId="11058" xr:uid="{DAE378A0-B24A-426C-9E16-9612D7D24747}"/>
    <cellStyle name="Įprastas 4 3 5 2 2 8" xfId="3886" xr:uid="{9D2D4B10-A87B-45A2-81FA-CD2C0C8B6B0A}"/>
    <cellStyle name="Įprastas 4 3 5 2 2 8 2" xfId="11816" xr:uid="{C50BDA42-4876-4F2D-BCF5-8E72F75A6763}"/>
    <cellStyle name="Įprastas 4 3 5 2 2 9" xfId="7516" xr:uid="{DBFE0A17-3016-48C1-B1DA-8899F9F79E98}"/>
    <cellStyle name="Įprastas 4 3 5 2 2 9 2" xfId="15446" xr:uid="{CFC58A2B-2F33-4CF3-8399-E50177F96473}"/>
    <cellStyle name="Įprastas 4 3 5 2 3" xfId="422" xr:uid="{4646A254-F408-4079-B1FB-C193FBFACC4C}"/>
    <cellStyle name="Įprastas 4 3 5 2 3 2" xfId="1066" xr:uid="{584ED466-4779-4640-B07C-457A83A48464}"/>
    <cellStyle name="Įprastas 4 3 5 2 3 2 2" xfId="4971" xr:uid="{6C3C7B70-8238-4377-8158-0274BF3E4E8A}"/>
    <cellStyle name="Įprastas 4 3 5 2 3 2 2 2" xfId="12901" xr:uid="{960A5CFA-7603-4C58-81A8-892F4A7057AE}"/>
    <cellStyle name="Įprastas 4 3 5 2 3 2 3" xfId="8996" xr:uid="{A4082F25-5289-4694-B6BB-BECF7201E418}"/>
    <cellStyle name="Įprastas 4 3 5 2 3 3" xfId="2032" xr:uid="{2F97BB3F-A756-45AA-B6AF-B736CFD9905F}"/>
    <cellStyle name="Įprastas 4 3 5 2 3 3 2" xfId="5935" xr:uid="{A2F583BE-E0E2-4201-9C0A-510D37928CB9}"/>
    <cellStyle name="Įprastas 4 3 5 2 3 3 2 2" xfId="13865" xr:uid="{821838B0-5558-4DA5-9E40-1BE1541241F7}"/>
    <cellStyle name="Įprastas 4 3 5 2 3 3 3" xfId="9962" xr:uid="{6954C866-5B54-46F1-B3B8-2BE8967D6D42}"/>
    <cellStyle name="Įprastas 4 3 5 2 3 4" xfId="2676" xr:uid="{073A6B3C-61B3-4440-AA79-B69A58B019AD}"/>
    <cellStyle name="Įprastas 4 3 5 2 3 4 2" xfId="6658" xr:uid="{73B9C260-01D0-45F2-936B-B53C87130F82}"/>
    <cellStyle name="Įprastas 4 3 5 2 3 4 2 2" xfId="14588" xr:uid="{C415A836-2C4E-4171-8D20-B4555CF406D1}"/>
    <cellStyle name="Įprastas 4 3 5 2 3 4 3" xfId="10606" xr:uid="{BBB0681E-1DC8-4167-9777-FE86434B0FD1}"/>
    <cellStyle name="Įprastas 4 3 5 2 3 5" xfId="3320" xr:uid="{45C68356-145D-4A52-B8D3-CFA6B1D55841}"/>
    <cellStyle name="Įprastas 4 3 5 2 3 5 2" xfId="11250" xr:uid="{6FB2A7E4-2043-44E5-A7C0-42038759DDE2}"/>
    <cellStyle name="Įprastas 4 3 5 2 3 6" xfId="4007" xr:uid="{34498D72-48A3-45C2-83E7-6C8E93D920A8}"/>
    <cellStyle name="Įprastas 4 3 5 2 3 6 2" xfId="11937" xr:uid="{3F8EA5E8-41AA-4BC6-9197-AAA3C1AA36FB}"/>
    <cellStyle name="Įprastas 4 3 5 2 3 7" xfId="7708" xr:uid="{B9E9A8F3-703D-4F8A-8E84-59B9BD81AB0F}"/>
    <cellStyle name="Įprastas 4 3 5 2 3 7 2" xfId="15638" xr:uid="{156337F6-FD5B-44BB-995A-03D61D792A2E}"/>
    <cellStyle name="Įprastas 4 3 5 2 3 8" xfId="8352" xr:uid="{D4EB6D38-8AE2-4856-9206-2D73106BB66A}"/>
    <cellStyle name="Įprastas 4 3 5 2 4" xfId="744" xr:uid="{218AF0F3-30EE-45E7-A95F-8969C90A538D}"/>
    <cellStyle name="Įprastas 4 3 5 2 4 2" xfId="5212" xr:uid="{18B4297D-A3AD-46D7-BE95-67CDF19FB628}"/>
    <cellStyle name="Įprastas 4 3 5 2 4 2 2" xfId="13142" xr:uid="{9489F150-D72E-4B82-BC91-6CC1F96EFE01}"/>
    <cellStyle name="Įprastas 4 3 5 2 4 3" xfId="6176" xr:uid="{B20F7624-B053-43FE-8EEF-6C23BEAC24C6}"/>
    <cellStyle name="Įprastas 4 3 5 2 4 3 2" xfId="14106" xr:uid="{CCA6A39A-C680-4B6B-B442-B9C4C40D36AE}"/>
    <cellStyle name="Įprastas 4 3 5 2 4 4" xfId="6899" xr:uid="{0B11A7AD-2277-42A5-8A6E-9135B6FD55B2}"/>
    <cellStyle name="Įprastas 4 3 5 2 4 4 2" xfId="14829" xr:uid="{F8394113-6E2A-4785-A304-4D9029D7BBF9}"/>
    <cellStyle name="Įprastas 4 3 5 2 4 5" xfId="4248" xr:uid="{04DABF4C-49DD-4588-8AA0-47580D32A155}"/>
    <cellStyle name="Įprastas 4 3 5 2 4 5 2" xfId="12178" xr:uid="{8BE70322-A198-4749-8FF6-04E4BB121769}"/>
    <cellStyle name="Įprastas 4 3 5 2 4 6" xfId="8674" xr:uid="{D58AF046-1271-4174-B7FE-B7CFE95624E0}"/>
    <cellStyle name="Įprastas 4 3 5 2 5" xfId="1388" xr:uid="{23A1461F-13DE-4322-AD01-114C75DC41CF}"/>
    <cellStyle name="Įprastas 4 3 5 2 5 2" xfId="5453" xr:uid="{88E2D5AC-BF98-4DBA-8A48-2C1C16304627}"/>
    <cellStyle name="Įprastas 4 3 5 2 5 2 2" xfId="13383" xr:uid="{FE34CA41-5CF0-4A30-ADF7-79A9B2FC3104}"/>
    <cellStyle name="Įprastas 4 3 5 2 5 3" xfId="7140" xr:uid="{A27D550D-80ED-43F8-ABD8-DEC93CDC6505}"/>
    <cellStyle name="Įprastas 4 3 5 2 5 3 2" xfId="15070" xr:uid="{365F3136-5930-40F2-B070-4BF8ABD2C6BF}"/>
    <cellStyle name="Įprastas 4 3 5 2 5 4" xfId="4489" xr:uid="{1A457A6B-D7D0-46A9-847B-6236957F3CBE}"/>
    <cellStyle name="Įprastas 4 3 5 2 5 4 2" xfId="12419" xr:uid="{6F006594-2E82-4B95-945D-A55B44A931CF}"/>
    <cellStyle name="Įprastas 4 3 5 2 5 5" xfId="9318" xr:uid="{C1466417-BF30-4E2A-A21E-590AFC63A1FC}"/>
    <cellStyle name="Įprastas 4 3 5 2 6" xfId="1710" xr:uid="{437DCBEF-FE3E-48C7-B500-036DBCD0D51D}"/>
    <cellStyle name="Įprastas 4 3 5 2 6 2" xfId="4730" xr:uid="{9B613D10-93D5-4348-838D-8D153ABC4438}"/>
    <cellStyle name="Įprastas 4 3 5 2 6 2 2" xfId="12660" xr:uid="{816B0D8E-30D9-4207-BF40-6BF2ECF4EDA8}"/>
    <cellStyle name="Įprastas 4 3 5 2 6 3" xfId="9640" xr:uid="{59A51368-7676-43FD-962A-F6A775692F71}"/>
    <cellStyle name="Įprastas 4 3 5 2 7" xfId="2354" xr:uid="{66F02C15-0DC8-4F5B-A433-6F9410D958F3}"/>
    <cellStyle name="Įprastas 4 3 5 2 7 2" xfId="5694" xr:uid="{81B6EB62-8045-4030-9F30-C84ED425486B}"/>
    <cellStyle name="Įprastas 4 3 5 2 7 2 2" xfId="13624" xr:uid="{76DA9C46-4F40-4579-B842-0F89D62F5999}"/>
    <cellStyle name="Įprastas 4 3 5 2 7 3" xfId="10284" xr:uid="{20E639F7-4652-4FDC-82CA-E7D949F4E37B}"/>
    <cellStyle name="Įprastas 4 3 5 2 8" xfId="2998" xr:uid="{89F0D5B9-5C6B-430A-8878-5AC2E8BDD949}"/>
    <cellStyle name="Įprastas 4 3 5 2 8 2" xfId="6417" xr:uid="{03776017-756F-4824-A69A-EC91648BE430}"/>
    <cellStyle name="Įprastas 4 3 5 2 8 2 2" xfId="14347" xr:uid="{2DA19FCC-80AB-4B6C-83FE-47D82AD79D7C}"/>
    <cellStyle name="Įprastas 4 3 5 2 8 3" xfId="10928" xr:uid="{0DDD1421-3C2B-4DBC-85B1-EAFE684AB52E}"/>
    <cellStyle name="Įprastas 4 3 5 2 9" xfId="3642" xr:uid="{C82141CB-1877-4010-9F14-0685057CCEFC}"/>
    <cellStyle name="Įprastas 4 3 5 2 9 2" xfId="11572" xr:uid="{7E1745B1-7EC9-4C3E-88EF-94844A011E35}"/>
    <cellStyle name="Įprastas 4 3 5 3" xfId="165" xr:uid="{D495E9E5-2364-48CF-93BE-492E23AF218B}"/>
    <cellStyle name="Įprastas 4 3 5 3 10" xfId="8095" xr:uid="{2178ACF6-2C89-4772-8BA0-45AD3039B96A}"/>
    <cellStyle name="Įprastas 4 3 5 3 2" xfId="487" xr:uid="{7FB70B6D-CB46-431D-A9DC-71C74640DDFD}"/>
    <cellStyle name="Įprastas 4 3 5 3 2 2" xfId="1131" xr:uid="{D0B15494-9CE3-423F-B3E9-F49231670460}"/>
    <cellStyle name="Įprastas 4 3 5 3 2 2 2" xfId="5031" xr:uid="{15A5178B-8886-417E-BF8F-C75A9A4EE1CE}"/>
    <cellStyle name="Įprastas 4 3 5 3 2 2 2 2" xfId="12961" xr:uid="{E0872CCE-C0EE-4595-B0EF-7BB946215F0E}"/>
    <cellStyle name="Įprastas 4 3 5 3 2 2 3" xfId="9061" xr:uid="{465EA962-BAF6-4914-B12A-D265FF91C96D}"/>
    <cellStyle name="Įprastas 4 3 5 3 2 3" xfId="2097" xr:uid="{B1D7198F-BF63-4E34-9CDB-5B83A7445B68}"/>
    <cellStyle name="Įprastas 4 3 5 3 2 3 2" xfId="5995" xr:uid="{EFA67978-C63B-43AB-AAB7-A2F6E411AD8E}"/>
    <cellStyle name="Įprastas 4 3 5 3 2 3 2 2" xfId="13925" xr:uid="{9402DE77-E7B0-42D1-892B-2D210768362F}"/>
    <cellStyle name="Įprastas 4 3 5 3 2 3 3" xfId="10027" xr:uid="{583002E1-32D7-4683-BCD0-03AA96F61B9B}"/>
    <cellStyle name="Įprastas 4 3 5 3 2 4" xfId="2741" xr:uid="{43C2DD69-F2B6-435A-B4FF-D920469E5EB7}"/>
    <cellStyle name="Įprastas 4 3 5 3 2 4 2" xfId="6718" xr:uid="{1F28AB9A-BC75-4DC9-886D-4140397A4A73}"/>
    <cellStyle name="Įprastas 4 3 5 3 2 4 2 2" xfId="14648" xr:uid="{7B61B8F2-75AC-4BC9-A2CB-EE16CC964F48}"/>
    <cellStyle name="Įprastas 4 3 5 3 2 4 3" xfId="10671" xr:uid="{2A3F540E-8ABC-4BE3-93BD-5A9ADA1C42AC}"/>
    <cellStyle name="Įprastas 4 3 5 3 2 5" xfId="3385" xr:uid="{7BFEA922-64BF-4E4E-B4D7-9EA592D06AEE}"/>
    <cellStyle name="Įprastas 4 3 5 3 2 5 2" xfId="11315" xr:uid="{24516346-C6F0-45C0-9451-7EDE7713D1F8}"/>
    <cellStyle name="Įprastas 4 3 5 3 2 6" xfId="4067" xr:uid="{08AFF4EC-CD89-46ED-BA53-F8B7DEE930F4}"/>
    <cellStyle name="Įprastas 4 3 5 3 2 6 2" xfId="11997" xr:uid="{ECAB7C37-9004-4866-A136-3906E4BDAE52}"/>
    <cellStyle name="Įprastas 4 3 5 3 2 7" xfId="7773" xr:uid="{4DA9C645-F57D-4B31-8C73-3F2A84234F53}"/>
    <cellStyle name="Įprastas 4 3 5 3 2 7 2" xfId="15703" xr:uid="{72516C0D-9AD7-4289-A84A-F413339E6FA7}"/>
    <cellStyle name="Įprastas 4 3 5 3 2 8" xfId="8417" xr:uid="{0F74FC42-0641-4F24-9D0D-F65D6BA8F076}"/>
    <cellStyle name="Įprastas 4 3 5 3 3" xfId="809" xr:uid="{04B01044-5452-4FFB-8E6B-0CB6F3F74FCE}"/>
    <cellStyle name="Įprastas 4 3 5 3 3 2" xfId="5272" xr:uid="{19494B58-6F13-4041-9A3B-2098C85AF2EE}"/>
    <cellStyle name="Įprastas 4 3 5 3 3 2 2" xfId="13202" xr:uid="{5DDE8CB0-4705-4C08-A328-3ACCC0E2ACA3}"/>
    <cellStyle name="Įprastas 4 3 5 3 3 3" xfId="6236" xr:uid="{6DC173E0-ECAE-4BC5-8A0F-BAF45FA483C7}"/>
    <cellStyle name="Įprastas 4 3 5 3 3 3 2" xfId="14166" xr:uid="{389AB8B6-6EE1-4F7F-AA89-814E6EF18B9D}"/>
    <cellStyle name="Įprastas 4 3 5 3 3 4" xfId="6959" xr:uid="{1995A651-8A1A-4E49-9522-C760D63FA406}"/>
    <cellStyle name="Įprastas 4 3 5 3 3 4 2" xfId="14889" xr:uid="{B0A1DF6F-83B0-4082-9BB7-19457BA17AB7}"/>
    <cellStyle name="Įprastas 4 3 5 3 3 5" xfId="4308" xr:uid="{324CD09C-7418-4998-82FE-01DB70DDE502}"/>
    <cellStyle name="Įprastas 4 3 5 3 3 5 2" xfId="12238" xr:uid="{F9618A29-AB3C-42A1-9FA8-1CC875ACA1A7}"/>
    <cellStyle name="Įprastas 4 3 5 3 3 6" xfId="8739" xr:uid="{D5B9F012-FE25-404F-8CE3-C652C03DE4EF}"/>
    <cellStyle name="Įprastas 4 3 5 3 4" xfId="1453" xr:uid="{42903CA3-F884-46B6-BAAD-EB9000B936B2}"/>
    <cellStyle name="Įprastas 4 3 5 3 4 2" xfId="5513" xr:uid="{68DF2822-7633-4485-89A3-65E0967FEB80}"/>
    <cellStyle name="Įprastas 4 3 5 3 4 2 2" xfId="13443" xr:uid="{7C5BC4A6-CC8D-4499-8EA5-88C46E7243F0}"/>
    <cellStyle name="Įprastas 4 3 5 3 4 3" xfId="7200" xr:uid="{9DAB4EB0-3BB0-490D-AFFB-AF543509661C}"/>
    <cellStyle name="Įprastas 4 3 5 3 4 3 2" xfId="15130" xr:uid="{A72FFCF0-2D86-4262-97D5-661211B9500B}"/>
    <cellStyle name="Įprastas 4 3 5 3 4 4" xfId="4549" xr:uid="{33E83923-AFE7-421A-92C2-BAFE92ABFC00}"/>
    <cellStyle name="Įprastas 4 3 5 3 4 4 2" xfId="12479" xr:uid="{514B39B5-9A83-465D-AB7D-0843D4E87DF2}"/>
    <cellStyle name="Įprastas 4 3 5 3 4 5" xfId="9383" xr:uid="{76BF7877-B52D-47A2-8B5E-E014D073B11A}"/>
    <cellStyle name="Įprastas 4 3 5 3 5" xfId="1775" xr:uid="{63F1A992-08BE-4DD0-AFBA-88DDC4B211FC}"/>
    <cellStyle name="Įprastas 4 3 5 3 5 2" xfId="4790" xr:uid="{DD460246-5D4F-46AC-A703-22F8C617A8C0}"/>
    <cellStyle name="Įprastas 4 3 5 3 5 2 2" xfId="12720" xr:uid="{1B624F32-162A-4B0D-ABBD-64BB53BCA16D}"/>
    <cellStyle name="Įprastas 4 3 5 3 5 3" xfId="9705" xr:uid="{1D4FD0D6-C8A2-40F1-A6A2-C04BE635A84C}"/>
    <cellStyle name="Įprastas 4 3 5 3 6" xfId="2419" xr:uid="{E86203C9-618A-42E9-AF28-7731FA8AA6E5}"/>
    <cellStyle name="Įprastas 4 3 5 3 6 2" xfId="5754" xr:uid="{31FA7D3B-5813-4DF4-8BF6-D3B18D136451}"/>
    <cellStyle name="Įprastas 4 3 5 3 6 2 2" xfId="13684" xr:uid="{56A252AE-3146-498B-A123-A88E0BD4BD56}"/>
    <cellStyle name="Įprastas 4 3 5 3 6 3" xfId="10349" xr:uid="{C621A4C5-0462-441A-88A1-EA389E035D8C}"/>
    <cellStyle name="Įprastas 4 3 5 3 7" xfId="3063" xr:uid="{29E9FB0B-1F99-4029-9A8E-F2228A745542}"/>
    <cellStyle name="Įprastas 4 3 5 3 7 2" xfId="6477" xr:uid="{203D44CD-9271-4E8C-88B6-24DE838CFF59}"/>
    <cellStyle name="Įprastas 4 3 5 3 7 2 2" xfId="14407" xr:uid="{E1976499-6F18-4DCD-BFC4-B89EDFE6605C}"/>
    <cellStyle name="Įprastas 4 3 5 3 7 3" xfId="10993" xr:uid="{0A475E4D-605F-4923-A972-667512690194}"/>
    <cellStyle name="Įprastas 4 3 5 3 8" xfId="3826" xr:uid="{1C1721EC-3E04-4651-84D4-02DF8E32541A}"/>
    <cellStyle name="Įprastas 4 3 5 3 8 2" xfId="11756" xr:uid="{D2359F2C-B153-4C71-B39C-97D190EC6872}"/>
    <cellStyle name="Įprastas 4 3 5 3 9" xfId="7451" xr:uid="{2D597BEC-6985-4BB3-AE7F-905B7D1E8FA9}"/>
    <cellStyle name="Įprastas 4 3 5 3 9 2" xfId="15381" xr:uid="{9067257A-B819-4C9B-AD9E-D1F3F18257B4}"/>
    <cellStyle name="Įprastas 4 3 5 4" xfId="294" xr:uid="{6CC26E39-C460-45A2-82C2-EC2F6726F523}"/>
    <cellStyle name="Įprastas 4 3 5 4 10" xfId="8224" xr:uid="{A0BEEEE8-C356-4DCC-9DD9-A55DC33507FF}"/>
    <cellStyle name="Įprastas 4 3 5 4 2" xfId="616" xr:uid="{208C8B04-5132-4C51-9E3A-247DE1F583EC}"/>
    <cellStyle name="Įprastas 4 3 5 4 2 2" xfId="1260" xr:uid="{BA2B324F-5BB9-437B-8B8E-626DA3EFE178}"/>
    <cellStyle name="Įprastas 4 3 5 4 2 2 2" xfId="9190" xr:uid="{3A81342A-A981-4215-958B-C227FA6CD93F}"/>
    <cellStyle name="Įprastas 4 3 5 4 2 3" xfId="2226" xr:uid="{C9727185-F800-4527-A0EC-CFC60124EDEC}"/>
    <cellStyle name="Įprastas 4 3 5 4 2 3 2" xfId="10156" xr:uid="{D1859185-93D6-4C2A-AD38-9AD521857C0A}"/>
    <cellStyle name="Įprastas 4 3 5 4 2 4" xfId="2870" xr:uid="{003CD6EB-55D7-4265-9924-A29A6E2B975E}"/>
    <cellStyle name="Įprastas 4 3 5 4 2 4 2" xfId="10800" xr:uid="{F3C4F036-0EE6-4606-B1B7-85CB5F8253F4}"/>
    <cellStyle name="Įprastas 4 3 5 4 2 5" xfId="3514" xr:uid="{3603EB6F-57F4-4518-9707-170C182F82FD}"/>
    <cellStyle name="Įprastas 4 3 5 4 2 5 2" xfId="11444" xr:uid="{127787A3-A27D-49BD-A9DA-467B41D4B060}"/>
    <cellStyle name="Įprastas 4 3 5 4 2 6" xfId="4911" xr:uid="{5148E0E8-DFAD-4CEE-8B90-471848A568AF}"/>
    <cellStyle name="Įprastas 4 3 5 4 2 6 2" xfId="12841" xr:uid="{FEA4881A-F585-4CF1-AB78-33F8C56CB784}"/>
    <cellStyle name="Įprastas 4 3 5 4 2 7" xfId="7902" xr:uid="{B761B320-D6BC-43F9-B346-FEA6EF0844F7}"/>
    <cellStyle name="Įprastas 4 3 5 4 2 7 2" xfId="15832" xr:uid="{E1071E7A-59CA-4C8C-8008-08B351DD9A52}"/>
    <cellStyle name="Įprastas 4 3 5 4 2 8" xfId="8546" xr:uid="{31F0D130-0E61-49C6-95E1-8241B64D7D78}"/>
    <cellStyle name="Įprastas 4 3 5 4 3" xfId="938" xr:uid="{DD91BEA5-6651-4E43-9084-0FA489695618}"/>
    <cellStyle name="Įprastas 4 3 5 4 3 2" xfId="5875" xr:uid="{5C621DA4-F841-4DDA-A0D3-DB15C7B9A7F5}"/>
    <cellStyle name="Įprastas 4 3 5 4 3 2 2" xfId="13805" xr:uid="{30B9F520-D293-40B0-8145-52CB76474E59}"/>
    <cellStyle name="Įprastas 4 3 5 4 3 3" xfId="8868" xr:uid="{451E0D05-B528-4967-98A3-BF2C238C5E81}"/>
    <cellStyle name="Įprastas 4 3 5 4 4" xfId="1582" xr:uid="{593AFA4C-12C1-4E53-BC22-3E4A7ABB7A8F}"/>
    <cellStyle name="Įprastas 4 3 5 4 4 2" xfId="6598" xr:uid="{3023C88C-7BD7-4BC3-9B05-6C410B4AC2A8}"/>
    <cellStyle name="Įprastas 4 3 5 4 4 2 2" xfId="14528" xr:uid="{07B8770B-6182-4B69-A435-D2918885B5BB}"/>
    <cellStyle name="Įprastas 4 3 5 4 4 3" xfId="9512" xr:uid="{01B9F3E9-AE50-4F1E-9142-DCE7927D0010}"/>
    <cellStyle name="Įprastas 4 3 5 4 5" xfId="1904" xr:uid="{B7FA45E3-3413-4A1D-BB16-D185E53587B7}"/>
    <cellStyle name="Įprastas 4 3 5 4 5 2" xfId="9834" xr:uid="{5B712B36-A4D0-40F4-9381-AE10A23F7039}"/>
    <cellStyle name="Įprastas 4 3 5 4 6" xfId="2548" xr:uid="{070F93B6-AE22-4DEF-BC87-A6F63C108651}"/>
    <cellStyle name="Įprastas 4 3 5 4 6 2" xfId="10478" xr:uid="{4966064C-282B-45A0-8080-854183332FCC}"/>
    <cellStyle name="Įprastas 4 3 5 4 7" xfId="3192" xr:uid="{44CDDEDC-D37C-4660-971B-26D10AB0B7D8}"/>
    <cellStyle name="Įprastas 4 3 5 4 7 2" xfId="11122" xr:uid="{30EAAB0F-B198-46E9-BF93-91D98870ECFC}"/>
    <cellStyle name="Įprastas 4 3 5 4 8" xfId="3947" xr:uid="{4DDF2981-F0CF-4FDA-ABAF-CFB74BCA6C62}"/>
    <cellStyle name="Įprastas 4 3 5 4 8 2" xfId="11877" xr:uid="{98295B4B-C4A6-4079-8B1E-B1AEDEC0162D}"/>
    <cellStyle name="Įprastas 4 3 5 4 9" xfId="7580" xr:uid="{F319BA5D-07F5-4AB2-8C34-39BDD3A2B335}"/>
    <cellStyle name="Įprastas 4 3 5 4 9 2" xfId="15510" xr:uid="{274AD6A0-E71D-438D-868F-CB2386E12BD8}"/>
    <cellStyle name="Įprastas 4 3 5 5" xfId="357" xr:uid="{DD674131-6DEF-4377-BAAF-623E6F97AD14}"/>
    <cellStyle name="Įprastas 4 3 5 5 2" xfId="1001" xr:uid="{062E6A72-5B21-4283-86B3-6E5DE8136666}"/>
    <cellStyle name="Įprastas 4 3 5 5 2 2" xfId="5152" xr:uid="{F5F7ABD6-1DE2-4254-8D2A-C0F0E496AB56}"/>
    <cellStyle name="Įprastas 4 3 5 5 2 2 2" xfId="13082" xr:uid="{6608A78F-E5C2-49D5-B2C2-0F4DA72A688C}"/>
    <cellStyle name="Įprastas 4 3 5 5 2 3" xfId="8931" xr:uid="{DAD52DF2-C70B-440D-A754-1E1E089DCF8C}"/>
    <cellStyle name="Įprastas 4 3 5 5 3" xfId="1967" xr:uid="{428258EF-0BB8-4985-B641-61B11644AFD6}"/>
    <cellStyle name="Įprastas 4 3 5 5 3 2" xfId="6116" xr:uid="{8B70DD81-1C26-4665-979F-7C781550696C}"/>
    <cellStyle name="Įprastas 4 3 5 5 3 2 2" xfId="14046" xr:uid="{242C2F35-DC40-447A-AD04-87FAF3B81314}"/>
    <cellStyle name="Įprastas 4 3 5 5 3 3" xfId="9897" xr:uid="{A7BCCA75-3745-488F-A1DD-EC414C5E89AC}"/>
    <cellStyle name="Įprastas 4 3 5 5 4" xfId="2611" xr:uid="{4F047574-AB0F-4EAD-9018-4A8786C3132C}"/>
    <cellStyle name="Įprastas 4 3 5 5 4 2" xfId="6839" xr:uid="{537C3107-5A6E-4966-8AA3-1FBF81C6433E}"/>
    <cellStyle name="Įprastas 4 3 5 5 4 2 2" xfId="14769" xr:uid="{F293BB67-D9E8-49C9-A590-56FA0D2DBF8E}"/>
    <cellStyle name="Įprastas 4 3 5 5 4 3" xfId="10541" xr:uid="{D5CFEE3F-4E88-4BA9-8805-0753789AD451}"/>
    <cellStyle name="Įprastas 4 3 5 5 5" xfId="3255" xr:uid="{940EB2DB-9DD5-41A7-B0ED-7651B4092796}"/>
    <cellStyle name="Įprastas 4 3 5 5 5 2" xfId="11185" xr:uid="{270E90FA-B897-4A9D-89B9-747EE825E6B5}"/>
    <cellStyle name="Įprastas 4 3 5 5 6" xfId="4188" xr:uid="{31EB8FFA-13C7-4992-94D8-CE955499BDC5}"/>
    <cellStyle name="Įprastas 4 3 5 5 6 2" xfId="12118" xr:uid="{473EA28E-C872-4C82-8A30-7D092ABB9B8D}"/>
    <cellStyle name="Įprastas 4 3 5 5 7" xfId="7643" xr:uid="{87744917-99B3-423D-9EF8-270686192E35}"/>
    <cellStyle name="Įprastas 4 3 5 5 7 2" xfId="15573" xr:uid="{59941EC1-AF1D-400B-83A4-C14664F3F145}"/>
    <cellStyle name="Įprastas 4 3 5 5 8" xfId="8287" xr:uid="{2C88E781-5C39-4783-82E4-B8E16304B5DB}"/>
    <cellStyle name="Įprastas 4 3 5 6" xfId="679" xr:uid="{6309B7F0-BCB4-41C1-9FA7-F5345110B98E}"/>
    <cellStyle name="Įprastas 4 3 5 6 2" xfId="5393" xr:uid="{88FDFCD1-45B7-44B3-BFE3-86CD81242DE6}"/>
    <cellStyle name="Įprastas 4 3 5 6 2 2" xfId="13323" xr:uid="{8652598C-453F-4E62-9D9E-D87C9C84D5EA}"/>
    <cellStyle name="Įprastas 4 3 5 6 3" xfId="7080" xr:uid="{CE2E5A60-3C9A-4700-91DE-7A36F166B765}"/>
    <cellStyle name="Įprastas 4 3 5 6 3 2" xfId="15010" xr:uid="{DEFBFF14-EE78-48B4-B140-B0A2823421F1}"/>
    <cellStyle name="Įprastas 4 3 5 6 4" xfId="4429" xr:uid="{CBBBC549-41C0-4D3D-B83D-88DA652C10C4}"/>
    <cellStyle name="Įprastas 4 3 5 6 4 2" xfId="12359" xr:uid="{7CCD4370-920D-4CB1-97A9-971DF5A3AC07}"/>
    <cellStyle name="Įprastas 4 3 5 6 5" xfId="8609" xr:uid="{994DB308-178A-499B-8F7A-D208A2752F92}"/>
    <cellStyle name="Įprastas 4 3 5 7" xfId="1323" xr:uid="{E0587744-1489-4AE8-831D-1319E4E2081B}"/>
    <cellStyle name="Įprastas 4 3 5 7 2" xfId="4670" xr:uid="{59E0B549-FA29-412F-B6AB-BE7E277A8A77}"/>
    <cellStyle name="Įprastas 4 3 5 7 2 2" xfId="12600" xr:uid="{40E46B28-6D5C-4114-A890-09B6271C5A8A}"/>
    <cellStyle name="Įprastas 4 3 5 7 3" xfId="9253" xr:uid="{106D1C42-E3FC-4AD3-A408-C97C0B241815}"/>
    <cellStyle name="Įprastas 4 3 5 8" xfId="1645" xr:uid="{3DF7F1CD-46FF-48C1-B0A1-9157976FBFED}"/>
    <cellStyle name="Įprastas 4 3 5 8 2" xfId="5634" xr:uid="{BD5CFE44-DDDF-49D7-9405-E56058B26954}"/>
    <cellStyle name="Įprastas 4 3 5 8 2 2" xfId="13564" xr:uid="{E53E9A71-5756-40BB-AAF3-A7F1180E1176}"/>
    <cellStyle name="Įprastas 4 3 5 8 3" xfId="9575" xr:uid="{DFCD67CA-265E-4103-91FA-D10C337CCD0C}"/>
    <cellStyle name="Įprastas 4 3 5 9" xfId="2289" xr:uid="{D2986AE7-DDD1-450E-B415-B4075B04866D}"/>
    <cellStyle name="Įprastas 4 3 5 9 2" xfId="6357" xr:uid="{B65BC683-3B5D-4B29-8E35-5B70A346C389}"/>
    <cellStyle name="Įprastas 4 3 5 9 2 2" xfId="14287" xr:uid="{A9735984-78C8-47D3-AEE8-0DBB8A4FEF1E}"/>
    <cellStyle name="Įprastas 4 3 5 9 3" xfId="10219" xr:uid="{2D53C235-DEF6-4204-A3A0-26C847EF6BC0}"/>
    <cellStyle name="Įprastas 4 3 6" xfId="54" xr:uid="{F8BC6742-95E8-4F24-9CBF-8251D5E139D1}"/>
    <cellStyle name="Įprastas 4 3 6 10" xfId="2953" xr:uid="{18FDE974-271B-410B-882E-BE190953EE0A}"/>
    <cellStyle name="Įprastas 4 3 6 10 2" xfId="10883" xr:uid="{09CFF795-05F3-4CFD-92FF-CEC668162C3B}"/>
    <cellStyle name="Įprastas 4 3 6 11" xfId="3597" xr:uid="{A4034F65-4F46-4CC7-8C61-4DF3EB440231}"/>
    <cellStyle name="Įprastas 4 3 6 11 2" xfId="11527" xr:uid="{79B975D1-CCA0-421C-B90E-A1416B44FDA8}"/>
    <cellStyle name="Įprastas 4 3 6 12" xfId="3726" xr:uid="{AB6BC4ED-49AF-4132-A506-8D75684BB197}"/>
    <cellStyle name="Įprastas 4 3 6 12 2" xfId="11656" xr:uid="{F6DD8154-6ABF-446C-9DB7-8A4B683B4AB9}"/>
    <cellStyle name="Įprastas 4 3 6 13" xfId="7341" xr:uid="{503E27D2-6158-4C35-B41D-16FF203DBBCA}"/>
    <cellStyle name="Įprastas 4 3 6 13 2" xfId="15271" xr:uid="{406A572B-B801-40D0-BBE9-5786A0FC472B}"/>
    <cellStyle name="Įprastas 4 3 6 14" xfId="7985" xr:uid="{21CD0F05-22DC-4167-B020-CE173D3BA1C4}"/>
    <cellStyle name="Įprastas 4 3 6 2" xfId="120" xr:uid="{21D79CD2-147B-4F11-B405-F19CA0971F68}"/>
    <cellStyle name="Įprastas 4 3 6 2 10" xfId="3786" xr:uid="{F7C69DB1-A887-47EC-BBBF-91C95B59F8D3}"/>
    <cellStyle name="Įprastas 4 3 6 2 10 2" xfId="11716" xr:uid="{FF13AB41-B8A3-4B7C-80D8-613435604B48}"/>
    <cellStyle name="Įprastas 4 3 6 2 11" xfId="7406" xr:uid="{E058DC0A-2E01-44C4-851A-2739240D9543}"/>
    <cellStyle name="Įprastas 4 3 6 2 11 2" xfId="15336" xr:uid="{0A4BB367-FE3A-4ED8-A0E1-935B6C349467}"/>
    <cellStyle name="Įprastas 4 3 6 2 12" xfId="8050" xr:uid="{5D3DF520-8AD1-495D-8C3E-BCAE7766DA47}"/>
    <cellStyle name="Įprastas 4 3 6 2 2" xfId="250" xr:uid="{4C54CFA3-C413-4729-9D47-2E764B43ACD0}"/>
    <cellStyle name="Įprastas 4 3 6 2 2 10" xfId="8180" xr:uid="{F36F0525-E92A-4621-AD89-A6D6A474E506}"/>
    <cellStyle name="Įprastas 4 3 6 2 2 2" xfId="572" xr:uid="{2DD951BC-A1CD-4A61-B422-07AC52FB89DB}"/>
    <cellStyle name="Įprastas 4 3 6 2 2 2 2" xfId="1216" xr:uid="{4DF6DEFA-F73A-45C6-BA1F-1D10A936699F}"/>
    <cellStyle name="Įprastas 4 3 6 2 2 2 2 2" xfId="5111" xr:uid="{135C2477-B92C-484A-BD0F-31C3C45F7FF6}"/>
    <cellStyle name="Įprastas 4 3 6 2 2 2 2 2 2" xfId="13041" xr:uid="{BE3147D8-268A-4474-923F-1C6EA99B3B4E}"/>
    <cellStyle name="Įprastas 4 3 6 2 2 2 2 3" xfId="9146" xr:uid="{01BB89D9-5048-4CC3-AA12-521AFD5FD1E7}"/>
    <cellStyle name="Įprastas 4 3 6 2 2 2 3" xfId="2182" xr:uid="{97278FFD-22BA-4E4F-95AD-A91DF3BEB1C9}"/>
    <cellStyle name="Įprastas 4 3 6 2 2 2 3 2" xfId="6075" xr:uid="{8F877C67-640F-4AEC-97C1-EDEA2BA4D741}"/>
    <cellStyle name="Įprastas 4 3 6 2 2 2 3 2 2" xfId="14005" xr:uid="{E52B9C02-DC8F-490B-AB72-BCBBEA0BC1E1}"/>
    <cellStyle name="Įprastas 4 3 6 2 2 2 3 3" xfId="10112" xr:uid="{81195BFA-A438-4644-980B-2B77CF541342}"/>
    <cellStyle name="Įprastas 4 3 6 2 2 2 4" xfId="2826" xr:uid="{FA15F7C0-6EA2-46B5-B319-6C28A53E6472}"/>
    <cellStyle name="Įprastas 4 3 6 2 2 2 4 2" xfId="6798" xr:uid="{7556DA8B-772A-4321-B182-0FE6FC007B66}"/>
    <cellStyle name="Įprastas 4 3 6 2 2 2 4 2 2" xfId="14728" xr:uid="{5ADA9074-615D-4329-A674-012FFEB6D4AB}"/>
    <cellStyle name="Įprastas 4 3 6 2 2 2 4 3" xfId="10756" xr:uid="{829A3A44-10E8-4ADE-9AE6-A2AD6CCF4008}"/>
    <cellStyle name="Įprastas 4 3 6 2 2 2 5" xfId="3470" xr:uid="{39BC444F-A9EF-4FF3-A430-D9A3983820E4}"/>
    <cellStyle name="Įprastas 4 3 6 2 2 2 5 2" xfId="11400" xr:uid="{C6A60B14-24CC-4F79-94CC-D9A1ABA39758}"/>
    <cellStyle name="Įprastas 4 3 6 2 2 2 6" xfId="4147" xr:uid="{91FAEFC7-6EA1-4B61-9413-FE0B5BB4D798}"/>
    <cellStyle name="Įprastas 4 3 6 2 2 2 6 2" xfId="12077" xr:uid="{A1BDC79C-BD23-4E3A-A1C4-95981968E108}"/>
    <cellStyle name="Įprastas 4 3 6 2 2 2 7" xfId="7858" xr:uid="{B5F26BBE-9508-426D-BF18-634A92616F0F}"/>
    <cellStyle name="Įprastas 4 3 6 2 2 2 7 2" xfId="15788" xr:uid="{EAE3CAC7-9873-42AF-AF88-73CF494CF98B}"/>
    <cellStyle name="Įprastas 4 3 6 2 2 2 8" xfId="8502" xr:uid="{11BB7594-856B-44D7-B7FB-39059123A1D6}"/>
    <cellStyle name="Įprastas 4 3 6 2 2 3" xfId="894" xr:uid="{2F4B243A-DF1D-403B-AC47-BBFDC9FCAA64}"/>
    <cellStyle name="Įprastas 4 3 6 2 2 3 2" xfId="5352" xr:uid="{62036A90-EB08-474F-8590-664C3BFE75FA}"/>
    <cellStyle name="Įprastas 4 3 6 2 2 3 2 2" xfId="13282" xr:uid="{4A6C1EAF-2171-4A7B-BE7E-FC11B9BD2062}"/>
    <cellStyle name="Įprastas 4 3 6 2 2 3 3" xfId="6316" xr:uid="{54630418-CF6A-4500-BCFA-E04728A001AC}"/>
    <cellStyle name="Įprastas 4 3 6 2 2 3 3 2" xfId="14246" xr:uid="{0DB32BC9-538B-46AA-9261-E9392A80A572}"/>
    <cellStyle name="Įprastas 4 3 6 2 2 3 4" xfId="7039" xr:uid="{A24C13B9-FDF3-4E7C-BE92-270621E77ABD}"/>
    <cellStyle name="Įprastas 4 3 6 2 2 3 4 2" xfId="14969" xr:uid="{C3862F44-5AD6-43B0-8FEC-BB5BF520827E}"/>
    <cellStyle name="Įprastas 4 3 6 2 2 3 5" xfId="4388" xr:uid="{3B6C9EB9-14D4-4B53-B31A-DD4D61E67C87}"/>
    <cellStyle name="Įprastas 4 3 6 2 2 3 5 2" xfId="12318" xr:uid="{5310E7C8-B598-4F8F-B8C7-7F2DC0EB5E6B}"/>
    <cellStyle name="Įprastas 4 3 6 2 2 3 6" xfId="8824" xr:uid="{003C9A00-6E74-4964-8F4E-BCD8740EED88}"/>
    <cellStyle name="Įprastas 4 3 6 2 2 4" xfId="1538" xr:uid="{C0E742C5-499E-47C4-8565-41EB61BF7DB4}"/>
    <cellStyle name="Įprastas 4 3 6 2 2 4 2" xfId="5593" xr:uid="{88717EC3-B739-4AD1-AE94-506F5930E14E}"/>
    <cellStyle name="Įprastas 4 3 6 2 2 4 2 2" xfId="13523" xr:uid="{A17B6A4B-F141-4E30-91EA-4832F4130674}"/>
    <cellStyle name="Įprastas 4 3 6 2 2 4 3" xfId="7280" xr:uid="{02B8D12A-55AA-461A-A03D-7950958B3CC4}"/>
    <cellStyle name="Įprastas 4 3 6 2 2 4 3 2" xfId="15210" xr:uid="{5AF95490-D4FA-4ECA-8F78-0AC791C2070F}"/>
    <cellStyle name="Įprastas 4 3 6 2 2 4 4" xfId="4629" xr:uid="{BAC7377D-A1C4-4210-A2B7-EBF68F9F4117}"/>
    <cellStyle name="Įprastas 4 3 6 2 2 4 4 2" xfId="12559" xr:uid="{6D4C07FA-E7A7-4EB4-B2D7-67B64AB21F4A}"/>
    <cellStyle name="Įprastas 4 3 6 2 2 4 5" xfId="9468" xr:uid="{B5949B48-0DB5-4EC6-883E-1AF4D560B864}"/>
    <cellStyle name="Įprastas 4 3 6 2 2 5" xfId="1860" xr:uid="{5300CF23-48CD-4FD4-940C-BC8673023F43}"/>
    <cellStyle name="Įprastas 4 3 6 2 2 5 2" xfId="4870" xr:uid="{B4B14C22-93D9-47F7-A30C-771E7BBF145E}"/>
    <cellStyle name="Įprastas 4 3 6 2 2 5 2 2" xfId="12800" xr:uid="{82DA7091-5D4C-4538-9335-2A23F2D78750}"/>
    <cellStyle name="Įprastas 4 3 6 2 2 5 3" xfId="9790" xr:uid="{2739AD90-E3A2-49CF-AF35-742B92F9729F}"/>
    <cellStyle name="Įprastas 4 3 6 2 2 6" xfId="2504" xr:uid="{074F2C55-3188-471A-B138-7B944CE5167B}"/>
    <cellStyle name="Įprastas 4 3 6 2 2 6 2" xfId="5834" xr:uid="{C5DE3E07-7F5A-4A91-8E30-C71E6FEBE0AC}"/>
    <cellStyle name="Įprastas 4 3 6 2 2 6 2 2" xfId="13764" xr:uid="{73CE6F4F-2D9D-467D-80DC-501B97EFBDC7}"/>
    <cellStyle name="Įprastas 4 3 6 2 2 6 3" xfId="10434" xr:uid="{28F8764F-1791-4EB4-9273-D29429F45AA1}"/>
    <cellStyle name="Įprastas 4 3 6 2 2 7" xfId="3148" xr:uid="{54CAAD6A-7DB6-430A-BB82-C9685A165188}"/>
    <cellStyle name="Įprastas 4 3 6 2 2 7 2" xfId="6557" xr:uid="{64389AB1-0783-41AD-A0E2-38AB8D1B0AB1}"/>
    <cellStyle name="Įprastas 4 3 6 2 2 7 2 2" xfId="14487" xr:uid="{B2BB07F6-126A-4863-B197-4C3A8971F03C}"/>
    <cellStyle name="Įprastas 4 3 6 2 2 7 3" xfId="11078" xr:uid="{6A945BF2-1002-4F70-A595-B3255B66C284}"/>
    <cellStyle name="Įprastas 4 3 6 2 2 8" xfId="3906" xr:uid="{5869ED40-90A9-44E9-BA84-75F6D8226AFF}"/>
    <cellStyle name="Įprastas 4 3 6 2 2 8 2" xfId="11836" xr:uid="{C43529F7-0CF2-4983-90B2-583C166042A0}"/>
    <cellStyle name="Įprastas 4 3 6 2 2 9" xfId="7536" xr:uid="{F9FD71BC-B1C1-4305-B62C-21C3E62394DC}"/>
    <cellStyle name="Įprastas 4 3 6 2 2 9 2" xfId="15466" xr:uid="{0E9C7B0F-6654-4C28-A5F8-31E234257A70}"/>
    <cellStyle name="Įprastas 4 3 6 2 3" xfId="442" xr:uid="{D9FBB7A1-C863-4E2D-A1E5-78AB0BEB0EA4}"/>
    <cellStyle name="Įprastas 4 3 6 2 3 2" xfId="1086" xr:uid="{F4187224-AE87-48DF-B796-E1E477C4BA62}"/>
    <cellStyle name="Įprastas 4 3 6 2 3 2 2" xfId="4991" xr:uid="{D20BE296-6EF6-42E4-A3F1-EBF66B2E9DF5}"/>
    <cellStyle name="Įprastas 4 3 6 2 3 2 2 2" xfId="12921" xr:uid="{CF8726D6-53F7-4B5B-AE02-31632D7E2EA4}"/>
    <cellStyle name="Įprastas 4 3 6 2 3 2 3" xfId="9016" xr:uid="{C9BA8479-2FDE-49AC-9A02-2610F13142F6}"/>
    <cellStyle name="Įprastas 4 3 6 2 3 3" xfId="2052" xr:uid="{F66BA9EB-E9B7-47D5-8C61-76084B6326FC}"/>
    <cellStyle name="Įprastas 4 3 6 2 3 3 2" xfId="5955" xr:uid="{C0850F47-6AA9-4B79-BE53-56B5B9CC4AC9}"/>
    <cellStyle name="Įprastas 4 3 6 2 3 3 2 2" xfId="13885" xr:uid="{58B2917C-6C04-4945-9E6A-9DC42A6616BB}"/>
    <cellStyle name="Įprastas 4 3 6 2 3 3 3" xfId="9982" xr:uid="{70284D79-368E-4EBB-A27D-68E6E6FE140F}"/>
    <cellStyle name="Įprastas 4 3 6 2 3 4" xfId="2696" xr:uid="{AC8B7FA6-3C8E-4ACA-A09E-9D5DF750F0A0}"/>
    <cellStyle name="Įprastas 4 3 6 2 3 4 2" xfId="6678" xr:uid="{0DAD4412-4575-4C91-ABB3-592F3252712D}"/>
    <cellStyle name="Įprastas 4 3 6 2 3 4 2 2" xfId="14608" xr:uid="{9B3B6DF3-A841-4545-A5AB-6EF63E52D341}"/>
    <cellStyle name="Įprastas 4 3 6 2 3 4 3" xfId="10626" xr:uid="{A60EF37C-DD97-41AB-B5CD-F93D85F1D561}"/>
    <cellStyle name="Įprastas 4 3 6 2 3 5" xfId="3340" xr:uid="{29BA24ED-7246-44D1-804E-502664129235}"/>
    <cellStyle name="Įprastas 4 3 6 2 3 5 2" xfId="11270" xr:uid="{D8237DC4-7253-4D29-ABE7-E48FE3BFD976}"/>
    <cellStyle name="Įprastas 4 3 6 2 3 6" xfId="4027" xr:uid="{855175F2-6DAC-4012-879B-900D7F6C88C3}"/>
    <cellStyle name="Įprastas 4 3 6 2 3 6 2" xfId="11957" xr:uid="{BFF081AB-FEA8-4199-9560-06FBB85747ED}"/>
    <cellStyle name="Įprastas 4 3 6 2 3 7" xfId="7728" xr:uid="{C0445775-9C53-4817-AB9D-7391B68BC759}"/>
    <cellStyle name="Įprastas 4 3 6 2 3 7 2" xfId="15658" xr:uid="{0343761F-8F59-416A-BE24-4BD7C8B69F58}"/>
    <cellStyle name="Įprastas 4 3 6 2 3 8" xfId="8372" xr:uid="{11C55CD2-571A-45EB-98B7-D8B00236EDD5}"/>
    <cellStyle name="Įprastas 4 3 6 2 4" xfId="764" xr:uid="{8D84ADDE-2CDF-4C54-8092-847D85D9B47C}"/>
    <cellStyle name="Įprastas 4 3 6 2 4 2" xfId="5232" xr:uid="{8178A8BB-7776-4454-8695-99CC88648549}"/>
    <cellStyle name="Įprastas 4 3 6 2 4 2 2" xfId="13162" xr:uid="{7B7B3C5F-8614-44CF-B579-8F8FB08DD879}"/>
    <cellStyle name="Įprastas 4 3 6 2 4 3" xfId="6196" xr:uid="{4A864FE4-8809-43C6-9C79-6000C755A1A3}"/>
    <cellStyle name="Įprastas 4 3 6 2 4 3 2" xfId="14126" xr:uid="{8D1C99D6-34FB-45DF-A4E2-6AB3FF91319A}"/>
    <cellStyle name="Įprastas 4 3 6 2 4 4" xfId="6919" xr:uid="{D131F754-E29E-4259-B877-6BE457849228}"/>
    <cellStyle name="Įprastas 4 3 6 2 4 4 2" xfId="14849" xr:uid="{8291E484-B374-434F-B202-338D93A58A35}"/>
    <cellStyle name="Įprastas 4 3 6 2 4 5" xfId="4268" xr:uid="{B73EFF90-94A7-4454-BD83-7EB80C4229E8}"/>
    <cellStyle name="Įprastas 4 3 6 2 4 5 2" xfId="12198" xr:uid="{923276D4-2E30-41E5-92F4-CFBF62ED7165}"/>
    <cellStyle name="Įprastas 4 3 6 2 4 6" xfId="8694" xr:uid="{D40B1C11-91B0-4FCB-827E-BD01731F047D}"/>
    <cellStyle name="Įprastas 4 3 6 2 5" xfId="1408" xr:uid="{135B7CD0-FD64-4ED1-A805-0779F6ED0AE0}"/>
    <cellStyle name="Įprastas 4 3 6 2 5 2" xfId="5473" xr:uid="{536AFF14-A790-489C-902A-0C70C6D54A63}"/>
    <cellStyle name="Įprastas 4 3 6 2 5 2 2" xfId="13403" xr:uid="{59BDEE7C-39FC-48E3-8630-118843349EF4}"/>
    <cellStyle name="Įprastas 4 3 6 2 5 3" xfId="7160" xr:uid="{B491164F-6014-4813-B190-D2BBA8D485FA}"/>
    <cellStyle name="Įprastas 4 3 6 2 5 3 2" xfId="15090" xr:uid="{8285AF30-8987-4391-875A-0C60B2C66EE1}"/>
    <cellStyle name="Įprastas 4 3 6 2 5 4" xfId="4509" xr:uid="{71CC3D1E-A1FA-4714-98EA-790B2752D918}"/>
    <cellStyle name="Įprastas 4 3 6 2 5 4 2" xfId="12439" xr:uid="{13609DA7-505A-4B67-B714-3070D7310018}"/>
    <cellStyle name="Įprastas 4 3 6 2 5 5" xfId="9338" xr:uid="{ED361E5C-39C3-49CC-85FE-3EBFEFCB508C}"/>
    <cellStyle name="Įprastas 4 3 6 2 6" xfId="1730" xr:uid="{9942A640-C81D-4DCD-93A9-2DDA55CFD1CF}"/>
    <cellStyle name="Įprastas 4 3 6 2 6 2" xfId="4750" xr:uid="{F8BDF998-B1A1-4D1D-AC25-F22922AE6F7B}"/>
    <cellStyle name="Įprastas 4 3 6 2 6 2 2" xfId="12680" xr:uid="{9D81619B-300C-4901-A53E-6ABF59AA8F74}"/>
    <cellStyle name="Įprastas 4 3 6 2 6 3" xfId="9660" xr:uid="{740E0034-D1B8-487D-9950-B0D49DF06522}"/>
    <cellStyle name="Įprastas 4 3 6 2 7" xfId="2374" xr:uid="{BC37216D-11C6-4FB3-A84C-8C1E9D480EC8}"/>
    <cellStyle name="Įprastas 4 3 6 2 7 2" xfId="5714" xr:uid="{1417BA44-D560-4027-8407-3738FE2652FC}"/>
    <cellStyle name="Įprastas 4 3 6 2 7 2 2" xfId="13644" xr:uid="{1B6E438E-48D5-44AA-9D1E-EA79629E288C}"/>
    <cellStyle name="Įprastas 4 3 6 2 7 3" xfId="10304" xr:uid="{F8D2FEBF-59FF-4766-ABA2-FE460C386419}"/>
    <cellStyle name="Įprastas 4 3 6 2 8" xfId="3018" xr:uid="{DBFD7F80-93B6-4299-8C91-DDC2D6A32A64}"/>
    <cellStyle name="Įprastas 4 3 6 2 8 2" xfId="6437" xr:uid="{5BF2CCFB-7E37-4D60-BCCB-A199C3E86D7C}"/>
    <cellStyle name="Įprastas 4 3 6 2 8 2 2" xfId="14367" xr:uid="{EA930233-DF6A-418E-B5D6-27E7DAFFA267}"/>
    <cellStyle name="Įprastas 4 3 6 2 8 3" xfId="10948" xr:uid="{0E6E2DE4-CDEF-418C-9858-95240FA6FC7D}"/>
    <cellStyle name="Įprastas 4 3 6 2 9" xfId="3662" xr:uid="{23367226-D0BE-49E0-86E6-66BEA19C0324}"/>
    <cellStyle name="Įprastas 4 3 6 2 9 2" xfId="11592" xr:uid="{77961567-692D-4B83-B33F-A8F820C63E83}"/>
    <cellStyle name="Įprastas 4 3 6 3" xfId="185" xr:uid="{AA89D6BE-7EC0-4AED-BB1A-7AD395632D4E}"/>
    <cellStyle name="Įprastas 4 3 6 3 10" xfId="8115" xr:uid="{3DB98213-12C9-4468-97AB-FFA55E829832}"/>
    <cellStyle name="Įprastas 4 3 6 3 2" xfId="507" xr:uid="{CA219E5F-FEAE-46FE-BA25-42BAA264F40E}"/>
    <cellStyle name="Įprastas 4 3 6 3 2 2" xfId="1151" xr:uid="{7DF800EB-33FF-44DF-A39A-5D3FC06945A2}"/>
    <cellStyle name="Įprastas 4 3 6 3 2 2 2" xfId="5051" xr:uid="{2A07B711-7AF2-45BB-A762-939CE7D63C03}"/>
    <cellStyle name="Įprastas 4 3 6 3 2 2 2 2" xfId="12981" xr:uid="{AED21F8B-47E4-451D-A532-C1481C0A8C09}"/>
    <cellStyle name="Įprastas 4 3 6 3 2 2 3" xfId="9081" xr:uid="{11D0AB26-EE3A-4019-B54B-E693EFCB2A81}"/>
    <cellStyle name="Įprastas 4 3 6 3 2 3" xfId="2117" xr:uid="{AF237918-6F6E-43A6-9815-E434CFBA83E2}"/>
    <cellStyle name="Įprastas 4 3 6 3 2 3 2" xfId="6015" xr:uid="{9EFEF07D-BFF1-45F5-A3D9-348315BD8750}"/>
    <cellStyle name="Įprastas 4 3 6 3 2 3 2 2" xfId="13945" xr:uid="{086CDFC6-6169-450E-9A5F-82BC82F36383}"/>
    <cellStyle name="Įprastas 4 3 6 3 2 3 3" xfId="10047" xr:uid="{944C8E71-6156-453B-B054-345F1D000C81}"/>
    <cellStyle name="Įprastas 4 3 6 3 2 4" xfId="2761" xr:uid="{63B47374-E17B-43A1-BF1D-1E29F15F92A7}"/>
    <cellStyle name="Įprastas 4 3 6 3 2 4 2" xfId="6738" xr:uid="{28FEBB9E-A151-453E-933A-F761AB1D8B47}"/>
    <cellStyle name="Įprastas 4 3 6 3 2 4 2 2" xfId="14668" xr:uid="{75D945D7-773A-453F-8819-858E092A85E2}"/>
    <cellStyle name="Įprastas 4 3 6 3 2 4 3" xfId="10691" xr:uid="{6FF5399E-3F6D-4272-95B9-B0C683E45CDC}"/>
    <cellStyle name="Įprastas 4 3 6 3 2 5" xfId="3405" xr:uid="{21E6053E-1C6F-416A-AAFF-9A3791CAF5C8}"/>
    <cellStyle name="Įprastas 4 3 6 3 2 5 2" xfId="11335" xr:uid="{D952F245-53ED-497C-8EAF-B4091309090C}"/>
    <cellStyle name="Įprastas 4 3 6 3 2 6" xfId="4087" xr:uid="{4AD87748-E118-4285-8F6F-84F779B39942}"/>
    <cellStyle name="Įprastas 4 3 6 3 2 6 2" xfId="12017" xr:uid="{FD78DA00-8B9C-4AD3-A601-60AFD755B645}"/>
    <cellStyle name="Įprastas 4 3 6 3 2 7" xfId="7793" xr:uid="{53039505-8FD9-4669-8A90-5376392A1678}"/>
    <cellStyle name="Įprastas 4 3 6 3 2 7 2" xfId="15723" xr:uid="{3680E358-9989-497E-A4DA-73961B8D9543}"/>
    <cellStyle name="Įprastas 4 3 6 3 2 8" xfId="8437" xr:uid="{DCC6E0A7-5F6C-4B30-9EBC-15CB3136856F}"/>
    <cellStyle name="Įprastas 4 3 6 3 3" xfId="829" xr:uid="{EAB0D0CB-B9CB-4E5B-AEEE-D344E97A2DC7}"/>
    <cellStyle name="Įprastas 4 3 6 3 3 2" xfId="5292" xr:uid="{09E0D53C-8333-4C5D-BD12-BE8ECECC4701}"/>
    <cellStyle name="Įprastas 4 3 6 3 3 2 2" xfId="13222" xr:uid="{E98D15D5-C151-4239-B1D7-B3C5E414E80E}"/>
    <cellStyle name="Įprastas 4 3 6 3 3 3" xfId="6256" xr:uid="{1BD28E1E-C2BC-4CCC-867D-FB61FF1238AD}"/>
    <cellStyle name="Įprastas 4 3 6 3 3 3 2" xfId="14186" xr:uid="{E423F3F1-929B-47C1-AA37-50D4F1F4DA20}"/>
    <cellStyle name="Įprastas 4 3 6 3 3 4" xfId="6979" xr:uid="{3EA5165A-88AD-4128-8FDC-F36AA86354BF}"/>
    <cellStyle name="Įprastas 4 3 6 3 3 4 2" xfId="14909" xr:uid="{8E1BE8F7-E154-46C9-ACAF-9C5B253467A7}"/>
    <cellStyle name="Įprastas 4 3 6 3 3 5" xfId="4328" xr:uid="{4421D9CA-B0B9-4FA3-9C93-B442A527FD4B}"/>
    <cellStyle name="Įprastas 4 3 6 3 3 5 2" xfId="12258" xr:uid="{4F29B04E-EF4A-4B99-BFBF-DF38750BC39C}"/>
    <cellStyle name="Įprastas 4 3 6 3 3 6" xfId="8759" xr:uid="{3FD59C5C-2A0D-4C63-95F7-CD9AD0EB688D}"/>
    <cellStyle name="Įprastas 4 3 6 3 4" xfId="1473" xr:uid="{15C7815C-7730-4241-99B6-34CBE0EBC946}"/>
    <cellStyle name="Įprastas 4 3 6 3 4 2" xfId="5533" xr:uid="{C0F12E27-FCD4-46EB-9662-8D64E2245A92}"/>
    <cellStyle name="Įprastas 4 3 6 3 4 2 2" xfId="13463" xr:uid="{897E42C0-02A4-4983-BFC4-90BFC5A8DF0E}"/>
    <cellStyle name="Įprastas 4 3 6 3 4 3" xfId="7220" xr:uid="{35C2EB6C-B2F4-45EB-85A0-8DE3D439FD7D}"/>
    <cellStyle name="Įprastas 4 3 6 3 4 3 2" xfId="15150" xr:uid="{1E599BE7-ADC1-4C17-8307-4307BF2FCB22}"/>
    <cellStyle name="Įprastas 4 3 6 3 4 4" xfId="4569" xr:uid="{3F9F5305-3D16-4C73-B95C-F1FEAB909FEE}"/>
    <cellStyle name="Įprastas 4 3 6 3 4 4 2" xfId="12499" xr:uid="{EABF50BA-D72E-466B-9CEF-8E591F950498}"/>
    <cellStyle name="Įprastas 4 3 6 3 4 5" xfId="9403" xr:uid="{3E86C6DE-480B-4F15-B9C5-7FBA05C1C3E2}"/>
    <cellStyle name="Įprastas 4 3 6 3 5" xfId="1795" xr:uid="{27CB158D-590F-4A62-B3A0-03919617628C}"/>
    <cellStyle name="Įprastas 4 3 6 3 5 2" xfId="4810" xr:uid="{2DB42C53-5ABE-41FA-B083-8EF1805F974D}"/>
    <cellStyle name="Įprastas 4 3 6 3 5 2 2" xfId="12740" xr:uid="{0E192BDC-0130-406C-84A6-4BAD12920816}"/>
    <cellStyle name="Įprastas 4 3 6 3 5 3" xfId="9725" xr:uid="{E5E383E4-5290-4293-8526-03C5EDAA3D3D}"/>
    <cellStyle name="Įprastas 4 3 6 3 6" xfId="2439" xr:uid="{EBF2B992-D312-4C7A-B368-B5705D0CE1CB}"/>
    <cellStyle name="Įprastas 4 3 6 3 6 2" xfId="5774" xr:uid="{4CC03148-9812-400E-898E-A162240E5509}"/>
    <cellStyle name="Įprastas 4 3 6 3 6 2 2" xfId="13704" xr:uid="{4010F8FD-7506-425F-8083-F7EB9A81918F}"/>
    <cellStyle name="Įprastas 4 3 6 3 6 3" xfId="10369" xr:uid="{B04790F8-6198-4914-B405-E73CCB1574F2}"/>
    <cellStyle name="Įprastas 4 3 6 3 7" xfId="3083" xr:uid="{02272DA0-CBA1-4C2C-A6A2-7FBB5C812E3C}"/>
    <cellStyle name="Įprastas 4 3 6 3 7 2" xfId="6497" xr:uid="{92B5E2DE-46AB-431D-98E0-8DBB22D6A12E}"/>
    <cellStyle name="Įprastas 4 3 6 3 7 2 2" xfId="14427" xr:uid="{F77DEEF3-F949-452F-8C68-287C35410007}"/>
    <cellStyle name="Įprastas 4 3 6 3 7 3" xfId="11013" xr:uid="{97E3F669-2D3A-4961-8125-8F44416EFC9E}"/>
    <cellStyle name="Įprastas 4 3 6 3 8" xfId="3846" xr:uid="{D7A5FB70-0ACA-4ADC-AF96-DDD86102FB2C}"/>
    <cellStyle name="Įprastas 4 3 6 3 8 2" xfId="11776" xr:uid="{37477EFB-DC65-406F-9BB4-DBE49E6B62AC}"/>
    <cellStyle name="Įprastas 4 3 6 3 9" xfId="7471" xr:uid="{01CC7B70-5C6A-4BCA-8235-8D7843A9D640}"/>
    <cellStyle name="Įprastas 4 3 6 3 9 2" xfId="15401" xr:uid="{BCA371EE-56E8-416E-9D5A-23E9CA9B3D0E}"/>
    <cellStyle name="Įprastas 4 3 6 4" xfId="314" xr:uid="{078352C9-5002-4A23-BFC2-1CAE047929BD}"/>
    <cellStyle name="Įprastas 4 3 6 4 10" xfId="8244" xr:uid="{E268FA38-D0D8-4D0C-AD72-17C3BD358007}"/>
    <cellStyle name="Įprastas 4 3 6 4 2" xfId="636" xr:uid="{4C6C2AA1-E0F3-4D56-987B-B867E0E5AE49}"/>
    <cellStyle name="Įprastas 4 3 6 4 2 2" xfId="1280" xr:uid="{768049D8-EB9C-4ACD-984F-9AF2A75FD867}"/>
    <cellStyle name="Įprastas 4 3 6 4 2 2 2" xfId="9210" xr:uid="{CCDA5313-115A-4C60-96B2-25D093394A8E}"/>
    <cellStyle name="Įprastas 4 3 6 4 2 3" xfId="2246" xr:uid="{AD75CF1A-2398-4442-9B28-3B6C11C586B6}"/>
    <cellStyle name="Įprastas 4 3 6 4 2 3 2" xfId="10176" xr:uid="{63E62511-B2EA-4107-86BE-741E3649ACF2}"/>
    <cellStyle name="Įprastas 4 3 6 4 2 4" xfId="2890" xr:uid="{3C34FDC3-D8FC-45ED-ACE6-67567A366830}"/>
    <cellStyle name="Įprastas 4 3 6 4 2 4 2" xfId="10820" xr:uid="{F862CB61-4073-4FF3-B61B-8539C9CC2DA8}"/>
    <cellStyle name="Įprastas 4 3 6 4 2 5" xfId="3534" xr:uid="{3B5F3B30-42E2-4006-866B-C7F6C7E04B4F}"/>
    <cellStyle name="Įprastas 4 3 6 4 2 5 2" xfId="11464" xr:uid="{8BD83145-6F64-41A9-AB86-DBF96FFE3127}"/>
    <cellStyle name="Įprastas 4 3 6 4 2 6" xfId="4931" xr:uid="{FF3ECE44-CFE8-4DA6-B409-83D88596FE01}"/>
    <cellStyle name="Įprastas 4 3 6 4 2 6 2" xfId="12861" xr:uid="{F6281FE0-44AA-46DA-B5CB-895B89137B70}"/>
    <cellStyle name="Įprastas 4 3 6 4 2 7" xfId="7922" xr:uid="{058583E5-0E7E-4B62-B09C-9469C28EBE4B}"/>
    <cellStyle name="Įprastas 4 3 6 4 2 7 2" xfId="15852" xr:uid="{89D52E06-5AAE-4279-A84C-712902346D77}"/>
    <cellStyle name="Įprastas 4 3 6 4 2 8" xfId="8566" xr:uid="{FB88CC9D-49DB-4C31-A84B-53C5DBA0158D}"/>
    <cellStyle name="Įprastas 4 3 6 4 3" xfId="958" xr:uid="{E0E225E9-CDB3-4165-9DF6-032A18E5FA0D}"/>
    <cellStyle name="Įprastas 4 3 6 4 3 2" xfId="5895" xr:uid="{4545B8AF-EB47-4E60-B578-F754AC7AEC36}"/>
    <cellStyle name="Įprastas 4 3 6 4 3 2 2" xfId="13825" xr:uid="{11E25303-4138-4294-8667-777E74AF2F97}"/>
    <cellStyle name="Įprastas 4 3 6 4 3 3" xfId="8888" xr:uid="{DB89773F-DFDF-46BA-BF49-C81536470EE6}"/>
    <cellStyle name="Įprastas 4 3 6 4 4" xfId="1602" xr:uid="{8EACDE7F-A107-4441-8F72-781988CFCDF6}"/>
    <cellStyle name="Įprastas 4 3 6 4 4 2" xfId="6618" xr:uid="{67D78A7F-A49B-4E43-BB68-F5EBFF0BCD39}"/>
    <cellStyle name="Įprastas 4 3 6 4 4 2 2" xfId="14548" xr:uid="{2AE17851-1A75-46F0-BBCA-97E5BBB586DA}"/>
    <cellStyle name="Įprastas 4 3 6 4 4 3" xfId="9532" xr:uid="{29FDB5EF-0DA5-44C2-B155-7D980602ED6E}"/>
    <cellStyle name="Įprastas 4 3 6 4 5" xfId="1924" xr:uid="{4F746DFF-8361-4BF6-8170-D7E6B73A4C00}"/>
    <cellStyle name="Įprastas 4 3 6 4 5 2" xfId="9854" xr:uid="{40C92209-8EF3-4E1E-87D8-4A08596A702A}"/>
    <cellStyle name="Įprastas 4 3 6 4 6" xfId="2568" xr:uid="{EB04878D-E9F4-4586-A55E-A7D257A29853}"/>
    <cellStyle name="Įprastas 4 3 6 4 6 2" xfId="10498" xr:uid="{401A8533-3449-48AE-958B-B04AE9FA8DBA}"/>
    <cellStyle name="Įprastas 4 3 6 4 7" xfId="3212" xr:uid="{204C487D-DF2A-44C5-91E6-2E534DA3A993}"/>
    <cellStyle name="Įprastas 4 3 6 4 7 2" xfId="11142" xr:uid="{6DF2EC75-76D8-40F0-AEA5-0435707DBC0C}"/>
    <cellStyle name="Įprastas 4 3 6 4 8" xfId="3967" xr:uid="{C0AA08F6-595B-4CA8-9038-824388087874}"/>
    <cellStyle name="Įprastas 4 3 6 4 8 2" xfId="11897" xr:uid="{3CDB1E16-0B3C-44DB-902F-9F5882405DF1}"/>
    <cellStyle name="Įprastas 4 3 6 4 9" xfId="7600" xr:uid="{6D88AE08-E45A-4079-87A9-D6FF27FC93E9}"/>
    <cellStyle name="Įprastas 4 3 6 4 9 2" xfId="15530" xr:uid="{8B277D9A-2F5F-4ACB-BA0D-EB0500867B13}"/>
    <cellStyle name="Įprastas 4 3 6 5" xfId="377" xr:uid="{00448728-0FE3-4FAB-9854-B2F83ED0F217}"/>
    <cellStyle name="Įprastas 4 3 6 5 2" xfId="1021" xr:uid="{53D1A1D7-DAD4-4C64-BEE8-F4058B34EC3E}"/>
    <cellStyle name="Įprastas 4 3 6 5 2 2" xfId="5172" xr:uid="{242BFD2C-8FAC-439E-82F8-E1424D8777C9}"/>
    <cellStyle name="Įprastas 4 3 6 5 2 2 2" xfId="13102" xr:uid="{237FEED8-26D0-4181-AA78-7A26723D4FB2}"/>
    <cellStyle name="Įprastas 4 3 6 5 2 3" xfId="8951" xr:uid="{67EB0B0F-E628-4B5E-B4AF-5A7987084EF8}"/>
    <cellStyle name="Įprastas 4 3 6 5 3" xfId="1987" xr:uid="{69372CC3-E2FD-46C5-9263-3451E0F5EC59}"/>
    <cellStyle name="Įprastas 4 3 6 5 3 2" xfId="6136" xr:uid="{AF7AC857-9491-4936-A22A-E03ED9745D4A}"/>
    <cellStyle name="Įprastas 4 3 6 5 3 2 2" xfId="14066" xr:uid="{6308FDD5-97C8-44BA-B834-D753C3CDBEAB}"/>
    <cellStyle name="Įprastas 4 3 6 5 3 3" xfId="9917" xr:uid="{E03DF425-C1D6-4492-BF92-56B3B1DAEFBF}"/>
    <cellStyle name="Įprastas 4 3 6 5 4" xfId="2631" xr:uid="{DFA8BE70-07E2-4744-9734-B7EBB422F509}"/>
    <cellStyle name="Įprastas 4 3 6 5 4 2" xfId="6859" xr:uid="{1855AD93-A6F1-42E5-8F9F-24A8C447B489}"/>
    <cellStyle name="Įprastas 4 3 6 5 4 2 2" xfId="14789" xr:uid="{88198E88-BCC2-40EE-8D36-3265DB006F29}"/>
    <cellStyle name="Įprastas 4 3 6 5 4 3" xfId="10561" xr:uid="{34B4B950-D717-4CCD-AFF4-CCB5DF521FBE}"/>
    <cellStyle name="Įprastas 4 3 6 5 5" xfId="3275" xr:uid="{801B11E2-16EB-45BC-9150-E20D13E0BE6B}"/>
    <cellStyle name="Įprastas 4 3 6 5 5 2" xfId="11205" xr:uid="{4E28CBF9-FE2D-410C-9DCC-5FB1FEEE647F}"/>
    <cellStyle name="Įprastas 4 3 6 5 6" xfId="4208" xr:uid="{977F3DE1-0C1B-4347-9B8A-D25E20F7E0C3}"/>
    <cellStyle name="Įprastas 4 3 6 5 6 2" xfId="12138" xr:uid="{F01CEF8E-37AE-473D-AC3D-99537C7FCC50}"/>
    <cellStyle name="Įprastas 4 3 6 5 7" xfId="7663" xr:uid="{F264132C-F6F1-4CB6-B7FF-9AF446C86788}"/>
    <cellStyle name="Įprastas 4 3 6 5 7 2" xfId="15593" xr:uid="{FBE26E99-927D-4B62-96F1-A559B006587C}"/>
    <cellStyle name="Įprastas 4 3 6 5 8" xfId="8307" xr:uid="{2845179F-81A1-447C-91CC-2FBCA233A1C2}"/>
    <cellStyle name="Įprastas 4 3 6 6" xfId="699" xr:uid="{41911F2A-09CD-428B-9031-CFD46226E0F7}"/>
    <cellStyle name="Įprastas 4 3 6 6 2" xfId="5413" xr:uid="{8541F705-0410-4380-920E-5E94BBED768A}"/>
    <cellStyle name="Įprastas 4 3 6 6 2 2" xfId="13343" xr:uid="{4E503739-1995-485D-BB65-5DB179750B83}"/>
    <cellStyle name="Įprastas 4 3 6 6 3" xfId="7100" xr:uid="{B1C290AB-EC67-4773-8956-081C5039E412}"/>
    <cellStyle name="Įprastas 4 3 6 6 3 2" xfId="15030" xr:uid="{285B604F-035B-4E90-B593-978BF9C6716D}"/>
    <cellStyle name="Įprastas 4 3 6 6 4" xfId="4449" xr:uid="{98F734AA-F39C-4898-92FC-F63144DEE7C9}"/>
    <cellStyle name="Įprastas 4 3 6 6 4 2" xfId="12379" xr:uid="{58C50B80-7069-4B36-8B4A-26CABB9CC5AD}"/>
    <cellStyle name="Įprastas 4 3 6 6 5" xfId="8629" xr:uid="{F0E87A0C-3503-4463-BF75-5B476988D3E6}"/>
    <cellStyle name="Įprastas 4 3 6 7" xfId="1343" xr:uid="{8D7FD961-99CE-4636-ADCB-F2E0EE8872BC}"/>
    <cellStyle name="Įprastas 4 3 6 7 2" xfId="4690" xr:uid="{68682423-0973-43C3-AE82-D5111EFC2A32}"/>
    <cellStyle name="Įprastas 4 3 6 7 2 2" xfId="12620" xr:uid="{1984FDC2-FBE5-4405-BE6B-4F2A01281032}"/>
    <cellStyle name="Įprastas 4 3 6 7 3" xfId="9273" xr:uid="{91367389-7928-4DE4-A9FA-149C0C9EBFC3}"/>
    <cellStyle name="Įprastas 4 3 6 8" xfId="1665" xr:uid="{3DF6E50D-2935-4864-BD6A-60556D4459FC}"/>
    <cellStyle name="Įprastas 4 3 6 8 2" xfId="5654" xr:uid="{A46033AB-3CE5-42AF-B4DC-739CABE41C15}"/>
    <cellStyle name="Įprastas 4 3 6 8 2 2" xfId="13584" xr:uid="{2DDDD29C-E11E-4037-A3A9-32F4C189635B}"/>
    <cellStyle name="Įprastas 4 3 6 8 3" xfId="9595" xr:uid="{0418C3BF-8C8B-4A17-B7B4-F91A5C948D1E}"/>
    <cellStyle name="Įprastas 4 3 6 9" xfId="2309" xr:uid="{ECB64096-94DF-410C-8693-5271D7AA139D}"/>
    <cellStyle name="Įprastas 4 3 6 9 2" xfId="6377" xr:uid="{8DB43D94-A00A-491F-9F65-000EBF37E45C}"/>
    <cellStyle name="Įprastas 4 3 6 9 2 2" xfId="14307" xr:uid="{D866E265-FEF0-4D63-A778-7DD99ABBAB51}"/>
    <cellStyle name="Įprastas 4 3 6 9 3" xfId="10239" xr:uid="{A84E0639-A19B-4B28-8093-1E738385D29A}"/>
    <cellStyle name="Įprastas 4 3 7" xfId="80" xr:uid="{B1A1CC47-EA7F-49C9-8B30-86F50CF68B4A}"/>
    <cellStyle name="Įprastas 4 3 7 10" xfId="3746" xr:uid="{C724CF19-858B-47F7-BE2E-4FD4AC7426FE}"/>
    <cellStyle name="Įprastas 4 3 7 10 2" xfId="11676" xr:uid="{26517190-3DCC-4B54-A97E-47825B6809E1}"/>
    <cellStyle name="Įprastas 4 3 7 11" xfId="7366" xr:uid="{941A4D7A-301D-4B24-9DAB-A919991529C8}"/>
    <cellStyle name="Įprastas 4 3 7 11 2" xfId="15296" xr:uid="{093900F0-F565-4BE3-B07D-72FD14DD6FC9}"/>
    <cellStyle name="Įprastas 4 3 7 12" xfId="8010" xr:uid="{415D8874-59EB-40EE-AD76-340EE22721CA}"/>
    <cellStyle name="Įprastas 4 3 7 2" xfId="210" xr:uid="{FAD4363B-8ABE-4C9F-A04E-9ED1D8647BE8}"/>
    <cellStyle name="Įprastas 4 3 7 2 10" xfId="8140" xr:uid="{629FC6B9-037C-4868-8C28-99CC70247FFA}"/>
    <cellStyle name="Įprastas 4 3 7 2 2" xfId="532" xr:uid="{94A1B515-68B3-41BB-9AAA-967C89C34DA2}"/>
    <cellStyle name="Įprastas 4 3 7 2 2 2" xfId="1176" xr:uid="{F0880413-2E11-4952-B4D0-D733F2213193}"/>
    <cellStyle name="Įprastas 4 3 7 2 2 2 2" xfId="5071" xr:uid="{51321F4C-F06B-4CFC-A1CF-485FCCBE1646}"/>
    <cellStyle name="Įprastas 4 3 7 2 2 2 2 2" xfId="13001" xr:uid="{46213AFD-C1DA-4649-835D-72BA09500771}"/>
    <cellStyle name="Įprastas 4 3 7 2 2 2 3" xfId="9106" xr:uid="{28F02A87-C5F4-4622-9AA2-CB19E33BA12C}"/>
    <cellStyle name="Įprastas 4 3 7 2 2 3" xfId="2142" xr:uid="{DB3DD6FE-E3F2-469D-957C-1F557179FAC7}"/>
    <cellStyle name="Įprastas 4 3 7 2 2 3 2" xfId="6035" xr:uid="{D1F43BE8-1166-406F-A494-2AF46121FD2C}"/>
    <cellStyle name="Įprastas 4 3 7 2 2 3 2 2" xfId="13965" xr:uid="{C35CF6B1-3675-4C74-BAEE-BC17B159AD9B}"/>
    <cellStyle name="Įprastas 4 3 7 2 2 3 3" xfId="10072" xr:uid="{FD14F583-19B4-44D1-BC6F-DAEEC9FC682F}"/>
    <cellStyle name="Įprastas 4 3 7 2 2 4" xfId="2786" xr:uid="{5DFC30AB-0529-4FCA-8469-9E7FA5CD2261}"/>
    <cellStyle name="Įprastas 4 3 7 2 2 4 2" xfId="6758" xr:uid="{8D688F4C-B05D-461D-84E5-DA1B77C8A8E4}"/>
    <cellStyle name="Įprastas 4 3 7 2 2 4 2 2" xfId="14688" xr:uid="{93635FBB-5FC3-45EF-A8C2-FDA0C8D92424}"/>
    <cellStyle name="Įprastas 4 3 7 2 2 4 3" xfId="10716" xr:uid="{CA2A0C8B-A7CB-49F7-A2AB-CC14DEE0AF17}"/>
    <cellStyle name="Įprastas 4 3 7 2 2 5" xfId="3430" xr:uid="{486C0845-1598-4639-970F-9FCDF629A93F}"/>
    <cellStyle name="Įprastas 4 3 7 2 2 5 2" xfId="11360" xr:uid="{3A89E029-0CA6-42EC-980D-3F7F222412CC}"/>
    <cellStyle name="Įprastas 4 3 7 2 2 6" xfId="4107" xr:uid="{DFB595F6-5510-4330-8B69-3E5A492C3D59}"/>
    <cellStyle name="Įprastas 4 3 7 2 2 6 2" xfId="12037" xr:uid="{153E385F-F758-451D-AD64-99F01310B29E}"/>
    <cellStyle name="Įprastas 4 3 7 2 2 7" xfId="7818" xr:uid="{E356D882-07B3-440A-84D7-040E7F1F417A}"/>
    <cellStyle name="Įprastas 4 3 7 2 2 7 2" xfId="15748" xr:uid="{0D3B2360-B45C-46BD-97EA-CD8B0D5BCB19}"/>
    <cellStyle name="Įprastas 4 3 7 2 2 8" xfId="8462" xr:uid="{11274FAD-5262-4F7A-B499-E135DA3F4355}"/>
    <cellStyle name="Įprastas 4 3 7 2 3" xfId="854" xr:uid="{13D88F3B-F7FA-41A3-913C-615A8899BF6B}"/>
    <cellStyle name="Įprastas 4 3 7 2 3 2" xfId="5312" xr:uid="{375B21CA-864A-400E-A061-12A36BD16CB3}"/>
    <cellStyle name="Įprastas 4 3 7 2 3 2 2" xfId="13242" xr:uid="{8EADBCC1-166C-48AA-B50D-FB3A1ACB30E3}"/>
    <cellStyle name="Įprastas 4 3 7 2 3 3" xfId="6276" xr:uid="{389EE97F-EFD3-44FE-8D1D-B32448F913A0}"/>
    <cellStyle name="Įprastas 4 3 7 2 3 3 2" xfId="14206" xr:uid="{D068FC33-1749-4DBE-A0E2-304C75E99E3E}"/>
    <cellStyle name="Įprastas 4 3 7 2 3 4" xfId="6999" xr:uid="{A56F8D4F-6C0A-40A5-87BF-A4F7ADEE829C}"/>
    <cellStyle name="Įprastas 4 3 7 2 3 4 2" xfId="14929" xr:uid="{EB77D82F-65C0-46F8-AE08-E6296A0C98A0}"/>
    <cellStyle name="Įprastas 4 3 7 2 3 5" xfId="4348" xr:uid="{A9D4F5E5-09F5-4AAA-9096-9A9ECA7B4C68}"/>
    <cellStyle name="Įprastas 4 3 7 2 3 5 2" xfId="12278" xr:uid="{D6D5401F-3CD8-4646-A276-5C33BC480B10}"/>
    <cellStyle name="Įprastas 4 3 7 2 3 6" xfId="8784" xr:uid="{2C005E37-759C-4258-90CA-F2EDAAA3D3D6}"/>
    <cellStyle name="Įprastas 4 3 7 2 4" xfId="1498" xr:uid="{4868B48A-07D7-4233-A87A-36FF5B356C3D}"/>
    <cellStyle name="Įprastas 4 3 7 2 4 2" xfId="5553" xr:uid="{741C99F9-A0D8-41B4-8E72-E49DA8A50535}"/>
    <cellStyle name="Įprastas 4 3 7 2 4 2 2" xfId="13483" xr:uid="{D722ECD4-E346-4474-A8BE-1A4498A9D8C7}"/>
    <cellStyle name="Įprastas 4 3 7 2 4 3" xfId="7240" xr:uid="{99838783-1F39-45B0-B7FF-AF88854E906B}"/>
    <cellStyle name="Įprastas 4 3 7 2 4 3 2" xfId="15170" xr:uid="{A22B7BE8-4875-4EFF-ADA9-29436BB663A8}"/>
    <cellStyle name="Įprastas 4 3 7 2 4 4" xfId="4589" xr:uid="{BF8F54F9-44A0-4D5C-B1E9-383BB8DA1F7D}"/>
    <cellStyle name="Įprastas 4 3 7 2 4 4 2" xfId="12519" xr:uid="{B24D665E-E9CB-47FB-84DB-5342CC3551F8}"/>
    <cellStyle name="Įprastas 4 3 7 2 4 5" xfId="9428" xr:uid="{49A0CC81-876B-496B-A490-BF4DDC13687E}"/>
    <cellStyle name="Įprastas 4 3 7 2 5" xfId="1820" xr:uid="{96BF811D-311C-4F2A-B135-A065DCED538E}"/>
    <cellStyle name="Įprastas 4 3 7 2 5 2" xfId="4830" xr:uid="{9500CC77-5213-4D28-BA57-3748D6AA4C01}"/>
    <cellStyle name="Įprastas 4 3 7 2 5 2 2" xfId="12760" xr:uid="{6AC36C2D-D104-4D70-BF46-255FE81B1ED7}"/>
    <cellStyle name="Įprastas 4 3 7 2 5 3" xfId="9750" xr:uid="{EA71A202-95B6-4EEA-823E-C9027F522F62}"/>
    <cellStyle name="Įprastas 4 3 7 2 6" xfId="2464" xr:uid="{FC98A056-3609-48BD-8F9D-B23D5BF8602D}"/>
    <cellStyle name="Įprastas 4 3 7 2 6 2" xfId="5794" xr:uid="{F2EA1DD0-3C1D-4684-8538-99D29149D9AB}"/>
    <cellStyle name="Įprastas 4 3 7 2 6 2 2" xfId="13724" xr:uid="{EBD40D34-CD91-469E-9B76-882CFB606C9B}"/>
    <cellStyle name="Įprastas 4 3 7 2 6 3" xfId="10394" xr:uid="{4A4662D5-8ABF-4598-B041-437571C5807A}"/>
    <cellStyle name="Įprastas 4 3 7 2 7" xfId="3108" xr:uid="{0F62E7AB-96DC-4FD7-858B-4B3F00ADFA3B}"/>
    <cellStyle name="Įprastas 4 3 7 2 7 2" xfId="6517" xr:uid="{0A8FF3D8-F411-49D2-B128-E1ECDAB6C121}"/>
    <cellStyle name="Įprastas 4 3 7 2 7 2 2" xfId="14447" xr:uid="{BCEE084B-092C-448B-8C88-8D8884CD9558}"/>
    <cellStyle name="Įprastas 4 3 7 2 7 3" xfId="11038" xr:uid="{4A6D1800-7C84-4AAD-B187-713455F5410A}"/>
    <cellStyle name="Įprastas 4 3 7 2 8" xfId="3866" xr:uid="{17D0AD5B-FAF3-4641-952F-B95E732B1B79}"/>
    <cellStyle name="Įprastas 4 3 7 2 8 2" xfId="11796" xr:uid="{1BAD7BD0-548A-4DD0-82E4-39E3AC980B3C}"/>
    <cellStyle name="Įprastas 4 3 7 2 9" xfId="7496" xr:uid="{BE7FA246-7B4A-45ED-A2EC-08F3CC546271}"/>
    <cellStyle name="Įprastas 4 3 7 2 9 2" xfId="15426" xr:uid="{BBCF3B46-91F7-4176-8B08-59EB5A1C0FBD}"/>
    <cellStyle name="Įprastas 4 3 7 3" xfId="402" xr:uid="{B284B3BC-D0C8-4EF8-90F3-9E7225ED88F4}"/>
    <cellStyle name="Įprastas 4 3 7 3 2" xfId="1046" xr:uid="{697ACD7D-5FD3-497C-80CD-6FD6CC1F0C0C}"/>
    <cellStyle name="Įprastas 4 3 7 3 2 2" xfId="4951" xr:uid="{12708EAB-1D80-4939-9D95-43F35B318F59}"/>
    <cellStyle name="Įprastas 4 3 7 3 2 2 2" xfId="12881" xr:uid="{FDACAA70-928E-4E78-AD0F-5CF7EF897B5C}"/>
    <cellStyle name="Įprastas 4 3 7 3 2 3" xfId="8976" xr:uid="{8D7332FC-9D98-47BB-817D-25E98D21B6F8}"/>
    <cellStyle name="Įprastas 4 3 7 3 3" xfId="2012" xr:uid="{1160DBD5-FD4E-4013-83CE-31B1304080F7}"/>
    <cellStyle name="Įprastas 4 3 7 3 3 2" xfId="5915" xr:uid="{85A90D8D-2B33-4199-B665-9F551445F956}"/>
    <cellStyle name="Įprastas 4 3 7 3 3 2 2" xfId="13845" xr:uid="{44D77328-5012-4E5A-BFBE-3E4D6CE585F4}"/>
    <cellStyle name="Įprastas 4 3 7 3 3 3" xfId="9942" xr:uid="{9291A79F-2B11-475E-9D63-74ACE0341D01}"/>
    <cellStyle name="Įprastas 4 3 7 3 4" xfId="2656" xr:uid="{82CF6FC4-A059-4377-BA5C-D24A1358DA71}"/>
    <cellStyle name="Įprastas 4 3 7 3 4 2" xfId="6638" xr:uid="{7342BA7E-99A4-4E23-B827-7AB0B749D553}"/>
    <cellStyle name="Įprastas 4 3 7 3 4 2 2" xfId="14568" xr:uid="{AA4F09C3-B4E1-48F0-A99A-30459D845B2D}"/>
    <cellStyle name="Įprastas 4 3 7 3 4 3" xfId="10586" xr:uid="{C5F2213C-A06A-4053-9E14-0492236DB0D9}"/>
    <cellStyle name="Įprastas 4 3 7 3 5" xfId="3300" xr:uid="{330CA8F4-A6F7-411F-B810-7A3E183F7721}"/>
    <cellStyle name="Įprastas 4 3 7 3 5 2" xfId="11230" xr:uid="{DA8442E1-3B0F-4045-81F9-27DEBD01BACB}"/>
    <cellStyle name="Įprastas 4 3 7 3 6" xfId="3987" xr:uid="{64D2785B-0E6A-47E1-B345-2ED073B6A040}"/>
    <cellStyle name="Įprastas 4 3 7 3 6 2" xfId="11917" xr:uid="{3B10E0B7-D8A7-4CEF-B81D-A86CC256A005}"/>
    <cellStyle name="Įprastas 4 3 7 3 7" xfId="7688" xr:uid="{0A51B800-DBF1-4F6D-AFA9-F8203B79CDE8}"/>
    <cellStyle name="Įprastas 4 3 7 3 7 2" xfId="15618" xr:uid="{111BD6D4-150A-4E92-BC3F-41230690D927}"/>
    <cellStyle name="Įprastas 4 3 7 3 8" xfId="8332" xr:uid="{3E588679-3325-4EAC-AC70-EC79DE496CF1}"/>
    <cellStyle name="Įprastas 4 3 7 4" xfId="724" xr:uid="{E77A9DBB-48E5-44C0-BF3F-EC1362CB6783}"/>
    <cellStyle name="Įprastas 4 3 7 4 2" xfId="5192" xr:uid="{B8F349B9-0957-446C-A2C5-433CA8CBB6BF}"/>
    <cellStyle name="Įprastas 4 3 7 4 2 2" xfId="13122" xr:uid="{36B8EECF-E477-4088-859D-E2FE3748B190}"/>
    <cellStyle name="Įprastas 4 3 7 4 3" xfId="6156" xr:uid="{164B9EFC-1F3B-46A3-B08F-BC203BC8370A}"/>
    <cellStyle name="Įprastas 4 3 7 4 3 2" xfId="14086" xr:uid="{62A96759-595B-49B8-B640-40C26169F478}"/>
    <cellStyle name="Įprastas 4 3 7 4 4" xfId="6879" xr:uid="{85C1B51E-86C3-4393-AA2A-99EC3BEDE706}"/>
    <cellStyle name="Įprastas 4 3 7 4 4 2" xfId="14809" xr:uid="{D7C0442E-1A1C-469F-8537-4BC8F290E1B9}"/>
    <cellStyle name="Įprastas 4 3 7 4 5" xfId="4228" xr:uid="{BC939C08-195F-4F5D-BE24-506307CC7FF9}"/>
    <cellStyle name="Įprastas 4 3 7 4 5 2" xfId="12158" xr:uid="{DA86C9DB-E594-400A-976A-0654F3303E48}"/>
    <cellStyle name="Įprastas 4 3 7 4 6" xfId="8654" xr:uid="{7E0C14F8-921B-46FC-84D6-D9F2CC194E09}"/>
    <cellStyle name="Įprastas 4 3 7 5" xfId="1368" xr:uid="{C2CF2030-BF8E-48CE-9E5B-3EF75019FD95}"/>
    <cellStyle name="Įprastas 4 3 7 5 2" xfId="5433" xr:uid="{7B719828-C628-4D29-857D-4AE4937A2FF5}"/>
    <cellStyle name="Įprastas 4 3 7 5 2 2" xfId="13363" xr:uid="{BA3A8FA8-D733-479B-9A2D-01957F9C1C1A}"/>
    <cellStyle name="Įprastas 4 3 7 5 3" xfId="7120" xr:uid="{1A656815-6D16-44EE-8336-4681B8AA1777}"/>
    <cellStyle name="Įprastas 4 3 7 5 3 2" xfId="15050" xr:uid="{C2059F9D-08DD-4E24-B41C-E8B8272E99A4}"/>
    <cellStyle name="Įprastas 4 3 7 5 4" xfId="4469" xr:uid="{DB393309-8D44-4F44-A594-9D57A97E468D}"/>
    <cellStyle name="Įprastas 4 3 7 5 4 2" xfId="12399" xr:uid="{433A3BD9-6BA5-4FA1-82E4-36B4ED3A120E}"/>
    <cellStyle name="Įprastas 4 3 7 5 5" xfId="9298" xr:uid="{F036F82F-7C55-463A-A056-FF3557279F01}"/>
    <cellStyle name="Įprastas 4 3 7 6" xfId="1690" xr:uid="{9C79E149-41F6-4258-96CA-836A3D4E139D}"/>
    <cellStyle name="Įprastas 4 3 7 6 2" xfId="4710" xr:uid="{532B0202-FC96-4DF8-A20F-B9D307A820A0}"/>
    <cellStyle name="Įprastas 4 3 7 6 2 2" xfId="12640" xr:uid="{D51ABDC2-EEAD-45AC-9C07-E0B90C2ED806}"/>
    <cellStyle name="Įprastas 4 3 7 6 3" xfId="9620" xr:uid="{96A70C81-8D69-48AB-A39F-92EA0E41AB5D}"/>
    <cellStyle name="Įprastas 4 3 7 7" xfId="2334" xr:uid="{0A348F24-50F5-4667-8421-AE27E3DAB63E}"/>
    <cellStyle name="Įprastas 4 3 7 7 2" xfId="5674" xr:uid="{FCBCFA57-1DAE-43DD-912B-42C5FC94CEE8}"/>
    <cellStyle name="Įprastas 4 3 7 7 2 2" xfId="13604" xr:uid="{795E63F3-D754-438A-B778-173F89510784}"/>
    <cellStyle name="Įprastas 4 3 7 7 3" xfId="10264" xr:uid="{F29F2E7C-65D8-4DCF-B124-31552E620E25}"/>
    <cellStyle name="Įprastas 4 3 7 8" xfId="2978" xr:uid="{4CD42CC2-BC5F-40D7-B8ED-596EDEFD9F56}"/>
    <cellStyle name="Įprastas 4 3 7 8 2" xfId="6397" xr:uid="{EFB37FB1-A5EE-4906-9DA4-A8BF4CEDD030}"/>
    <cellStyle name="Įprastas 4 3 7 8 2 2" xfId="14327" xr:uid="{B676B04B-09D1-49BF-AB55-D38D05FB1142}"/>
    <cellStyle name="Įprastas 4 3 7 8 3" xfId="10908" xr:uid="{82DF7449-0B16-4083-9CDB-65481948A896}"/>
    <cellStyle name="Įprastas 4 3 7 9" xfId="3622" xr:uid="{8FD295CF-4BA7-45E1-A877-2065D8314F10}"/>
    <cellStyle name="Įprastas 4 3 7 9 2" xfId="11552" xr:uid="{1598DFA2-0312-49DD-A737-DDF790F9C3C1}"/>
    <cellStyle name="Įprastas 4 3 8" xfId="145" xr:uid="{D0F164FD-F2CA-4D2B-95F7-8EDC077FC2CB}"/>
    <cellStyle name="Įprastas 4 3 8 10" xfId="8075" xr:uid="{5F2A3DB8-4675-4E59-8FCE-F0F5CFB58D0E}"/>
    <cellStyle name="Įprastas 4 3 8 2" xfId="467" xr:uid="{D7DF117F-3B18-4D38-8DBC-C8722AB1727E}"/>
    <cellStyle name="Įprastas 4 3 8 2 2" xfId="1111" xr:uid="{69664BCA-0C2A-4CE2-A4D6-ED4C238E6AC4}"/>
    <cellStyle name="Įprastas 4 3 8 2 2 2" xfId="5011" xr:uid="{C65D3098-74F0-4C0A-89DB-DA7BFA78E901}"/>
    <cellStyle name="Įprastas 4 3 8 2 2 2 2" xfId="12941" xr:uid="{7D5E35A9-C9C9-467F-9288-4C4C9FDB8F01}"/>
    <cellStyle name="Įprastas 4 3 8 2 2 3" xfId="9041" xr:uid="{A273F321-7313-4F6F-A283-4FC8A4D47342}"/>
    <cellStyle name="Įprastas 4 3 8 2 3" xfId="2077" xr:uid="{8E204909-12D8-4F3B-A0CF-E9F40EA86DB5}"/>
    <cellStyle name="Įprastas 4 3 8 2 3 2" xfId="5975" xr:uid="{C72D4728-9327-450B-B781-4AF7BE443843}"/>
    <cellStyle name="Įprastas 4 3 8 2 3 2 2" xfId="13905" xr:uid="{ABB7EBD9-20E0-4373-91A9-A81629AA7CB0}"/>
    <cellStyle name="Įprastas 4 3 8 2 3 3" xfId="10007" xr:uid="{20B56EC8-FAF0-494D-9D1A-5EA8C2297BE5}"/>
    <cellStyle name="Įprastas 4 3 8 2 4" xfId="2721" xr:uid="{EFD089BE-92CC-4AF0-80A7-9E97BDBF7161}"/>
    <cellStyle name="Įprastas 4 3 8 2 4 2" xfId="6698" xr:uid="{15306E53-7F5E-455C-AE69-8EB26F9C8CFD}"/>
    <cellStyle name="Įprastas 4 3 8 2 4 2 2" xfId="14628" xr:uid="{2E613381-CE16-4217-B9B8-12A4E7D58A6E}"/>
    <cellStyle name="Įprastas 4 3 8 2 4 3" xfId="10651" xr:uid="{A40E2DF0-B9D0-4BEE-B6CD-344B81A32165}"/>
    <cellStyle name="Įprastas 4 3 8 2 5" xfId="3365" xr:uid="{C45AEB2B-E69F-4B02-AFFD-2780029993A4}"/>
    <cellStyle name="Įprastas 4 3 8 2 5 2" xfId="11295" xr:uid="{A3CE54E3-2ED5-41B0-908E-E783A7BBE3A3}"/>
    <cellStyle name="Įprastas 4 3 8 2 6" xfId="4047" xr:uid="{FE460ECF-23CF-49FB-A0E0-1BF3C01B00BE}"/>
    <cellStyle name="Įprastas 4 3 8 2 6 2" xfId="11977" xr:uid="{52D2B03A-0250-4351-A10A-7FA39633EFC7}"/>
    <cellStyle name="Įprastas 4 3 8 2 7" xfId="7753" xr:uid="{A66992FD-1D54-4ECA-AB0F-230842244164}"/>
    <cellStyle name="Įprastas 4 3 8 2 7 2" xfId="15683" xr:uid="{AF2A84FE-9592-4E98-B6E8-4C98604D8DEB}"/>
    <cellStyle name="Įprastas 4 3 8 2 8" xfId="8397" xr:uid="{D6F086EA-A0B4-4813-9CF5-58B342BBBDA8}"/>
    <cellStyle name="Įprastas 4 3 8 3" xfId="789" xr:uid="{7B5FA37D-5590-437D-8022-0C409DD2B099}"/>
    <cellStyle name="Įprastas 4 3 8 3 2" xfId="5252" xr:uid="{D24F8656-A30C-47FD-85D2-E6277785918B}"/>
    <cellStyle name="Įprastas 4 3 8 3 2 2" xfId="13182" xr:uid="{58A99671-6775-47D6-A153-3C8098155755}"/>
    <cellStyle name="Įprastas 4 3 8 3 3" xfId="6216" xr:uid="{DFD96ACF-CD64-466A-8B6B-7F8DDF2D22AE}"/>
    <cellStyle name="Įprastas 4 3 8 3 3 2" xfId="14146" xr:uid="{7F2D3872-2620-4D7D-BFCE-396FCBF830C7}"/>
    <cellStyle name="Įprastas 4 3 8 3 4" xfId="6939" xr:uid="{8F1AE756-1FED-443F-A18A-B010054D9335}"/>
    <cellStyle name="Įprastas 4 3 8 3 4 2" xfId="14869" xr:uid="{ED63A00D-DB6F-4BC4-B8EC-0DFB94A23FE6}"/>
    <cellStyle name="Įprastas 4 3 8 3 5" xfId="4288" xr:uid="{8AF1EAD6-4E94-4A84-8DFB-23D9AE1A808A}"/>
    <cellStyle name="Įprastas 4 3 8 3 5 2" xfId="12218" xr:uid="{C354ADE4-4D2E-4500-A6E2-DAA95A11C8CE}"/>
    <cellStyle name="Įprastas 4 3 8 3 6" xfId="8719" xr:uid="{03CDE790-853E-46B5-AD69-F0BC21E939A0}"/>
    <cellStyle name="Įprastas 4 3 8 4" xfId="1433" xr:uid="{788899CD-9ADF-4397-BA8D-0AC5B2C1F5C4}"/>
    <cellStyle name="Įprastas 4 3 8 4 2" xfId="5493" xr:uid="{7E1E9F5F-72BF-4D1D-9DAC-36A767628658}"/>
    <cellStyle name="Įprastas 4 3 8 4 2 2" xfId="13423" xr:uid="{E22D4F80-8C39-408B-9459-9D2341A843EC}"/>
    <cellStyle name="Įprastas 4 3 8 4 3" xfId="7180" xr:uid="{74A43C3C-EF5A-462D-933C-19236EFA6487}"/>
    <cellStyle name="Įprastas 4 3 8 4 3 2" xfId="15110" xr:uid="{0198496B-4D39-40A8-8B67-401833AC4F81}"/>
    <cellStyle name="Įprastas 4 3 8 4 4" xfId="4529" xr:uid="{104D61E6-94F2-4945-B064-C37946078F63}"/>
    <cellStyle name="Įprastas 4 3 8 4 4 2" xfId="12459" xr:uid="{78D460EA-AFF7-4CEC-BBEF-79D303BA94BE}"/>
    <cellStyle name="Įprastas 4 3 8 4 5" xfId="9363" xr:uid="{D9D263CD-DA2F-4DAD-961F-769F7F4297A3}"/>
    <cellStyle name="Įprastas 4 3 8 5" xfId="1755" xr:uid="{B1A822B3-48AE-44F6-8651-2FA11563FB92}"/>
    <cellStyle name="Įprastas 4 3 8 5 2" xfId="4770" xr:uid="{DF86F023-F503-42E7-9092-234731FB3FDB}"/>
    <cellStyle name="Įprastas 4 3 8 5 2 2" xfId="12700" xr:uid="{2E8B773F-31CC-482D-85C0-32FD840D1F62}"/>
    <cellStyle name="Įprastas 4 3 8 5 3" xfId="9685" xr:uid="{1A092F2C-CE68-4978-91C9-C62F3B6265BF}"/>
    <cellStyle name="Įprastas 4 3 8 6" xfId="2399" xr:uid="{37A078B4-CFED-476D-B253-D457B9389A12}"/>
    <cellStyle name="Įprastas 4 3 8 6 2" xfId="5734" xr:uid="{869D83E3-FE8D-400C-8E95-604FAC06106F}"/>
    <cellStyle name="Įprastas 4 3 8 6 2 2" xfId="13664" xr:uid="{8155FE89-509A-468F-9216-930388E29AC5}"/>
    <cellStyle name="Įprastas 4 3 8 6 3" xfId="10329" xr:uid="{E7F720C9-6A53-45D1-8DA1-720B5EB2C06C}"/>
    <cellStyle name="Įprastas 4 3 8 7" xfId="3043" xr:uid="{176F0C06-0F2D-462D-861B-A1DF6D34109D}"/>
    <cellStyle name="Įprastas 4 3 8 7 2" xfId="6457" xr:uid="{60640811-1657-4CF8-B44C-C2EE5A719623}"/>
    <cellStyle name="Įprastas 4 3 8 7 2 2" xfId="14387" xr:uid="{A7EE8AC2-732C-436C-99EC-9ADCF0C0EE82}"/>
    <cellStyle name="Įprastas 4 3 8 7 3" xfId="10973" xr:uid="{A0FBADEE-F8FC-460F-909B-F88D98376A13}"/>
    <cellStyle name="Įprastas 4 3 8 8" xfId="3806" xr:uid="{5FC92145-1246-4CD6-BEF1-AC7226E97FDA}"/>
    <cellStyle name="Įprastas 4 3 8 8 2" xfId="11736" xr:uid="{5BE45DBB-0E6A-48FF-AB44-CA4F42B464CC}"/>
    <cellStyle name="Įprastas 4 3 8 9" xfId="7431" xr:uid="{A53E1982-DF77-448F-BEF7-6A3E23748C0B}"/>
    <cellStyle name="Įprastas 4 3 8 9 2" xfId="15361" xr:uid="{B0EEA095-09A9-47CC-A5C6-AAC37751A524}"/>
    <cellStyle name="Įprastas 4 3 9" xfId="274" xr:uid="{F727D354-9BF1-409F-AC41-02B6BDF61C8F}"/>
    <cellStyle name="Įprastas 4 3 9 10" xfId="8204" xr:uid="{EFD03389-2274-4E72-91FE-27B41865160A}"/>
    <cellStyle name="Įprastas 4 3 9 2" xfId="596" xr:uid="{155DC07E-04E4-49D9-ABC7-901C7297C461}"/>
    <cellStyle name="Įprastas 4 3 9 2 2" xfId="1240" xr:uid="{85F33E56-3B89-44E2-9A67-737B571BDC4E}"/>
    <cellStyle name="Įprastas 4 3 9 2 2 2" xfId="9170" xr:uid="{92BCA5F6-173A-4EB1-8F2C-43E3031C0EDA}"/>
    <cellStyle name="Įprastas 4 3 9 2 3" xfId="2206" xr:uid="{78715924-5A33-4545-B093-78C76E60780B}"/>
    <cellStyle name="Įprastas 4 3 9 2 3 2" xfId="10136" xr:uid="{46533F29-FDE2-4ED6-9285-B7D438B6D02F}"/>
    <cellStyle name="Įprastas 4 3 9 2 4" xfId="2850" xr:uid="{2073E94E-3F36-4DA3-B27C-D4C43DAB18DB}"/>
    <cellStyle name="Įprastas 4 3 9 2 4 2" xfId="10780" xr:uid="{B93D499F-B987-4FC5-A412-FF56608AA519}"/>
    <cellStyle name="Įprastas 4 3 9 2 5" xfId="3494" xr:uid="{353EDA64-298C-4F22-83B1-B654C0EE7300}"/>
    <cellStyle name="Įprastas 4 3 9 2 5 2" xfId="11424" xr:uid="{E69B9E4C-19F6-4FF7-A4EC-AD2BF94CAABD}"/>
    <cellStyle name="Įprastas 4 3 9 2 6" xfId="4891" xr:uid="{A929AA9D-2354-4120-9C30-0195AF6652DD}"/>
    <cellStyle name="Įprastas 4 3 9 2 6 2" xfId="12821" xr:uid="{2349903D-126F-4DE3-82B5-3ACE8B1A6C69}"/>
    <cellStyle name="Įprastas 4 3 9 2 7" xfId="7882" xr:uid="{25E1366B-DE5D-4D7F-B059-6E7A80E4B7A3}"/>
    <cellStyle name="Įprastas 4 3 9 2 7 2" xfId="15812" xr:uid="{AAA0C570-E1B8-4484-9B06-B53ED04B8645}"/>
    <cellStyle name="Įprastas 4 3 9 2 8" xfId="8526" xr:uid="{88BD379C-21AD-4EC9-9479-F3A5E379E157}"/>
    <cellStyle name="Įprastas 4 3 9 3" xfId="918" xr:uid="{EFE9410F-53A5-42F0-AD21-F0AD00A84BB2}"/>
    <cellStyle name="Įprastas 4 3 9 3 2" xfId="5855" xr:uid="{3DB96AFB-101A-4A7E-B84D-822D83120BB5}"/>
    <cellStyle name="Įprastas 4 3 9 3 2 2" xfId="13785" xr:uid="{8E0A1250-2C87-4F70-90B5-4544870A0693}"/>
    <cellStyle name="Įprastas 4 3 9 3 3" xfId="8848" xr:uid="{77D8C02A-A1ED-4C38-816F-7D307372D925}"/>
    <cellStyle name="Įprastas 4 3 9 4" xfId="1562" xr:uid="{1FFC00A9-0081-401F-9F8F-24BFA7DD04A0}"/>
    <cellStyle name="Įprastas 4 3 9 4 2" xfId="6578" xr:uid="{733E24C5-8C6D-44B6-85EA-6A2BBF929C2B}"/>
    <cellStyle name="Įprastas 4 3 9 4 2 2" xfId="14508" xr:uid="{6A8F5D1D-228A-4256-BE8F-E2C8D9F68DF1}"/>
    <cellStyle name="Įprastas 4 3 9 4 3" xfId="9492" xr:uid="{DA042CC3-93C1-4C35-B703-214AE94B262D}"/>
    <cellStyle name="Įprastas 4 3 9 5" xfId="1884" xr:uid="{D44D5604-209D-4CB8-B1F9-3B3128360E7C}"/>
    <cellStyle name="Įprastas 4 3 9 5 2" xfId="9814" xr:uid="{096D64FC-2E40-434D-BBE6-A69BBAA5D46F}"/>
    <cellStyle name="Įprastas 4 3 9 6" xfId="2528" xr:uid="{7E297F01-6239-47D0-840E-7C5387BF212B}"/>
    <cellStyle name="Įprastas 4 3 9 6 2" xfId="10458" xr:uid="{92ABED3D-4B39-41D4-B22E-F89E7BA063FE}"/>
    <cellStyle name="Įprastas 4 3 9 7" xfId="3172" xr:uid="{91F49E7C-2AB4-4EC9-8263-CD5685783DCD}"/>
    <cellStyle name="Įprastas 4 3 9 7 2" xfId="11102" xr:uid="{209607FC-5744-4D2B-9D17-5FF37750E456}"/>
    <cellStyle name="Įprastas 4 3 9 8" xfId="3927" xr:uid="{46C4115D-1776-4659-B088-C910A329752C}"/>
    <cellStyle name="Įprastas 4 3 9 8 2" xfId="11857" xr:uid="{64014094-7166-4398-8AF3-738A277CD6B1}"/>
    <cellStyle name="Įprastas 4 3 9 9" xfId="7560" xr:uid="{124DF88D-F45D-4F6D-8E88-8AF96E7EDEBD}"/>
    <cellStyle name="Įprastas 4 3 9 9 2" xfId="15490" xr:uid="{764277AF-7CD5-414C-A0F9-76819B050D50}"/>
    <cellStyle name="Įprastas 4 4" xfId="14" xr:uid="{A029A208-C477-4D6A-9C5B-6CBA46CC5C17}"/>
    <cellStyle name="Įprastas 4 4 10" xfId="1304" xr:uid="{4C54641F-B0A5-40E5-9714-97CE9510D528}"/>
    <cellStyle name="Įprastas 4 4 10 2" xfId="4651" xr:uid="{4B46EF36-CB78-4BEB-A7C5-CAD9CD34A2E6}"/>
    <cellStyle name="Įprastas 4 4 10 2 2" xfId="12581" xr:uid="{A60D11C1-D856-4BA0-969D-BBC8A941A240}"/>
    <cellStyle name="Įprastas 4 4 10 3" xfId="9234" xr:uid="{C096F125-DA64-4A6F-A4ED-A66E11867947}"/>
    <cellStyle name="Įprastas 4 4 11" xfId="1626" xr:uid="{E42C3A78-3239-4A1D-B237-AC48BBBA0E0F}"/>
    <cellStyle name="Įprastas 4 4 11 2" xfId="5615" xr:uid="{81E63501-DFC3-4895-A43B-79454BC45F24}"/>
    <cellStyle name="Įprastas 4 4 11 2 2" xfId="13545" xr:uid="{4750AE13-3209-4106-9E3D-BACE767AFE55}"/>
    <cellStyle name="Įprastas 4 4 11 3" xfId="9556" xr:uid="{6CF32B77-AF68-41C5-9016-4E092E5F813A}"/>
    <cellStyle name="Įprastas 4 4 12" xfId="2270" xr:uid="{DC14B42C-C8E8-4409-8F34-10B98C251EAA}"/>
    <cellStyle name="Įprastas 4 4 12 2" xfId="6338" xr:uid="{13A96753-8A21-4739-A4C4-3039BE197F92}"/>
    <cellStyle name="Įprastas 4 4 12 2 2" xfId="14268" xr:uid="{33B862C1-5E39-4F9A-9BA7-301B31701F19}"/>
    <cellStyle name="Įprastas 4 4 12 3" xfId="10200" xr:uid="{CC7800C4-9724-4C8B-B118-E42A9CEB7407}"/>
    <cellStyle name="Įprastas 4 4 13" xfId="2914" xr:uid="{50E9E60F-594B-4A1D-AB60-E372708D8656}"/>
    <cellStyle name="Įprastas 4 4 13 2" xfId="10844" xr:uid="{91BFE1A1-8E16-4471-A422-EF18E903AE91}"/>
    <cellStyle name="Įprastas 4 4 14" xfId="3558" xr:uid="{3A68D363-9376-4EA5-B8DA-A35EBF35ADB7}"/>
    <cellStyle name="Įprastas 4 4 14 2" xfId="11488" xr:uid="{CB1D445B-6E77-4055-84FF-33128AFDEF30}"/>
    <cellStyle name="Įprastas 4 4 15" xfId="3687" xr:uid="{7BB3ADF9-92E9-4052-B796-63ED1090F38C}"/>
    <cellStyle name="Įprastas 4 4 15 2" xfId="11617" xr:uid="{DC2E6F41-6EE7-46C3-806B-178A698E9A23}"/>
    <cellStyle name="Įprastas 4 4 16" xfId="7302" xr:uid="{7250DD67-DE32-46E9-9646-88C114471F31}"/>
    <cellStyle name="Įprastas 4 4 16 2" xfId="15232" xr:uid="{000D904A-1623-4E8D-ADD8-DEFC8D67AAD4}"/>
    <cellStyle name="Įprastas 4 4 17" xfId="7946" xr:uid="{3A6867DE-7225-429F-91B1-01079B0B94BE}"/>
    <cellStyle name="Įprastas 4 4 2" xfId="25" xr:uid="{8E30884A-FAEA-4D93-8C32-9C21E092EFE7}"/>
    <cellStyle name="Įprastas 4 4 2 10" xfId="1636" xr:uid="{E1C058D6-1A78-4C22-92E8-8A000AAC974D}"/>
    <cellStyle name="Įprastas 4 4 2 10 2" xfId="5625" xr:uid="{F6BA297B-BFEE-4309-B1D0-B30C43EF057C}"/>
    <cellStyle name="Įprastas 4 4 2 10 2 2" xfId="13555" xr:uid="{EF9332AD-ADDD-4F41-A255-101E22D4DE45}"/>
    <cellStyle name="Įprastas 4 4 2 10 3" xfId="9566" xr:uid="{F2588120-17DE-41DD-BBC2-BF546CFD00DD}"/>
    <cellStyle name="Įprastas 4 4 2 11" xfId="2280" xr:uid="{2132F7DE-6E5F-4256-A39F-C3EAA1DE4606}"/>
    <cellStyle name="Įprastas 4 4 2 11 2" xfId="6348" xr:uid="{31F2AC02-3033-477E-8DA5-362898275814}"/>
    <cellStyle name="Įprastas 4 4 2 11 2 2" xfId="14278" xr:uid="{35112506-2184-4995-9AA1-0EFF2DF1FF79}"/>
    <cellStyle name="Įprastas 4 4 2 11 3" xfId="10210" xr:uid="{1C331892-27C7-4CEA-B5BF-AA159546E6EF}"/>
    <cellStyle name="Įprastas 4 4 2 12" xfId="2924" xr:uid="{FEFDBD15-BD1F-4EDD-BCB0-3E846B6E424C}"/>
    <cellStyle name="Įprastas 4 4 2 12 2" xfId="10854" xr:uid="{3F37B21C-144F-4F4E-AD3B-D54683236699}"/>
    <cellStyle name="Įprastas 4 4 2 13" xfId="3568" xr:uid="{C61077E6-84E2-4A6F-9337-61D22182DF8F}"/>
    <cellStyle name="Įprastas 4 4 2 13 2" xfId="11498" xr:uid="{0703FBE8-8F6A-4EA4-9123-D6F8BF84B528}"/>
    <cellStyle name="Įprastas 4 4 2 14" xfId="3697" xr:uid="{E9843C36-2FF8-4AE9-8690-3E9A5AD928CB}"/>
    <cellStyle name="Įprastas 4 4 2 14 2" xfId="11627" xr:uid="{2B5D9BD8-94D5-4596-93CC-7B754EDFC4C5}"/>
    <cellStyle name="Įprastas 4 4 2 15" xfId="7312" xr:uid="{397CF6B6-D824-4FE6-A336-AF4E12B04D03}"/>
    <cellStyle name="Įprastas 4 4 2 15 2" xfId="15242" xr:uid="{0545BA87-D1DB-4654-82C4-04652995B936}"/>
    <cellStyle name="Įprastas 4 4 2 16" xfId="7956" xr:uid="{1FF9352C-61B7-405F-8CAC-EE355840D034}"/>
    <cellStyle name="Įprastas 4 4 2 2" xfId="45" xr:uid="{4E4DF879-AFDA-4379-9E75-0994F449F617}"/>
    <cellStyle name="Įprastas 4 4 2 2 10" xfId="2944" xr:uid="{6A86A756-5BE7-405C-8EFE-378DDA4D1BFE}"/>
    <cellStyle name="Įprastas 4 4 2 2 10 2" xfId="10874" xr:uid="{B4080FA3-BD13-4C8E-BF69-A6C1A8286112}"/>
    <cellStyle name="Įprastas 4 4 2 2 11" xfId="3588" xr:uid="{CC9F5D99-7A59-447B-B288-BD602AD817B3}"/>
    <cellStyle name="Įprastas 4 4 2 2 11 2" xfId="11518" xr:uid="{AC4D7438-2DEB-400B-B49C-457A62E76FEE}"/>
    <cellStyle name="Įprastas 4 4 2 2 12" xfId="3717" xr:uid="{2D1A7A01-BB35-4A1B-A946-BEFD92CF4231}"/>
    <cellStyle name="Įprastas 4 4 2 2 12 2" xfId="11647" xr:uid="{0E1DACE8-6A95-4036-A0BE-60B729A272BD}"/>
    <cellStyle name="Įprastas 4 4 2 2 13" xfId="7332" xr:uid="{56F45057-FA88-4C49-B2DD-F2E43CD231B5}"/>
    <cellStyle name="Įprastas 4 4 2 2 13 2" xfId="15262" xr:uid="{96EB09BB-1047-479F-982E-67DFBC2E0264}"/>
    <cellStyle name="Įprastas 4 4 2 2 14" xfId="7976" xr:uid="{A8212890-7F1B-4056-92A1-11DF7FE128F2}"/>
    <cellStyle name="Įprastas 4 4 2 2 2" xfId="111" xr:uid="{C43E8A56-258E-49BA-97F0-5FA7904FF472}"/>
    <cellStyle name="Įprastas 4 4 2 2 2 10" xfId="3777" xr:uid="{63F742AB-CFDA-447C-A537-112EBB1FA43D}"/>
    <cellStyle name="Įprastas 4 4 2 2 2 10 2" xfId="11707" xr:uid="{97A002F7-7686-4C69-B3E1-1A27A82547A2}"/>
    <cellStyle name="Įprastas 4 4 2 2 2 11" xfId="7397" xr:uid="{4C0995E0-5BA1-49A0-BE35-FCD952C28FF7}"/>
    <cellStyle name="Įprastas 4 4 2 2 2 11 2" xfId="15327" xr:uid="{A0764B1A-6C90-4C56-8104-90D2067F16FC}"/>
    <cellStyle name="Įprastas 4 4 2 2 2 12" xfId="8041" xr:uid="{BD8BB5FA-91D5-4A15-B502-A1F57CD1E9E8}"/>
    <cellStyle name="Įprastas 4 4 2 2 2 2" xfId="241" xr:uid="{9AF111B5-8D26-4EBE-BE49-ADA51FC87924}"/>
    <cellStyle name="Įprastas 4 4 2 2 2 2 10" xfId="8171" xr:uid="{D76FA2F2-593A-4537-982A-386A46F3542B}"/>
    <cellStyle name="Įprastas 4 4 2 2 2 2 2" xfId="563" xr:uid="{1BEFB852-9E7E-4323-97B8-6289BC4EB3CF}"/>
    <cellStyle name="Įprastas 4 4 2 2 2 2 2 2" xfId="1207" xr:uid="{DE308965-BB7A-46FA-BC19-DBB6FB41FCEE}"/>
    <cellStyle name="Įprastas 4 4 2 2 2 2 2 2 2" xfId="5102" xr:uid="{0202DEF7-7D65-4BCB-BD47-88B83824D192}"/>
    <cellStyle name="Įprastas 4 4 2 2 2 2 2 2 2 2" xfId="13032" xr:uid="{8BA54FA8-D381-4755-B597-F4C5AC012CF8}"/>
    <cellStyle name="Įprastas 4 4 2 2 2 2 2 2 3" xfId="9137" xr:uid="{AE73DE31-C5B1-4667-8003-42154BDAAFD6}"/>
    <cellStyle name="Įprastas 4 4 2 2 2 2 2 3" xfId="2173" xr:uid="{58A2D22E-5284-4DD7-A05C-8C60707B6103}"/>
    <cellStyle name="Įprastas 4 4 2 2 2 2 2 3 2" xfId="6066" xr:uid="{13400F00-6155-4157-BE50-3A686CD33443}"/>
    <cellStyle name="Įprastas 4 4 2 2 2 2 2 3 2 2" xfId="13996" xr:uid="{39BBE03B-DE39-446B-B3F0-E85B5BD57D0D}"/>
    <cellStyle name="Įprastas 4 4 2 2 2 2 2 3 3" xfId="10103" xr:uid="{662C0739-4475-4306-B818-788B6461FA85}"/>
    <cellStyle name="Įprastas 4 4 2 2 2 2 2 4" xfId="2817" xr:uid="{B8C91446-F287-4A94-B0EB-8A0F1A4205EE}"/>
    <cellStyle name="Įprastas 4 4 2 2 2 2 2 4 2" xfId="6789" xr:uid="{85815133-B119-40C3-824A-A21F42F60917}"/>
    <cellStyle name="Įprastas 4 4 2 2 2 2 2 4 2 2" xfId="14719" xr:uid="{87FE19A7-08D9-44FC-AFC1-F5D894CC4E62}"/>
    <cellStyle name="Įprastas 4 4 2 2 2 2 2 4 3" xfId="10747" xr:uid="{F3517CBE-5512-4F79-9D4F-8BD892CE7733}"/>
    <cellStyle name="Įprastas 4 4 2 2 2 2 2 5" xfId="3461" xr:uid="{62FCC842-0924-481D-9A74-0512C2F05EE2}"/>
    <cellStyle name="Įprastas 4 4 2 2 2 2 2 5 2" xfId="11391" xr:uid="{4B4502D4-33A4-46FC-8050-E8C262774026}"/>
    <cellStyle name="Įprastas 4 4 2 2 2 2 2 6" xfId="4138" xr:uid="{044403F7-8CD5-4A44-9E8F-A555379FBF50}"/>
    <cellStyle name="Įprastas 4 4 2 2 2 2 2 6 2" xfId="12068" xr:uid="{B1643EA7-537E-4BFC-A908-C32052027335}"/>
    <cellStyle name="Įprastas 4 4 2 2 2 2 2 7" xfId="7849" xr:uid="{CE8F3F6B-48CC-4030-A333-21B61773AE45}"/>
    <cellStyle name="Įprastas 4 4 2 2 2 2 2 7 2" xfId="15779" xr:uid="{1F7C8C97-354C-4783-8E0D-A6635C83C6DF}"/>
    <cellStyle name="Įprastas 4 4 2 2 2 2 2 8" xfId="8493" xr:uid="{156BCDC8-5CE8-4AAE-ACBC-F6AA4B1D5673}"/>
    <cellStyle name="Įprastas 4 4 2 2 2 2 3" xfId="885" xr:uid="{F32E90B3-97D7-4631-9F13-DE3E3F845E27}"/>
    <cellStyle name="Įprastas 4 4 2 2 2 2 3 2" xfId="5343" xr:uid="{D94AA7A2-6F0D-484C-ACA7-B2B1B85DAE6A}"/>
    <cellStyle name="Įprastas 4 4 2 2 2 2 3 2 2" xfId="13273" xr:uid="{51BA9051-C0A7-4DA8-82DF-A53EECEC7301}"/>
    <cellStyle name="Įprastas 4 4 2 2 2 2 3 3" xfId="6307" xr:uid="{700CACE0-70F8-4DB9-B518-F967D0520C95}"/>
    <cellStyle name="Įprastas 4 4 2 2 2 2 3 3 2" xfId="14237" xr:uid="{FE00DFD1-C713-40F6-AFC0-B8B4BC50D1AE}"/>
    <cellStyle name="Įprastas 4 4 2 2 2 2 3 4" xfId="7030" xr:uid="{B4CF3A9B-C47A-4538-A4F1-6CB8BAED00F0}"/>
    <cellStyle name="Įprastas 4 4 2 2 2 2 3 4 2" xfId="14960" xr:uid="{9D2322AF-ACCB-4EE1-9D25-B4096EB595E5}"/>
    <cellStyle name="Įprastas 4 4 2 2 2 2 3 5" xfId="4379" xr:uid="{A9DCCCD4-BDD2-44E9-BEA3-AC2081BFA846}"/>
    <cellStyle name="Įprastas 4 4 2 2 2 2 3 5 2" xfId="12309" xr:uid="{A09725D7-B710-4BC7-AAC8-697C0E50542F}"/>
    <cellStyle name="Įprastas 4 4 2 2 2 2 3 6" xfId="8815" xr:uid="{DFEAF7D6-E60D-4C0B-AFF3-5407CC938B6F}"/>
    <cellStyle name="Įprastas 4 4 2 2 2 2 4" xfId="1529" xr:uid="{502AAD01-6BF2-4328-9F9B-70734AD1D448}"/>
    <cellStyle name="Įprastas 4 4 2 2 2 2 4 2" xfId="5584" xr:uid="{11F7CBB3-7F55-49A6-9145-B176925C2832}"/>
    <cellStyle name="Įprastas 4 4 2 2 2 2 4 2 2" xfId="13514" xr:uid="{471435AD-2ECC-4CAE-A096-794C926D0A72}"/>
    <cellStyle name="Įprastas 4 4 2 2 2 2 4 3" xfId="7271" xr:uid="{7220BCB9-5E6F-43D1-89BC-4070CE42D4C5}"/>
    <cellStyle name="Įprastas 4 4 2 2 2 2 4 3 2" xfId="15201" xr:uid="{979E77B0-2ABC-4D3B-ADC3-4BE4EE63C271}"/>
    <cellStyle name="Įprastas 4 4 2 2 2 2 4 4" xfId="4620" xr:uid="{7CD9FF5D-0C91-4FFB-B3B4-BE324F8BFA5D}"/>
    <cellStyle name="Įprastas 4 4 2 2 2 2 4 4 2" xfId="12550" xr:uid="{8466E059-05A7-4135-855A-98223948D834}"/>
    <cellStyle name="Įprastas 4 4 2 2 2 2 4 5" xfId="9459" xr:uid="{51AE887D-79B3-4199-A098-F267AA466903}"/>
    <cellStyle name="Įprastas 4 4 2 2 2 2 5" xfId="1851" xr:uid="{297BFDB0-5501-4301-9C5A-FF723CD91AFE}"/>
    <cellStyle name="Įprastas 4 4 2 2 2 2 5 2" xfId="4861" xr:uid="{6F1BC872-F56D-4A6B-AFD7-A94CD10AD0E0}"/>
    <cellStyle name="Įprastas 4 4 2 2 2 2 5 2 2" xfId="12791" xr:uid="{1F3AFF46-9BC3-4A80-8FA3-9F2525B9D409}"/>
    <cellStyle name="Įprastas 4 4 2 2 2 2 5 3" xfId="9781" xr:uid="{2CC1FA07-FC07-4B0C-B3E4-1FF42E1DA27C}"/>
    <cellStyle name="Įprastas 4 4 2 2 2 2 6" xfId="2495" xr:uid="{ED064833-ABBD-46D8-9495-A2D3479D2899}"/>
    <cellStyle name="Įprastas 4 4 2 2 2 2 6 2" xfId="5825" xr:uid="{9A3BBE4B-6662-4146-88AB-351987A93D21}"/>
    <cellStyle name="Įprastas 4 4 2 2 2 2 6 2 2" xfId="13755" xr:uid="{3E2D9878-20B0-404C-8A9A-690C7053A0C7}"/>
    <cellStyle name="Įprastas 4 4 2 2 2 2 6 3" xfId="10425" xr:uid="{A744ABC6-4CA5-4C6D-9DA4-1353984FBCA7}"/>
    <cellStyle name="Įprastas 4 4 2 2 2 2 7" xfId="3139" xr:uid="{F57F9A51-445D-47A7-9D48-D973D1F7EBB6}"/>
    <cellStyle name="Įprastas 4 4 2 2 2 2 7 2" xfId="6548" xr:uid="{948A9717-F3A4-4275-B0B1-D2D4F33E975B}"/>
    <cellStyle name="Įprastas 4 4 2 2 2 2 7 2 2" xfId="14478" xr:uid="{5A67B304-BFDD-4034-B87B-8D309CFFC629}"/>
    <cellStyle name="Įprastas 4 4 2 2 2 2 7 3" xfId="11069" xr:uid="{CF87D0E7-3AC9-4472-BD14-63DF5F787238}"/>
    <cellStyle name="Įprastas 4 4 2 2 2 2 8" xfId="3897" xr:uid="{B37773B2-8FB2-4CE2-92CF-C6CD606477E9}"/>
    <cellStyle name="Įprastas 4 4 2 2 2 2 8 2" xfId="11827" xr:uid="{7DC15CF0-1385-4A3C-AB85-3020A0E95B61}"/>
    <cellStyle name="Įprastas 4 4 2 2 2 2 9" xfId="7527" xr:uid="{C4CA2C27-CA33-4ED7-A156-EB650526E670}"/>
    <cellStyle name="Įprastas 4 4 2 2 2 2 9 2" xfId="15457" xr:uid="{D869783B-F8ED-4E65-8112-F18ACE5FAAEA}"/>
    <cellStyle name="Įprastas 4 4 2 2 2 3" xfId="433" xr:uid="{50965313-868D-4C22-B10D-F0B0AE37716D}"/>
    <cellStyle name="Įprastas 4 4 2 2 2 3 2" xfId="1077" xr:uid="{D1DC7CEB-5B61-4690-88B8-2713BDF3117A}"/>
    <cellStyle name="Įprastas 4 4 2 2 2 3 2 2" xfId="4982" xr:uid="{7CE524E1-E374-4B97-BA2E-66BF2828B4B8}"/>
    <cellStyle name="Įprastas 4 4 2 2 2 3 2 2 2" xfId="12912" xr:uid="{9AEF568C-C217-41B7-A78F-2FCE76DAAA60}"/>
    <cellStyle name="Įprastas 4 4 2 2 2 3 2 3" xfId="9007" xr:uid="{ED1590A4-4A76-4B48-BE47-1BA49D6DB729}"/>
    <cellStyle name="Įprastas 4 4 2 2 2 3 3" xfId="2043" xr:uid="{10527537-59C4-4429-8269-F2BEED870FB3}"/>
    <cellStyle name="Įprastas 4 4 2 2 2 3 3 2" xfId="5946" xr:uid="{9321A233-DB20-4317-9E64-F4569AA52701}"/>
    <cellStyle name="Įprastas 4 4 2 2 2 3 3 2 2" xfId="13876" xr:uid="{6FCBC898-5988-45FC-8486-982692032B06}"/>
    <cellStyle name="Įprastas 4 4 2 2 2 3 3 3" xfId="9973" xr:uid="{ABBE5FF7-F7E3-467C-A76B-3181ACA665FE}"/>
    <cellStyle name="Įprastas 4 4 2 2 2 3 4" xfId="2687" xr:uid="{02602FEA-24A5-43FD-ABDB-765386811D64}"/>
    <cellStyle name="Įprastas 4 4 2 2 2 3 4 2" xfId="6669" xr:uid="{9E3FDCD5-4262-4C8A-B139-BC0211BDC482}"/>
    <cellStyle name="Įprastas 4 4 2 2 2 3 4 2 2" xfId="14599" xr:uid="{A1E13FF9-C102-4188-8144-A5D499CB34EE}"/>
    <cellStyle name="Įprastas 4 4 2 2 2 3 4 3" xfId="10617" xr:uid="{9E0602B8-36A2-4C26-9D2B-F8336B651A97}"/>
    <cellStyle name="Įprastas 4 4 2 2 2 3 5" xfId="3331" xr:uid="{01C9DB3A-2157-4F8F-980F-DDDA1E1D960A}"/>
    <cellStyle name="Įprastas 4 4 2 2 2 3 5 2" xfId="11261" xr:uid="{F86B754D-2F2D-4D22-8B21-2026A5BB6922}"/>
    <cellStyle name="Įprastas 4 4 2 2 2 3 6" xfId="4018" xr:uid="{6475EAD7-A797-4CC5-9781-8ADA58C424AC}"/>
    <cellStyle name="Įprastas 4 4 2 2 2 3 6 2" xfId="11948" xr:uid="{42352C9F-FB62-486D-AE6D-695D41B9EE90}"/>
    <cellStyle name="Įprastas 4 4 2 2 2 3 7" xfId="7719" xr:uid="{E273C35E-CC9B-43BC-8BAC-0D8C6CA6CFF5}"/>
    <cellStyle name="Įprastas 4 4 2 2 2 3 7 2" xfId="15649" xr:uid="{82856F5C-1C25-48A4-9E55-B0CFEF478C32}"/>
    <cellStyle name="Įprastas 4 4 2 2 2 3 8" xfId="8363" xr:uid="{484960B4-551D-4225-9F6F-FF2B2F845016}"/>
    <cellStyle name="Įprastas 4 4 2 2 2 4" xfId="755" xr:uid="{09F933B7-A7AB-4B1E-8561-9FD98DAD615E}"/>
    <cellStyle name="Įprastas 4 4 2 2 2 4 2" xfId="5223" xr:uid="{48B9C793-ECDF-4167-9E64-720E2D78AF93}"/>
    <cellStyle name="Įprastas 4 4 2 2 2 4 2 2" xfId="13153" xr:uid="{B67AE710-BE28-47E7-9544-75D4B49438E8}"/>
    <cellStyle name="Įprastas 4 4 2 2 2 4 3" xfId="6187" xr:uid="{8B61BC55-9AB4-4B35-8C20-75D13A9924F9}"/>
    <cellStyle name="Įprastas 4 4 2 2 2 4 3 2" xfId="14117" xr:uid="{E2567314-43B9-40E1-B770-31DAA01D5F3B}"/>
    <cellStyle name="Įprastas 4 4 2 2 2 4 4" xfId="6910" xr:uid="{2FDF5BBC-9A4E-4493-8604-18726D4631B9}"/>
    <cellStyle name="Įprastas 4 4 2 2 2 4 4 2" xfId="14840" xr:uid="{50344729-C054-4D64-B289-C6C666805756}"/>
    <cellStyle name="Įprastas 4 4 2 2 2 4 5" xfId="4259" xr:uid="{DFDBA354-0714-4697-85BD-51CC611F658A}"/>
    <cellStyle name="Įprastas 4 4 2 2 2 4 5 2" xfId="12189" xr:uid="{3E748808-2FD0-4106-A086-FD27C0568702}"/>
    <cellStyle name="Įprastas 4 4 2 2 2 4 6" xfId="8685" xr:uid="{1527EFB8-7F3E-46EA-A9DF-1D8EA6B30AB3}"/>
    <cellStyle name="Įprastas 4 4 2 2 2 5" xfId="1399" xr:uid="{7F7B2ABC-BF53-4C91-BD23-44CFE85BC907}"/>
    <cellStyle name="Įprastas 4 4 2 2 2 5 2" xfId="5464" xr:uid="{00378252-23E7-4345-9B70-1C0CC94ACFD9}"/>
    <cellStyle name="Įprastas 4 4 2 2 2 5 2 2" xfId="13394" xr:uid="{5D907679-0A72-4483-B687-D09D6634A2D3}"/>
    <cellStyle name="Įprastas 4 4 2 2 2 5 3" xfId="7151" xr:uid="{26466F35-D584-4265-8BA4-F0BE6857D1A5}"/>
    <cellStyle name="Įprastas 4 4 2 2 2 5 3 2" xfId="15081" xr:uid="{E471EC3D-1B25-46FF-AD27-C4AB4A8EC08E}"/>
    <cellStyle name="Įprastas 4 4 2 2 2 5 4" xfId="4500" xr:uid="{58AF19CA-377F-4408-A21A-0AD68A56590D}"/>
    <cellStyle name="Įprastas 4 4 2 2 2 5 4 2" xfId="12430" xr:uid="{D07AB96A-5655-41BE-94CD-412ECEE7A55A}"/>
    <cellStyle name="Įprastas 4 4 2 2 2 5 5" xfId="9329" xr:uid="{0F921952-7064-4307-9E97-059CD037679E}"/>
    <cellStyle name="Įprastas 4 4 2 2 2 6" xfId="1721" xr:uid="{34F2F658-21AA-4A62-8D54-9CFA8BAA7863}"/>
    <cellStyle name="Įprastas 4 4 2 2 2 6 2" xfId="4741" xr:uid="{A29D54AE-4761-4321-A747-B9506DFC15A6}"/>
    <cellStyle name="Įprastas 4 4 2 2 2 6 2 2" xfId="12671" xr:uid="{8D7A8121-FE2C-4456-BA1B-E96B8A4084D1}"/>
    <cellStyle name="Įprastas 4 4 2 2 2 6 3" xfId="9651" xr:uid="{2AB69E3B-E856-49BA-8B6C-4D81BAD85795}"/>
    <cellStyle name="Įprastas 4 4 2 2 2 7" xfId="2365" xr:uid="{2A5416D0-8B2A-4545-9A40-076AEF7C292C}"/>
    <cellStyle name="Įprastas 4 4 2 2 2 7 2" xfId="5705" xr:uid="{FC7FC6BB-9711-44CE-B90F-C08CB4CFBC9C}"/>
    <cellStyle name="Įprastas 4 4 2 2 2 7 2 2" xfId="13635" xr:uid="{4CC44115-91C5-4344-80E9-71F00C7E24F5}"/>
    <cellStyle name="Įprastas 4 4 2 2 2 7 3" xfId="10295" xr:uid="{A8684158-FE2B-4678-9406-76439A7512E7}"/>
    <cellStyle name="Įprastas 4 4 2 2 2 8" xfId="3009" xr:uid="{73BE5D6F-02FA-40A2-9F40-CCBE066CEBFD}"/>
    <cellStyle name="Įprastas 4 4 2 2 2 8 2" xfId="6428" xr:uid="{D2D29129-8617-4546-B584-E44003BF057F}"/>
    <cellStyle name="Įprastas 4 4 2 2 2 8 2 2" xfId="14358" xr:uid="{10AB6B48-5101-4CDC-83A6-9AAE3D516F16}"/>
    <cellStyle name="Įprastas 4 4 2 2 2 8 3" xfId="10939" xr:uid="{696F31CE-B656-40DD-B5D1-E3A3463AD20F}"/>
    <cellStyle name="Įprastas 4 4 2 2 2 9" xfId="3653" xr:uid="{EA7BC5F2-99AB-49D2-8FEB-78C70C2C3EBC}"/>
    <cellStyle name="Įprastas 4 4 2 2 2 9 2" xfId="11583" xr:uid="{7CA83328-03E3-4147-BAA8-4D693E1B4919}"/>
    <cellStyle name="Įprastas 4 4 2 2 3" xfId="176" xr:uid="{E88BE7F2-6895-4A2F-87ED-A1AF175E366D}"/>
    <cellStyle name="Įprastas 4 4 2 2 3 10" xfId="8106" xr:uid="{FC9E04D4-1B44-417C-8D79-93070FBF36C1}"/>
    <cellStyle name="Įprastas 4 4 2 2 3 2" xfId="498" xr:uid="{AED4E362-9C99-4F53-85AB-5F37D6753B4D}"/>
    <cellStyle name="Įprastas 4 4 2 2 3 2 2" xfId="1142" xr:uid="{4AAC3E5F-15A0-4743-967B-9F5D9A12BA95}"/>
    <cellStyle name="Įprastas 4 4 2 2 3 2 2 2" xfId="5042" xr:uid="{CEC5F872-9FE4-4049-A638-83230C92E2FA}"/>
    <cellStyle name="Įprastas 4 4 2 2 3 2 2 2 2" xfId="12972" xr:uid="{367662E6-430E-4B8C-8BE8-CE39AB7AA253}"/>
    <cellStyle name="Įprastas 4 4 2 2 3 2 2 3" xfId="9072" xr:uid="{90589AF0-5AAE-44C0-A321-726E227960D1}"/>
    <cellStyle name="Įprastas 4 4 2 2 3 2 3" xfId="2108" xr:uid="{53F17F95-2638-417C-8538-27F26EC51CE9}"/>
    <cellStyle name="Įprastas 4 4 2 2 3 2 3 2" xfId="6006" xr:uid="{76948BC1-7C80-48DC-ABB4-62874FA1CF84}"/>
    <cellStyle name="Įprastas 4 4 2 2 3 2 3 2 2" xfId="13936" xr:uid="{25AC4C9D-9E80-4A30-9ACC-95DAADC06692}"/>
    <cellStyle name="Įprastas 4 4 2 2 3 2 3 3" xfId="10038" xr:uid="{8863E786-0360-4D48-BC78-5E14F4D7AA98}"/>
    <cellStyle name="Įprastas 4 4 2 2 3 2 4" xfId="2752" xr:uid="{66A45ADD-0FEA-49FC-BE16-1C5A5BA0A9AF}"/>
    <cellStyle name="Įprastas 4 4 2 2 3 2 4 2" xfId="6729" xr:uid="{F6D69D74-445F-486E-9C34-4E7781421B52}"/>
    <cellStyle name="Įprastas 4 4 2 2 3 2 4 2 2" xfId="14659" xr:uid="{56DAD98E-F1A3-4FF0-8B90-1C98C001F98B}"/>
    <cellStyle name="Įprastas 4 4 2 2 3 2 4 3" xfId="10682" xr:uid="{7C80EA05-BFFA-491C-BF86-B808859622AE}"/>
    <cellStyle name="Įprastas 4 4 2 2 3 2 5" xfId="3396" xr:uid="{B471D39B-118A-4B98-AB97-2B2564410F30}"/>
    <cellStyle name="Įprastas 4 4 2 2 3 2 5 2" xfId="11326" xr:uid="{14C6FECF-F9D1-466A-918D-DB79FB4B1868}"/>
    <cellStyle name="Įprastas 4 4 2 2 3 2 6" xfId="4078" xr:uid="{4F95E279-C0FD-4EE0-B5BB-1B3F52D1FB52}"/>
    <cellStyle name="Įprastas 4 4 2 2 3 2 6 2" xfId="12008" xr:uid="{BF464EB4-BF28-4762-B625-BC22CC34534A}"/>
    <cellStyle name="Įprastas 4 4 2 2 3 2 7" xfId="7784" xr:uid="{F2D9FDAC-ECF7-4F8D-8BAC-52D9454A1450}"/>
    <cellStyle name="Įprastas 4 4 2 2 3 2 7 2" xfId="15714" xr:uid="{3BD2D789-62FC-49DA-AD72-57CC94BD733A}"/>
    <cellStyle name="Įprastas 4 4 2 2 3 2 8" xfId="8428" xr:uid="{9DE2AA0D-D641-4348-95F6-9B0B4B32900F}"/>
    <cellStyle name="Įprastas 4 4 2 2 3 3" xfId="820" xr:uid="{6D307869-0A63-4070-BD25-6AEC335CB155}"/>
    <cellStyle name="Įprastas 4 4 2 2 3 3 2" xfId="5283" xr:uid="{D2661A65-BD45-4BDE-8F3A-4916695E600F}"/>
    <cellStyle name="Įprastas 4 4 2 2 3 3 2 2" xfId="13213" xr:uid="{AD730782-DD67-4BAD-9076-8434C8513598}"/>
    <cellStyle name="Įprastas 4 4 2 2 3 3 3" xfId="6247" xr:uid="{B8B534AB-2394-4C0F-8E92-A1B83B24FCBE}"/>
    <cellStyle name="Įprastas 4 4 2 2 3 3 3 2" xfId="14177" xr:uid="{05857858-D256-4A11-85FD-EE54D1DB3BA0}"/>
    <cellStyle name="Įprastas 4 4 2 2 3 3 4" xfId="6970" xr:uid="{BE0794B3-2A64-468B-9200-2443CB9BED63}"/>
    <cellStyle name="Įprastas 4 4 2 2 3 3 4 2" xfId="14900" xr:uid="{BB0F9E91-09BE-47E4-BF8D-D7520CA77762}"/>
    <cellStyle name="Įprastas 4 4 2 2 3 3 5" xfId="4319" xr:uid="{35F5CC58-6757-4EF1-AB81-CB0886AA47E3}"/>
    <cellStyle name="Įprastas 4 4 2 2 3 3 5 2" xfId="12249" xr:uid="{55597047-76C6-4ED6-8011-79E0F2F9BB5C}"/>
    <cellStyle name="Įprastas 4 4 2 2 3 3 6" xfId="8750" xr:uid="{88FE92AD-FCFF-419C-B217-D7B29EF4B93D}"/>
    <cellStyle name="Įprastas 4 4 2 2 3 4" xfId="1464" xr:uid="{805E1423-D0AB-4588-BCAB-AB1697524BB9}"/>
    <cellStyle name="Įprastas 4 4 2 2 3 4 2" xfId="5524" xr:uid="{29C8D4BB-20B7-4765-9527-4ADC976641DB}"/>
    <cellStyle name="Įprastas 4 4 2 2 3 4 2 2" xfId="13454" xr:uid="{73AE83F7-3A0E-4E37-9E09-73F7DD47A168}"/>
    <cellStyle name="Įprastas 4 4 2 2 3 4 3" xfId="7211" xr:uid="{F02D122B-0F07-4CDC-BAEF-6E891DC47161}"/>
    <cellStyle name="Įprastas 4 4 2 2 3 4 3 2" xfId="15141" xr:uid="{865278AF-2A7B-4A4A-8195-5AD352FFA223}"/>
    <cellStyle name="Įprastas 4 4 2 2 3 4 4" xfId="4560" xr:uid="{FF97232A-F453-4A8A-8C52-01552171B110}"/>
    <cellStyle name="Įprastas 4 4 2 2 3 4 4 2" xfId="12490" xr:uid="{FC0F1EB3-01D6-4E31-A886-20D1150CE052}"/>
    <cellStyle name="Įprastas 4 4 2 2 3 4 5" xfId="9394" xr:uid="{AABF5501-D3C3-44FF-91EC-0B2119F154C3}"/>
    <cellStyle name="Įprastas 4 4 2 2 3 5" xfId="1786" xr:uid="{3070926C-06CD-48A3-BB01-C73D827D3DED}"/>
    <cellStyle name="Įprastas 4 4 2 2 3 5 2" xfId="4801" xr:uid="{5E3D6588-3128-4EC2-BC57-ABCBA58035D6}"/>
    <cellStyle name="Įprastas 4 4 2 2 3 5 2 2" xfId="12731" xr:uid="{FAA2FFDE-A1F6-48D5-A0E7-4585302ACCD8}"/>
    <cellStyle name="Įprastas 4 4 2 2 3 5 3" xfId="9716" xr:uid="{BCBC9E9A-A266-4C7B-8191-69B7F4E184A0}"/>
    <cellStyle name="Įprastas 4 4 2 2 3 6" xfId="2430" xr:uid="{FCCBFE4C-6D86-42AE-A152-35E80EB6A06B}"/>
    <cellStyle name="Įprastas 4 4 2 2 3 6 2" xfId="5765" xr:uid="{D7BB1E2A-EF8A-4D9B-8BB8-31FD8AED268E}"/>
    <cellStyle name="Įprastas 4 4 2 2 3 6 2 2" xfId="13695" xr:uid="{7EE87775-93BD-42B6-B4A1-BAA14769D876}"/>
    <cellStyle name="Įprastas 4 4 2 2 3 6 3" xfId="10360" xr:uid="{850A3FAD-E70E-4275-9E50-D45C800E7DF3}"/>
    <cellStyle name="Įprastas 4 4 2 2 3 7" xfId="3074" xr:uid="{B2ECBF12-3D0E-480D-B46D-4B47BA688592}"/>
    <cellStyle name="Įprastas 4 4 2 2 3 7 2" xfId="6488" xr:uid="{2452B746-8728-40CF-9FE4-533C444706BF}"/>
    <cellStyle name="Įprastas 4 4 2 2 3 7 2 2" xfId="14418" xr:uid="{1E2EE924-5719-4CB1-A476-25C207964900}"/>
    <cellStyle name="Įprastas 4 4 2 2 3 7 3" xfId="11004" xr:uid="{42C699BC-CA9D-4AF7-864E-8E09BFDA4CA8}"/>
    <cellStyle name="Įprastas 4 4 2 2 3 8" xfId="3837" xr:uid="{C0146654-E833-4B5B-BA60-DB4298CA47C6}"/>
    <cellStyle name="Įprastas 4 4 2 2 3 8 2" xfId="11767" xr:uid="{43E2F3AD-A9B2-4DB7-9A79-E83A25C736F7}"/>
    <cellStyle name="Įprastas 4 4 2 2 3 9" xfId="7462" xr:uid="{4B7FE2B6-14B1-453E-A272-34A23546A37D}"/>
    <cellStyle name="Įprastas 4 4 2 2 3 9 2" xfId="15392" xr:uid="{9F0CC489-1E4B-4DE0-B26A-1EF7E0EF190E}"/>
    <cellStyle name="Įprastas 4 4 2 2 4" xfId="305" xr:uid="{6D7218BD-3068-4B08-B741-88E033592FF4}"/>
    <cellStyle name="Įprastas 4 4 2 2 4 10" xfId="8235" xr:uid="{96DFC34A-5FEB-495E-8B8E-23DDEEB11A79}"/>
    <cellStyle name="Įprastas 4 4 2 2 4 2" xfId="627" xr:uid="{5B482162-1B6B-4F81-89FB-F1F4EC0DD770}"/>
    <cellStyle name="Įprastas 4 4 2 2 4 2 2" xfId="1271" xr:uid="{EAE837C5-82A4-4B83-8748-1343E2B9C9C7}"/>
    <cellStyle name="Įprastas 4 4 2 2 4 2 2 2" xfId="9201" xr:uid="{728E78DB-67BB-412C-A9DB-A71FFFE0C467}"/>
    <cellStyle name="Įprastas 4 4 2 2 4 2 3" xfId="2237" xr:uid="{23E03076-094A-46A3-B05A-4A22563E7BB5}"/>
    <cellStyle name="Įprastas 4 4 2 2 4 2 3 2" xfId="10167" xr:uid="{0DD4A521-6D96-4A6D-8F59-51C73B955B20}"/>
    <cellStyle name="Įprastas 4 4 2 2 4 2 4" xfId="2881" xr:uid="{69D49E7B-33F2-4E6E-BA9D-63C872D83743}"/>
    <cellStyle name="Įprastas 4 4 2 2 4 2 4 2" xfId="10811" xr:uid="{84E71686-DCC7-4842-896A-4FA8176D2412}"/>
    <cellStyle name="Įprastas 4 4 2 2 4 2 5" xfId="3525" xr:uid="{BE55C331-231C-425D-A444-C276A0107BAC}"/>
    <cellStyle name="Įprastas 4 4 2 2 4 2 5 2" xfId="11455" xr:uid="{DBF83BB0-700E-466E-9972-BCAF2486E726}"/>
    <cellStyle name="Įprastas 4 4 2 2 4 2 6" xfId="4922" xr:uid="{5A92988B-81C9-4E3C-9BAC-D85F35D4AD36}"/>
    <cellStyle name="Įprastas 4 4 2 2 4 2 6 2" xfId="12852" xr:uid="{F10C5E6A-69B3-4F98-818F-3C16A083A16A}"/>
    <cellStyle name="Įprastas 4 4 2 2 4 2 7" xfId="7913" xr:uid="{3FE4722F-DFF1-44A5-8B92-0740061518B3}"/>
    <cellStyle name="Įprastas 4 4 2 2 4 2 7 2" xfId="15843" xr:uid="{86CEC8F0-9415-4E06-8E65-9F57346329EB}"/>
    <cellStyle name="Įprastas 4 4 2 2 4 2 8" xfId="8557" xr:uid="{7D836FB9-A98C-4178-A108-93BA39474C18}"/>
    <cellStyle name="Įprastas 4 4 2 2 4 3" xfId="949" xr:uid="{CEFA107A-3B47-413A-9DFC-BE396597239E}"/>
    <cellStyle name="Įprastas 4 4 2 2 4 3 2" xfId="5886" xr:uid="{9A7C0F42-6CFA-44AE-B401-354505E19564}"/>
    <cellStyle name="Įprastas 4 4 2 2 4 3 2 2" xfId="13816" xr:uid="{1230CF65-66C4-4446-BBF0-8ED5D65121CA}"/>
    <cellStyle name="Įprastas 4 4 2 2 4 3 3" xfId="8879" xr:uid="{D44A2A36-91B2-4B3E-A168-83D40929FB2C}"/>
    <cellStyle name="Įprastas 4 4 2 2 4 4" xfId="1593" xr:uid="{2AD98C60-6081-4143-B45E-2BD03E5C7333}"/>
    <cellStyle name="Įprastas 4 4 2 2 4 4 2" xfId="6609" xr:uid="{03B3DCBF-9951-4AAD-8286-A4BE2A98CDF3}"/>
    <cellStyle name="Įprastas 4 4 2 2 4 4 2 2" xfId="14539" xr:uid="{9DAD7249-3D3D-4F02-B8A3-9B51AE6BD0F4}"/>
    <cellStyle name="Įprastas 4 4 2 2 4 4 3" xfId="9523" xr:uid="{0F4C9980-3DA8-4DFE-8D67-EC8198AC0720}"/>
    <cellStyle name="Įprastas 4 4 2 2 4 5" xfId="1915" xr:uid="{7C8A74EA-5D8F-4806-B248-E7E972AAA278}"/>
    <cellStyle name="Įprastas 4 4 2 2 4 5 2" xfId="9845" xr:uid="{18CA65EA-5FA1-41E8-A25E-0BFA2822691E}"/>
    <cellStyle name="Įprastas 4 4 2 2 4 6" xfId="2559" xr:uid="{6E61C886-72FF-4256-86B6-B864958FBE83}"/>
    <cellStyle name="Įprastas 4 4 2 2 4 6 2" xfId="10489" xr:uid="{366BC082-5436-4585-84C2-B7DFC56109DF}"/>
    <cellStyle name="Įprastas 4 4 2 2 4 7" xfId="3203" xr:uid="{99168886-9AF1-4619-AF7A-C6AD34DB0D2C}"/>
    <cellStyle name="Įprastas 4 4 2 2 4 7 2" xfId="11133" xr:uid="{D7A4EE48-77C3-4941-9A47-5ECF49C3A3BB}"/>
    <cellStyle name="Įprastas 4 4 2 2 4 8" xfId="3958" xr:uid="{C61A00C9-769B-439D-8F58-115DC91F566B}"/>
    <cellStyle name="Įprastas 4 4 2 2 4 8 2" xfId="11888" xr:uid="{B0F6CC5B-22F3-4443-996D-0C48FBA659CD}"/>
    <cellStyle name="Įprastas 4 4 2 2 4 9" xfId="7591" xr:uid="{DE249BD0-8568-401B-B856-AE4D66144E83}"/>
    <cellStyle name="Įprastas 4 4 2 2 4 9 2" xfId="15521" xr:uid="{F7C2DFB0-8A3D-4098-BB96-3513C9532F9C}"/>
    <cellStyle name="Įprastas 4 4 2 2 5" xfId="368" xr:uid="{1E92A724-2C90-40EB-9ACB-74B2C2BD65AE}"/>
    <cellStyle name="Įprastas 4 4 2 2 5 2" xfId="1012" xr:uid="{8B8D44BC-3759-4B7B-821E-6659B00FA568}"/>
    <cellStyle name="Įprastas 4 4 2 2 5 2 2" xfId="5163" xr:uid="{A776285D-5F09-4B0D-B14F-AA341BE3B55C}"/>
    <cellStyle name="Įprastas 4 4 2 2 5 2 2 2" xfId="13093" xr:uid="{A95729B9-F004-4D40-B905-9112F0F3AA70}"/>
    <cellStyle name="Įprastas 4 4 2 2 5 2 3" xfId="8942" xr:uid="{CA99993F-081F-42AC-BBE3-47BBDFE219E8}"/>
    <cellStyle name="Įprastas 4 4 2 2 5 3" xfId="1978" xr:uid="{1C58270F-3B8F-495A-8D6B-413B3BF18F1D}"/>
    <cellStyle name="Įprastas 4 4 2 2 5 3 2" xfId="6127" xr:uid="{1B1FC6D0-2A34-4872-9715-10A6FA2EC20F}"/>
    <cellStyle name="Įprastas 4 4 2 2 5 3 2 2" xfId="14057" xr:uid="{1A55F90E-69EA-479C-935F-66FF27947B3A}"/>
    <cellStyle name="Įprastas 4 4 2 2 5 3 3" xfId="9908" xr:uid="{A43DD4CA-00B3-4D64-892B-61DD012AA4B8}"/>
    <cellStyle name="Įprastas 4 4 2 2 5 4" xfId="2622" xr:uid="{C029058C-3B0B-4158-9610-62A1D0D86D45}"/>
    <cellStyle name="Įprastas 4 4 2 2 5 4 2" xfId="6850" xr:uid="{E7603BE6-AC47-4AF5-A82C-151510F8487A}"/>
    <cellStyle name="Įprastas 4 4 2 2 5 4 2 2" xfId="14780" xr:uid="{045A30D1-2585-43EE-BD45-E1E1C46A8B80}"/>
    <cellStyle name="Įprastas 4 4 2 2 5 4 3" xfId="10552" xr:uid="{20F3E278-AAE7-42B0-BDC2-1891DDAE7B99}"/>
    <cellStyle name="Įprastas 4 4 2 2 5 5" xfId="3266" xr:uid="{71741108-F3E9-46D8-862F-758846180D60}"/>
    <cellStyle name="Įprastas 4 4 2 2 5 5 2" xfId="11196" xr:uid="{85719ECB-CEA5-4801-A796-28D36DA81004}"/>
    <cellStyle name="Įprastas 4 4 2 2 5 6" xfId="4199" xr:uid="{8463358B-446B-4AB2-92BC-AD47EBE0B9BD}"/>
    <cellStyle name="Įprastas 4 4 2 2 5 6 2" xfId="12129" xr:uid="{9D9AB848-0E15-4A6D-883A-07BD52254B4D}"/>
    <cellStyle name="Įprastas 4 4 2 2 5 7" xfId="7654" xr:uid="{1496AEA4-600D-4871-89C3-80D3A8E5CF8B}"/>
    <cellStyle name="Įprastas 4 4 2 2 5 7 2" xfId="15584" xr:uid="{21390E41-0EB3-4D87-BB6A-7CD0DFDB4EC4}"/>
    <cellStyle name="Įprastas 4 4 2 2 5 8" xfId="8298" xr:uid="{4D642F47-1E1F-4FCC-93DB-CB83FEF6C2AE}"/>
    <cellStyle name="Įprastas 4 4 2 2 6" xfId="690" xr:uid="{7AB0BC77-9594-4B87-B667-51021AF0ECDA}"/>
    <cellStyle name="Įprastas 4 4 2 2 6 2" xfId="5404" xr:uid="{C054F290-9FF5-4F35-8C78-496A8D92A9AF}"/>
    <cellStyle name="Įprastas 4 4 2 2 6 2 2" xfId="13334" xr:uid="{C14F54BD-C0BA-46C5-9F66-6F2AE3D84859}"/>
    <cellStyle name="Įprastas 4 4 2 2 6 3" xfId="7091" xr:uid="{752D50EB-AC03-4D08-939F-285F1AE121E0}"/>
    <cellStyle name="Įprastas 4 4 2 2 6 3 2" xfId="15021" xr:uid="{E2077C61-761F-4205-9234-93ED89F0D820}"/>
    <cellStyle name="Įprastas 4 4 2 2 6 4" xfId="4440" xr:uid="{CD6FC2B1-9458-4622-BF15-C2DF87E069A2}"/>
    <cellStyle name="Įprastas 4 4 2 2 6 4 2" xfId="12370" xr:uid="{41BE535B-07B9-4031-9D86-B407ECA8820C}"/>
    <cellStyle name="Įprastas 4 4 2 2 6 5" xfId="8620" xr:uid="{11E9EE61-CCFC-4456-9567-819B4D855E1D}"/>
    <cellStyle name="Įprastas 4 4 2 2 7" xfId="1334" xr:uid="{BE75B5BB-1857-45FD-AA14-10118611AB14}"/>
    <cellStyle name="Įprastas 4 4 2 2 7 2" xfId="4681" xr:uid="{064719F6-4269-488D-9FC6-51FCA86197AF}"/>
    <cellStyle name="Įprastas 4 4 2 2 7 2 2" xfId="12611" xr:uid="{2DDE0F49-248D-439B-8561-7DE53DF482C9}"/>
    <cellStyle name="Įprastas 4 4 2 2 7 3" xfId="9264" xr:uid="{E52480C0-E8F6-4D1F-A1D0-665A5A19A76A}"/>
    <cellStyle name="Įprastas 4 4 2 2 8" xfId="1656" xr:uid="{6F2767D0-816E-4479-A647-CB51032563DE}"/>
    <cellStyle name="Įprastas 4 4 2 2 8 2" xfId="5645" xr:uid="{B20F497C-2106-4A2D-83A4-1C27A8CCD608}"/>
    <cellStyle name="Įprastas 4 4 2 2 8 2 2" xfId="13575" xr:uid="{82E3F721-315E-4605-95EF-CE8795DB459A}"/>
    <cellStyle name="Įprastas 4 4 2 2 8 3" xfId="9586" xr:uid="{A1045138-CBCE-42DE-A794-9983614BFE83}"/>
    <cellStyle name="Įprastas 4 4 2 2 9" xfId="2300" xr:uid="{4658AA5A-F45E-485A-92C9-6F77B158C2C1}"/>
    <cellStyle name="Įprastas 4 4 2 2 9 2" xfId="6368" xr:uid="{A5CC194B-C561-4BBE-AE1B-666C8B38112E}"/>
    <cellStyle name="Įprastas 4 4 2 2 9 2 2" xfId="14298" xr:uid="{1103AC92-8086-4364-AD89-591EB7306C3A}"/>
    <cellStyle name="Įprastas 4 4 2 2 9 3" xfId="10230" xr:uid="{01B0115F-C589-42C5-9C70-284B8A3A779D}"/>
    <cellStyle name="Įprastas 4 4 2 3" xfId="65" xr:uid="{16EE039D-200F-4459-8597-6DC363F7B2BA}"/>
    <cellStyle name="Įprastas 4 4 2 3 10" xfId="2964" xr:uid="{3BC814BE-9501-444B-8B4D-ED2B0C51391A}"/>
    <cellStyle name="Įprastas 4 4 2 3 10 2" xfId="10894" xr:uid="{A92E0C61-5FEE-4EE7-B384-7791E2ECA177}"/>
    <cellStyle name="Įprastas 4 4 2 3 11" xfId="3608" xr:uid="{4C26C831-96E9-4072-8A84-0B66E5EF0E44}"/>
    <cellStyle name="Įprastas 4 4 2 3 11 2" xfId="11538" xr:uid="{3A32F664-78F8-42F1-BEBD-A4F27EAFA623}"/>
    <cellStyle name="Įprastas 4 4 2 3 12" xfId="3737" xr:uid="{CA81553C-EF13-4948-93BC-F3A1DB68DE4D}"/>
    <cellStyle name="Įprastas 4 4 2 3 12 2" xfId="11667" xr:uid="{02207787-236C-4CBF-8766-683B54DD38B6}"/>
    <cellStyle name="Įprastas 4 4 2 3 13" xfId="7352" xr:uid="{C4B82F47-2773-4F05-A04C-417CD8144733}"/>
    <cellStyle name="Įprastas 4 4 2 3 13 2" xfId="15282" xr:uid="{1F596D1F-E0F8-48C0-9FB1-80E678CAF5E0}"/>
    <cellStyle name="Įprastas 4 4 2 3 14" xfId="7996" xr:uid="{174622F9-B806-4769-81D1-2B10670F227E}"/>
    <cellStyle name="Įprastas 4 4 2 3 2" xfId="131" xr:uid="{18BCE72E-42CB-4101-9041-50C1A8BDD96B}"/>
    <cellStyle name="Įprastas 4 4 2 3 2 10" xfId="3797" xr:uid="{78E82E99-0701-42AE-840A-16B20C533B16}"/>
    <cellStyle name="Įprastas 4 4 2 3 2 10 2" xfId="11727" xr:uid="{DE8EADA8-3F9C-41A6-89AC-B8A5088BB03F}"/>
    <cellStyle name="Įprastas 4 4 2 3 2 11" xfId="7417" xr:uid="{710D2421-A6CD-4658-9BD5-F977ACA2C5A2}"/>
    <cellStyle name="Įprastas 4 4 2 3 2 11 2" xfId="15347" xr:uid="{EA5590E7-6C1D-4530-88F9-D72DBA1C96EA}"/>
    <cellStyle name="Įprastas 4 4 2 3 2 12" xfId="8061" xr:uid="{C2B4C8E4-152B-4FD7-ACF9-85A9531BA589}"/>
    <cellStyle name="Įprastas 4 4 2 3 2 2" xfId="261" xr:uid="{80D9596D-C55C-4C1D-BF25-4ED36F5FC055}"/>
    <cellStyle name="Įprastas 4 4 2 3 2 2 10" xfId="8191" xr:uid="{56C7138E-8724-4D00-8BAF-BBC3E6734177}"/>
    <cellStyle name="Įprastas 4 4 2 3 2 2 2" xfId="583" xr:uid="{151BFCEA-DBFA-4DD0-9873-0EB16EAAD6A8}"/>
    <cellStyle name="Įprastas 4 4 2 3 2 2 2 2" xfId="1227" xr:uid="{EC009533-4951-48F0-993B-32D1EDBEA30A}"/>
    <cellStyle name="Įprastas 4 4 2 3 2 2 2 2 2" xfId="5122" xr:uid="{2AFC3B7A-0AEC-4831-8FD2-C5C4500DB4DF}"/>
    <cellStyle name="Įprastas 4 4 2 3 2 2 2 2 2 2" xfId="13052" xr:uid="{3B5163FB-35B1-4788-AB03-959B6F650893}"/>
    <cellStyle name="Įprastas 4 4 2 3 2 2 2 2 3" xfId="9157" xr:uid="{0B83F5E6-42E1-4EA1-818C-736BC9758943}"/>
    <cellStyle name="Įprastas 4 4 2 3 2 2 2 3" xfId="2193" xr:uid="{15FBE3C7-9A27-45FC-93D5-E7D48220D611}"/>
    <cellStyle name="Įprastas 4 4 2 3 2 2 2 3 2" xfId="6086" xr:uid="{E53DC6EF-E113-4698-9B83-3FC3808E899C}"/>
    <cellStyle name="Įprastas 4 4 2 3 2 2 2 3 2 2" xfId="14016" xr:uid="{3F1D5379-C46F-4858-960F-D2CE7D52FDE0}"/>
    <cellStyle name="Įprastas 4 4 2 3 2 2 2 3 3" xfId="10123" xr:uid="{02729BD3-F7EF-4E22-8B83-48DCE88B49AE}"/>
    <cellStyle name="Įprastas 4 4 2 3 2 2 2 4" xfId="2837" xr:uid="{A5B3F7B6-C568-4D51-9D5B-FDFAF043E3F9}"/>
    <cellStyle name="Įprastas 4 4 2 3 2 2 2 4 2" xfId="6809" xr:uid="{2FEA6395-3DC1-4CFB-BB31-8E1070DF8B3F}"/>
    <cellStyle name="Įprastas 4 4 2 3 2 2 2 4 2 2" xfId="14739" xr:uid="{210C637B-0442-4D1C-BA7C-BC301E6BA265}"/>
    <cellStyle name="Įprastas 4 4 2 3 2 2 2 4 3" xfId="10767" xr:uid="{C3B1E98A-F6C4-44D1-951E-3290FCE23E9C}"/>
    <cellStyle name="Įprastas 4 4 2 3 2 2 2 5" xfId="3481" xr:uid="{3360D662-DA3B-4D5E-ACA2-CB42613EAF1B}"/>
    <cellStyle name="Įprastas 4 4 2 3 2 2 2 5 2" xfId="11411" xr:uid="{1824EE23-8C2B-425B-88B2-A0A44216EBC0}"/>
    <cellStyle name="Įprastas 4 4 2 3 2 2 2 6" xfId="4158" xr:uid="{FD1ECEE0-2753-4DC3-A2CB-801EF77703C0}"/>
    <cellStyle name="Įprastas 4 4 2 3 2 2 2 6 2" xfId="12088" xr:uid="{2229BD82-750A-492E-B53A-7A47C515B236}"/>
    <cellStyle name="Įprastas 4 4 2 3 2 2 2 7" xfId="7869" xr:uid="{6282768F-D075-4204-BF58-18CA27A8BCDB}"/>
    <cellStyle name="Įprastas 4 4 2 3 2 2 2 7 2" xfId="15799" xr:uid="{9F6840B6-9A2E-4646-8A99-97CA37CBEA95}"/>
    <cellStyle name="Įprastas 4 4 2 3 2 2 2 8" xfId="8513" xr:uid="{2793FDC5-80A2-4508-A87A-AD67C3AE0BAA}"/>
    <cellStyle name="Įprastas 4 4 2 3 2 2 3" xfId="905" xr:uid="{C5FDE540-1977-445C-81FB-008FC89E9A69}"/>
    <cellStyle name="Įprastas 4 4 2 3 2 2 3 2" xfId="5363" xr:uid="{D17ABE70-E657-47C7-86C8-2676458849BE}"/>
    <cellStyle name="Įprastas 4 4 2 3 2 2 3 2 2" xfId="13293" xr:uid="{54834E31-BD0E-4911-8AA4-8EE66F839511}"/>
    <cellStyle name="Įprastas 4 4 2 3 2 2 3 3" xfId="6327" xr:uid="{4E100034-3890-471F-B266-94B49DDAC160}"/>
    <cellStyle name="Įprastas 4 4 2 3 2 2 3 3 2" xfId="14257" xr:uid="{98DEB707-CFBD-4E19-9E9B-DDD894B071FE}"/>
    <cellStyle name="Įprastas 4 4 2 3 2 2 3 4" xfId="7050" xr:uid="{EFBB64AC-48F2-43D9-B3E6-2146E7CA79BD}"/>
    <cellStyle name="Įprastas 4 4 2 3 2 2 3 4 2" xfId="14980" xr:uid="{D471E0C0-5F94-4976-B2FD-21228B970209}"/>
    <cellStyle name="Įprastas 4 4 2 3 2 2 3 5" xfId="4399" xr:uid="{069BD908-F922-405D-A56A-3B1C5E57BD1D}"/>
    <cellStyle name="Įprastas 4 4 2 3 2 2 3 5 2" xfId="12329" xr:uid="{CCEE18D1-7612-4277-BB06-71F788C5054A}"/>
    <cellStyle name="Įprastas 4 4 2 3 2 2 3 6" xfId="8835" xr:uid="{4A495738-2188-4654-AF02-8E1A36B21AAD}"/>
    <cellStyle name="Įprastas 4 4 2 3 2 2 4" xfId="1549" xr:uid="{F4EBB978-6E70-4FB2-8A8D-C1820390A754}"/>
    <cellStyle name="Įprastas 4 4 2 3 2 2 4 2" xfId="5604" xr:uid="{362C96E2-9721-4DAE-B0BD-A10E7B230264}"/>
    <cellStyle name="Įprastas 4 4 2 3 2 2 4 2 2" xfId="13534" xr:uid="{7C00AFAA-76F2-4B6B-B0F7-D645884E072D}"/>
    <cellStyle name="Įprastas 4 4 2 3 2 2 4 3" xfId="7291" xr:uid="{C0FB3205-5B0E-450E-B30E-4D1E8A720DC4}"/>
    <cellStyle name="Įprastas 4 4 2 3 2 2 4 3 2" xfId="15221" xr:uid="{35A6EE02-435F-4A29-9E0E-04D913CAD034}"/>
    <cellStyle name="Įprastas 4 4 2 3 2 2 4 4" xfId="4640" xr:uid="{8D9EB767-993C-4118-8AD6-516B9C2CB318}"/>
    <cellStyle name="Įprastas 4 4 2 3 2 2 4 4 2" xfId="12570" xr:uid="{7B765DC6-1D18-42C6-98F6-FF610082501F}"/>
    <cellStyle name="Įprastas 4 4 2 3 2 2 4 5" xfId="9479" xr:uid="{47A8A7BA-BC7D-4EFA-8414-9AFB3A0A20BD}"/>
    <cellStyle name="Įprastas 4 4 2 3 2 2 5" xfId="1871" xr:uid="{1EC03C11-0A85-43A9-AFFC-C5E1FCA0885D}"/>
    <cellStyle name="Įprastas 4 4 2 3 2 2 5 2" xfId="4881" xr:uid="{61B6DF26-1035-491E-BF2F-9CAE9FAA601B}"/>
    <cellStyle name="Įprastas 4 4 2 3 2 2 5 2 2" xfId="12811" xr:uid="{DC2A4D2C-7E5C-4BF7-BF66-C5ADCF1F26EC}"/>
    <cellStyle name="Įprastas 4 4 2 3 2 2 5 3" xfId="9801" xr:uid="{B95612BB-A1F3-4FD1-ADED-B1A9D0D5DEB3}"/>
    <cellStyle name="Įprastas 4 4 2 3 2 2 6" xfId="2515" xr:uid="{172F44A2-6487-4F5F-99EC-5CAF52ACA084}"/>
    <cellStyle name="Įprastas 4 4 2 3 2 2 6 2" xfId="5845" xr:uid="{88F36AA4-F7EC-4F06-932E-0D59E8F862C4}"/>
    <cellStyle name="Įprastas 4 4 2 3 2 2 6 2 2" xfId="13775" xr:uid="{A3E88C3B-BC11-4F29-836A-88A402FBA376}"/>
    <cellStyle name="Įprastas 4 4 2 3 2 2 6 3" xfId="10445" xr:uid="{3B54FB73-AC17-4D50-877D-96D836345F66}"/>
    <cellStyle name="Įprastas 4 4 2 3 2 2 7" xfId="3159" xr:uid="{F0FA8F9B-877B-481F-AB7C-5219F376951B}"/>
    <cellStyle name="Įprastas 4 4 2 3 2 2 7 2" xfId="6568" xr:uid="{9C6AD779-0136-4F7A-A957-2B28B244093E}"/>
    <cellStyle name="Įprastas 4 4 2 3 2 2 7 2 2" xfId="14498" xr:uid="{0181A574-2C43-46D1-83D0-4E90F70AE5E9}"/>
    <cellStyle name="Įprastas 4 4 2 3 2 2 7 3" xfId="11089" xr:uid="{6566445F-3189-46CC-8D6D-BCBDEE57F65E}"/>
    <cellStyle name="Įprastas 4 4 2 3 2 2 8" xfId="3917" xr:uid="{055CDE95-CCEA-4F56-A4D5-ECCC7C0D77D3}"/>
    <cellStyle name="Įprastas 4 4 2 3 2 2 8 2" xfId="11847" xr:uid="{9D963284-EAFC-4768-86E5-E8BE8B346080}"/>
    <cellStyle name="Įprastas 4 4 2 3 2 2 9" xfId="7547" xr:uid="{E0A6ADD7-5566-42EC-8460-47F7031B4D46}"/>
    <cellStyle name="Įprastas 4 4 2 3 2 2 9 2" xfId="15477" xr:uid="{EA2FC5A0-0F49-4B9A-A393-A9F051CD6994}"/>
    <cellStyle name="Įprastas 4 4 2 3 2 3" xfId="453" xr:uid="{7E7334A9-EC6C-44E9-91CE-373B6EA0F696}"/>
    <cellStyle name="Įprastas 4 4 2 3 2 3 2" xfId="1097" xr:uid="{AF4659CD-2614-4278-B86B-177F9DC6FC68}"/>
    <cellStyle name="Įprastas 4 4 2 3 2 3 2 2" xfId="5002" xr:uid="{BBA72C4F-0255-455D-A748-2665D93A42EE}"/>
    <cellStyle name="Įprastas 4 4 2 3 2 3 2 2 2" xfId="12932" xr:uid="{4538D791-92E4-4EA9-BD02-C9D99A2A419E}"/>
    <cellStyle name="Įprastas 4 4 2 3 2 3 2 3" xfId="9027" xr:uid="{7B25C245-2DE8-4DDD-AD20-F07EC34DC51D}"/>
    <cellStyle name="Įprastas 4 4 2 3 2 3 3" xfId="2063" xr:uid="{62AF42BE-9D3F-4B55-A94B-34B87F7CD79D}"/>
    <cellStyle name="Įprastas 4 4 2 3 2 3 3 2" xfId="5966" xr:uid="{45EA9C96-EEE7-435F-9FF9-BB9309215E4B}"/>
    <cellStyle name="Įprastas 4 4 2 3 2 3 3 2 2" xfId="13896" xr:uid="{1E7BB6E0-E563-4070-A085-FFE0884BF229}"/>
    <cellStyle name="Įprastas 4 4 2 3 2 3 3 3" xfId="9993" xr:uid="{1DF13659-FF56-488D-BE8F-E53C3FE36BCC}"/>
    <cellStyle name="Įprastas 4 4 2 3 2 3 4" xfId="2707" xr:uid="{4F45D31D-9D27-4642-BB28-FEA9637E1624}"/>
    <cellStyle name="Įprastas 4 4 2 3 2 3 4 2" xfId="6689" xr:uid="{71D780C8-73C2-4BD9-A66F-64AABE18797D}"/>
    <cellStyle name="Įprastas 4 4 2 3 2 3 4 2 2" xfId="14619" xr:uid="{78D8E5D4-FC01-450D-B3B1-90C2BB7F6938}"/>
    <cellStyle name="Įprastas 4 4 2 3 2 3 4 3" xfId="10637" xr:uid="{AF630790-D515-460C-A669-B68851F7B65C}"/>
    <cellStyle name="Įprastas 4 4 2 3 2 3 5" xfId="3351" xr:uid="{CEBC68EF-FB54-4E11-85D9-E94B42DDC59E}"/>
    <cellStyle name="Įprastas 4 4 2 3 2 3 5 2" xfId="11281" xr:uid="{86569FB8-A932-4D3E-9547-3CDA93DD957B}"/>
    <cellStyle name="Įprastas 4 4 2 3 2 3 6" xfId="4038" xr:uid="{41A94E19-D3FB-4256-BA0C-3B8B2AEC0441}"/>
    <cellStyle name="Įprastas 4 4 2 3 2 3 6 2" xfId="11968" xr:uid="{071B9F2D-7479-4DF2-BBA3-ABCBFDA26CAC}"/>
    <cellStyle name="Įprastas 4 4 2 3 2 3 7" xfId="7739" xr:uid="{343A5971-7D57-48EC-9FA4-6C6D2226C49A}"/>
    <cellStyle name="Įprastas 4 4 2 3 2 3 7 2" xfId="15669" xr:uid="{5E9989A3-0CCC-4324-93CD-AB6CBA34D3B4}"/>
    <cellStyle name="Įprastas 4 4 2 3 2 3 8" xfId="8383" xr:uid="{6819635E-50F1-4D00-996D-78CB05944F20}"/>
    <cellStyle name="Įprastas 4 4 2 3 2 4" xfId="775" xr:uid="{9C23A238-8C1A-420A-9747-5684F240ABFD}"/>
    <cellStyle name="Įprastas 4 4 2 3 2 4 2" xfId="5243" xr:uid="{5954BD71-B8B3-438C-B015-8CAE83F187A3}"/>
    <cellStyle name="Įprastas 4 4 2 3 2 4 2 2" xfId="13173" xr:uid="{49D35AFA-27D4-4FA2-BFEE-A7A25DF6BD80}"/>
    <cellStyle name="Įprastas 4 4 2 3 2 4 3" xfId="6207" xr:uid="{26CFA1B7-5F3D-4E0C-87A0-D1E55A9EC106}"/>
    <cellStyle name="Įprastas 4 4 2 3 2 4 3 2" xfId="14137" xr:uid="{FD6EDD5D-6C4E-4D52-9080-B585BADB96C2}"/>
    <cellStyle name="Įprastas 4 4 2 3 2 4 4" xfId="6930" xr:uid="{01C74B80-E53E-437F-B12A-09445B77DA93}"/>
    <cellStyle name="Įprastas 4 4 2 3 2 4 4 2" xfId="14860" xr:uid="{FC56F4CC-6633-49A3-8B0B-0D9ADFC3E616}"/>
    <cellStyle name="Įprastas 4 4 2 3 2 4 5" xfId="4279" xr:uid="{41BC71F4-E6C6-4CA0-8003-2D8BF339206F}"/>
    <cellStyle name="Įprastas 4 4 2 3 2 4 5 2" xfId="12209" xr:uid="{C50AB352-C0A5-4192-B7EA-C75CE94E3C62}"/>
    <cellStyle name="Įprastas 4 4 2 3 2 4 6" xfId="8705" xr:uid="{A3B993A7-7576-4B99-862D-C5E8AAC2ED31}"/>
    <cellStyle name="Įprastas 4 4 2 3 2 5" xfId="1419" xr:uid="{FBE422D9-A7D2-4FDC-BB69-9CEF82A96D65}"/>
    <cellStyle name="Įprastas 4 4 2 3 2 5 2" xfId="5484" xr:uid="{24BC0068-7F82-4311-AD65-1D7F238189DF}"/>
    <cellStyle name="Įprastas 4 4 2 3 2 5 2 2" xfId="13414" xr:uid="{3AEFCDBD-6C79-44D6-BD5C-05B908C7FC51}"/>
    <cellStyle name="Įprastas 4 4 2 3 2 5 3" xfId="7171" xr:uid="{C8497F41-45EA-4965-8E49-36732A5BC830}"/>
    <cellStyle name="Įprastas 4 4 2 3 2 5 3 2" xfId="15101" xr:uid="{8F2E75AD-4B17-408B-AF5A-E619B0728B0B}"/>
    <cellStyle name="Įprastas 4 4 2 3 2 5 4" xfId="4520" xr:uid="{71487DA6-FEB4-401D-8938-8A0DFAA7CEFC}"/>
    <cellStyle name="Įprastas 4 4 2 3 2 5 4 2" xfId="12450" xr:uid="{A7BCDF54-D716-4395-B1E2-1C7FAF50C708}"/>
    <cellStyle name="Įprastas 4 4 2 3 2 5 5" xfId="9349" xr:uid="{75E0F081-1A9D-4DED-9464-1A86259D37B8}"/>
    <cellStyle name="Įprastas 4 4 2 3 2 6" xfId="1741" xr:uid="{F03A36B8-8822-427C-AAE6-13393FC146F5}"/>
    <cellStyle name="Įprastas 4 4 2 3 2 6 2" xfId="4761" xr:uid="{79D41D76-751E-4F5F-A861-3379F799BB96}"/>
    <cellStyle name="Įprastas 4 4 2 3 2 6 2 2" xfId="12691" xr:uid="{827010E7-FA5A-4FE9-AAD0-0C036E60FA18}"/>
    <cellStyle name="Įprastas 4 4 2 3 2 6 3" xfId="9671" xr:uid="{1283B72B-7F05-48C1-B4AA-E04184AE5D32}"/>
    <cellStyle name="Įprastas 4 4 2 3 2 7" xfId="2385" xr:uid="{C8851EFC-45B4-454D-B25E-CE52B5427F29}"/>
    <cellStyle name="Įprastas 4 4 2 3 2 7 2" xfId="5725" xr:uid="{4C322EBA-BD64-4448-81BB-03E3C1B83A9B}"/>
    <cellStyle name="Įprastas 4 4 2 3 2 7 2 2" xfId="13655" xr:uid="{748459F9-1C80-4608-85CA-B692B769A864}"/>
    <cellStyle name="Įprastas 4 4 2 3 2 7 3" xfId="10315" xr:uid="{D0983CF4-D70C-4FE8-AB4D-4ACA62FA65C5}"/>
    <cellStyle name="Įprastas 4 4 2 3 2 8" xfId="3029" xr:uid="{75CDF43B-07D7-4672-9C5B-5ACC7753300C}"/>
    <cellStyle name="Įprastas 4 4 2 3 2 8 2" xfId="6448" xr:uid="{CB7C22F8-B9EE-4FC1-B4C6-D3649D520D59}"/>
    <cellStyle name="Įprastas 4 4 2 3 2 8 2 2" xfId="14378" xr:uid="{46122EEE-1424-4C95-BDF7-7E45852AF87C}"/>
    <cellStyle name="Įprastas 4 4 2 3 2 8 3" xfId="10959" xr:uid="{1E943469-F3C5-4057-B953-8F082A807CBD}"/>
    <cellStyle name="Įprastas 4 4 2 3 2 9" xfId="3673" xr:uid="{AAC313A7-7297-44A2-8308-5ED6593FEC75}"/>
    <cellStyle name="Įprastas 4 4 2 3 2 9 2" xfId="11603" xr:uid="{1CC4C510-64F3-40E8-8DA4-E5D43A931CFF}"/>
    <cellStyle name="Įprastas 4 4 2 3 3" xfId="196" xr:uid="{A08D601A-1076-4BDE-ADB9-9C092A6004E3}"/>
    <cellStyle name="Įprastas 4 4 2 3 3 10" xfId="8126" xr:uid="{F1AF00B9-3B9B-4256-8502-77231B0FA549}"/>
    <cellStyle name="Įprastas 4 4 2 3 3 2" xfId="518" xr:uid="{FCBF4876-51A8-40F3-9648-16BBC7260909}"/>
    <cellStyle name="Įprastas 4 4 2 3 3 2 2" xfId="1162" xr:uid="{E151E8AA-D7C1-42B9-8798-19CDE35C7D9F}"/>
    <cellStyle name="Įprastas 4 4 2 3 3 2 2 2" xfId="5062" xr:uid="{58CC9493-9093-4133-8EF3-9C411B6B7C46}"/>
    <cellStyle name="Įprastas 4 4 2 3 3 2 2 2 2" xfId="12992" xr:uid="{FF6A9778-24B8-42C1-911C-56028211B0A1}"/>
    <cellStyle name="Įprastas 4 4 2 3 3 2 2 3" xfId="9092" xr:uid="{A0295067-CB9C-46A8-851D-6904170BCCDD}"/>
    <cellStyle name="Įprastas 4 4 2 3 3 2 3" xfId="2128" xr:uid="{A7E3DD5A-39BD-4836-B46E-732CF3EF020A}"/>
    <cellStyle name="Įprastas 4 4 2 3 3 2 3 2" xfId="6026" xr:uid="{3F0CCA2E-AF00-4CEE-826E-54F30DF9AF2C}"/>
    <cellStyle name="Įprastas 4 4 2 3 3 2 3 2 2" xfId="13956" xr:uid="{D1A21685-083F-4C17-9A6B-39C9D6F07A80}"/>
    <cellStyle name="Įprastas 4 4 2 3 3 2 3 3" xfId="10058" xr:uid="{BF773328-2440-4476-8099-5D7D32FFBB9F}"/>
    <cellStyle name="Įprastas 4 4 2 3 3 2 4" xfId="2772" xr:uid="{784E93BE-E024-486E-8EBA-F8787D4F91C8}"/>
    <cellStyle name="Įprastas 4 4 2 3 3 2 4 2" xfId="6749" xr:uid="{0950BB83-D1EB-4A74-AB0F-CEBBBE50A300}"/>
    <cellStyle name="Įprastas 4 4 2 3 3 2 4 2 2" xfId="14679" xr:uid="{9435210E-2F75-4643-927D-6FDD247321EC}"/>
    <cellStyle name="Įprastas 4 4 2 3 3 2 4 3" xfId="10702" xr:uid="{0C6AB1CE-8889-474C-B0D5-C7AC7637D878}"/>
    <cellStyle name="Įprastas 4 4 2 3 3 2 5" xfId="3416" xr:uid="{209DF915-F3C5-4A7C-A24F-24F65E0B0E6A}"/>
    <cellStyle name="Įprastas 4 4 2 3 3 2 5 2" xfId="11346" xr:uid="{CF680261-DE25-4C9A-A3ED-D399E2F435AF}"/>
    <cellStyle name="Įprastas 4 4 2 3 3 2 6" xfId="4098" xr:uid="{BC7A1391-0F17-4CB0-946E-018B2F59952C}"/>
    <cellStyle name="Įprastas 4 4 2 3 3 2 6 2" xfId="12028" xr:uid="{29C60AC7-A619-4DD6-B73E-55CDA0A5BB1E}"/>
    <cellStyle name="Įprastas 4 4 2 3 3 2 7" xfId="7804" xr:uid="{DD3E1B70-9DE0-4D7A-BDB1-ED3E87F1E43D}"/>
    <cellStyle name="Įprastas 4 4 2 3 3 2 7 2" xfId="15734" xr:uid="{4742FACA-4967-4739-9F12-08C89563BE39}"/>
    <cellStyle name="Įprastas 4 4 2 3 3 2 8" xfId="8448" xr:uid="{DCB735DC-24DF-4EC1-A0A8-D3422AB03E48}"/>
    <cellStyle name="Įprastas 4 4 2 3 3 3" xfId="840" xr:uid="{C6D02C81-AFFC-4538-9A72-44E2DBCBC544}"/>
    <cellStyle name="Įprastas 4 4 2 3 3 3 2" xfId="5303" xr:uid="{91A1DC09-D216-4BB5-8D2F-951D90733B1F}"/>
    <cellStyle name="Įprastas 4 4 2 3 3 3 2 2" xfId="13233" xr:uid="{4A4329F5-09EE-4538-B1DD-7ABDC45864EB}"/>
    <cellStyle name="Įprastas 4 4 2 3 3 3 3" xfId="6267" xr:uid="{24572740-9F3F-4721-9532-2AE7F1BA2833}"/>
    <cellStyle name="Įprastas 4 4 2 3 3 3 3 2" xfId="14197" xr:uid="{BBA3B78C-25E2-4330-A5D7-64DC7B940411}"/>
    <cellStyle name="Įprastas 4 4 2 3 3 3 4" xfId="6990" xr:uid="{2DF9BEDE-0439-41A1-B226-387DFD18F8DC}"/>
    <cellStyle name="Įprastas 4 4 2 3 3 3 4 2" xfId="14920" xr:uid="{7374F383-C05D-4B76-B8A0-77923770EE05}"/>
    <cellStyle name="Įprastas 4 4 2 3 3 3 5" xfId="4339" xr:uid="{CB16E89A-4616-4444-B7E5-A8BDE8F8AEDF}"/>
    <cellStyle name="Įprastas 4 4 2 3 3 3 5 2" xfId="12269" xr:uid="{B5AE4B16-7C9B-4509-A22C-D4E30BCABC34}"/>
    <cellStyle name="Įprastas 4 4 2 3 3 3 6" xfId="8770" xr:uid="{617369FD-4B8B-4F8B-8529-875C354C923E}"/>
    <cellStyle name="Įprastas 4 4 2 3 3 4" xfId="1484" xr:uid="{C531EA67-7644-4867-BC82-9660C3902C92}"/>
    <cellStyle name="Įprastas 4 4 2 3 3 4 2" xfId="5544" xr:uid="{E35BEC54-C486-4A0D-B484-F2E75D167F5F}"/>
    <cellStyle name="Įprastas 4 4 2 3 3 4 2 2" xfId="13474" xr:uid="{8E556E82-D612-4E5B-9C28-AC3A8B8AF3A9}"/>
    <cellStyle name="Įprastas 4 4 2 3 3 4 3" xfId="7231" xr:uid="{E47F9459-D48C-4605-8ADD-00B1E65C788D}"/>
    <cellStyle name="Įprastas 4 4 2 3 3 4 3 2" xfId="15161" xr:uid="{3D7690F9-61EB-4EA2-AB28-1D6FE112B41F}"/>
    <cellStyle name="Įprastas 4 4 2 3 3 4 4" xfId="4580" xr:uid="{C05208E7-7BD2-4B3B-A0D4-2F834A6B7FFB}"/>
    <cellStyle name="Įprastas 4 4 2 3 3 4 4 2" xfId="12510" xr:uid="{E3DB4149-CB2A-4A58-9648-189AE085349B}"/>
    <cellStyle name="Įprastas 4 4 2 3 3 4 5" xfId="9414" xr:uid="{7C5246E8-9412-4ACE-AF66-DAB4933AE11A}"/>
    <cellStyle name="Įprastas 4 4 2 3 3 5" xfId="1806" xr:uid="{2FDDFC2C-7881-4A0F-881B-63D895393ABF}"/>
    <cellStyle name="Įprastas 4 4 2 3 3 5 2" xfId="4821" xr:uid="{A56CA6E8-1D91-47EA-89DC-73A4769FDAE7}"/>
    <cellStyle name="Įprastas 4 4 2 3 3 5 2 2" xfId="12751" xr:uid="{1A4B450C-5F29-4EA8-8321-78E19915BE11}"/>
    <cellStyle name="Įprastas 4 4 2 3 3 5 3" xfId="9736" xr:uid="{C5D9D3C3-7EFA-4121-BF65-DF2013C97EC9}"/>
    <cellStyle name="Įprastas 4 4 2 3 3 6" xfId="2450" xr:uid="{F26B2463-C35B-4A87-98BF-415722B41248}"/>
    <cellStyle name="Įprastas 4 4 2 3 3 6 2" xfId="5785" xr:uid="{71B9D25B-7006-4A40-A982-8729F97F4394}"/>
    <cellStyle name="Įprastas 4 4 2 3 3 6 2 2" xfId="13715" xr:uid="{4B569789-5151-438B-8BF7-3FB6711BC4E3}"/>
    <cellStyle name="Įprastas 4 4 2 3 3 6 3" xfId="10380" xr:uid="{9750970A-79C4-4B6C-A202-04622C6DE8C9}"/>
    <cellStyle name="Įprastas 4 4 2 3 3 7" xfId="3094" xr:uid="{173DA57D-4348-4387-B486-82B4878D69EF}"/>
    <cellStyle name="Įprastas 4 4 2 3 3 7 2" xfId="6508" xr:uid="{E7E59DE4-A7F2-4D2D-98AE-BB6A5A945C6B}"/>
    <cellStyle name="Įprastas 4 4 2 3 3 7 2 2" xfId="14438" xr:uid="{D568BCA4-1A0A-4774-AD93-7EF284ADD0A6}"/>
    <cellStyle name="Įprastas 4 4 2 3 3 7 3" xfId="11024" xr:uid="{6BB20319-AB7B-4BFC-A090-8CED67450D53}"/>
    <cellStyle name="Įprastas 4 4 2 3 3 8" xfId="3857" xr:uid="{6F3D5A0F-5EC0-441E-960E-9270BCC8C1C1}"/>
    <cellStyle name="Įprastas 4 4 2 3 3 8 2" xfId="11787" xr:uid="{D7EBA766-E883-41F4-B2E4-0ECBF00318FA}"/>
    <cellStyle name="Įprastas 4 4 2 3 3 9" xfId="7482" xr:uid="{1850683B-44E6-4376-B18C-35F5B8421392}"/>
    <cellStyle name="Įprastas 4 4 2 3 3 9 2" xfId="15412" xr:uid="{D770653D-7C31-4CD8-8704-3A0F863872C2}"/>
    <cellStyle name="Įprastas 4 4 2 3 4" xfId="325" xr:uid="{8D62D02A-3013-4A47-B96A-0BBA0B98A703}"/>
    <cellStyle name="Įprastas 4 4 2 3 4 10" xfId="8255" xr:uid="{6EDAA78D-0E21-427B-B61D-08E0CCEDFF5A}"/>
    <cellStyle name="Įprastas 4 4 2 3 4 2" xfId="647" xr:uid="{13EE2D20-938D-47A4-968C-0DC5DFC10B1F}"/>
    <cellStyle name="Įprastas 4 4 2 3 4 2 2" xfId="1291" xr:uid="{0EB570F7-9923-4895-9BB9-21DF87B553C3}"/>
    <cellStyle name="Įprastas 4 4 2 3 4 2 2 2" xfId="9221" xr:uid="{75F78264-EC94-430D-95CF-77960F3488F2}"/>
    <cellStyle name="Įprastas 4 4 2 3 4 2 3" xfId="2257" xr:uid="{9DA3D805-084E-49E5-828C-190825C52FF7}"/>
    <cellStyle name="Įprastas 4 4 2 3 4 2 3 2" xfId="10187" xr:uid="{0F3843D0-BCC1-47D6-A965-92F0CD95A38C}"/>
    <cellStyle name="Įprastas 4 4 2 3 4 2 4" xfId="2901" xr:uid="{74BC704A-5753-4D8D-8A9B-7C2C6FECEDF8}"/>
    <cellStyle name="Įprastas 4 4 2 3 4 2 4 2" xfId="10831" xr:uid="{45A6F5DF-138F-4049-ACE1-FB301225F57D}"/>
    <cellStyle name="Įprastas 4 4 2 3 4 2 5" xfId="3545" xr:uid="{96F0997A-1484-4697-ADBA-3C61F122CCE9}"/>
    <cellStyle name="Įprastas 4 4 2 3 4 2 5 2" xfId="11475" xr:uid="{32073BBD-9111-4477-ACF5-CEA14FD7CAB5}"/>
    <cellStyle name="Įprastas 4 4 2 3 4 2 6" xfId="4942" xr:uid="{DCC8BCD8-06B6-4EE2-836A-061CEF6AC6CC}"/>
    <cellStyle name="Įprastas 4 4 2 3 4 2 6 2" xfId="12872" xr:uid="{9F48C162-33EA-405E-A590-7DC254A57285}"/>
    <cellStyle name="Įprastas 4 4 2 3 4 2 7" xfId="7933" xr:uid="{C915419A-E8B4-42E8-80D0-22B1A4B39AA2}"/>
    <cellStyle name="Įprastas 4 4 2 3 4 2 7 2" xfId="15863" xr:uid="{E7AA93C8-D4BC-4A19-AA20-2182EA8144FF}"/>
    <cellStyle name="Įprastas 4 4 2 3 4 2 8" xfId="8577" xr:uid="{41655CB1-9541-4D87-B9C7-9E15BE481FAE}"/>
    <cellStyle name="Įprastas 4 4 2 3 4 3" xfId="969" xr:uid="{1434545E-BCB1-4E34-B7B3-C39151014E05}"/>
    <cellStyle name="Įprastas 4 4 2 3 4 3 2" xfId="5906" xr:uid="{8F34D916-5E4D-4619-A0D5-187655E9E3E9}"/>
    <cellStyle name="Įprastas 4 4 2 3 4 3 2 2" xfId="13836" xr:uid="{CE6D8352-46CE-4C79-8FEE-CC06EE70793F}"/>
    <cellStyle name="Įprastas 4 4 2 3 4 3 3" xfId="8899" xr:uid="{B79A3911-0DD3-486B-80FE-61B95E251444}"/>
    <cellStyle name="Įprastas 4 4 2 3 4 4" xfId="1613" xr:uid="{DF1E94F4-CD9D-4B59-AA3A-927390F37EAB}"/>
    <cellStyle name="Įprastas 4 4 2 3 4 4 2" xfId="6629" xr:uid="{89D7A352-B950-45D2-9C8D-2B984F52AB30}"/>
    <cellStyle name="Įprastas 4 4 2 3 4 4 2 2" xfId="14559" xr:uid="{9B494946-C76F-48DB-AF19-1368BDF937CC}"/>
    <cellStyle name="Įprastas 4 4 2 3 4 4 3" xfId="9543" xr:uid="{C0C02FE6-91E0-4C5F-8314-F1A02A559885}"/>
    <cellStyle name="Įprastas 4 4 2 3 4 5" xfId="1935" xr:uid="{EF28481F-A454-46C8-8EA6-D3A23F58491B}"/>
    <cellStyle name="Įprastas 4 4 2 3 4 5 2" xfId="9865" xr:uid="{4C9B2699-B182-4918-870A-33B230E3B7CD}"/>
    <cellStyle name="Įprastas 4 4 2 3 4 6" xfId="2579" xr:uid="{AA431C74-EF1A-400B-989D-EAA51B5530CB}"/>
    <cellStyle name="Įprastas 4 4 2 3 4 6 2" xfId="10509" xr:uid="{DDFB4F60-B9C4-439B-842E-CF5BE1264AD0}"/>
    <cellStyle name="Įprastas 4 4 2 3 4 7" xfId="3223" xr:uid="{CF4836FC-6D25-4D4F-9596-F258628AA336}"/>
    <cellStyle name="Įprastas 4 4 2 3 4 7 2" xfId="11153" xr:uid="{9862DC52-3D37-4F0D-ABAA-CC82A71E2AA7}"/>
    <cellStyle name="Įprastas 4 4 2 3 4 8" xfId="3978" xr:uid="{2B33039A-15A7-434E-8FAC-01159A2A0EC9}"/>
    <cellStyle name="Įprastas 4 4 2 3 4 8 2" xfId="11908" xr:uid="{73D9ABB6-A2E8-44B2-A94B-44E9E438E5DE}"/>
    <cellStyle name="Įprastas 4 4 2 3 4 9" xfId="7611" xr:uid="{6400FD60-86FC-40EA-9352-EBB9D36C8954}"/>
    <cellStyle name="Įprastas 4 4 2 3 4 9 2" xfId="15541" xr:uid="{0E38C80C-978E-4144-A1B4-B3FF26A9557E}"/>
    <cellStyle name="Įprastas 4 4 2 3 5" xfId="388" xr:uid="{1BD000B6-012A-4671-8B5D-EB86E147655D}"/>
    <cellStyle name="Įprastas 4 4 2 3 5 2" xfId="1032" xr:uid="{00D11C09-1280-4731-BCF1-6BE4DFFEEC08}"/>
    <cellStyle name="Įprastas 4 4 2 3 5 2 2" xfId="5183" xr:uid="{64246E4A-9189-4BFE-AF1A-1F0A6B911526}"/>
    <cellStyle name="Įprastas 4 4 2 3 5 2 2 2" xfId="13113" xr:uid="{CBB607D2-D729-4F16-83DC-0C2F96A99C00}"/>
    <cellStyle name="Įprastas 4 4 2 3 5 2 3" xfId="8962" xr:uid="{8EE9AB53-53DB-422C-9426-8CFEF94DAF03}"/>
    <cellStyle name="Įprastas 4 4 2 3 5 3" xfId="1998" xr:uid="{DAD8C6BD-2F00-4367-A989-1F3EB3E04013}"/>
    <cellStyle name="Įprastas 4 4 2 3 5 3 2" xfId="6147" xr:uid="{FB316976-58C8-4874-B6B1-9ACC583FD78D}"/>
    <cellStyle name="Įprastas 4 4 2 3 5 3 2 2" xfId="14077" xr:uid="{686D7506-52FA-404E-8BA8-B6489185FD2F}"/>
    <cellStyle name="Įprastas 4 4 2 3 5 3 3" xfId="9928" xr:uid="{D44EAC9A-4BC9-44ED-BB75-6A651271968A}"/>
    <cellStyle name="Įprastas 4 4 2 3 5 4" xfId="2642" xr:uid="{26F6A86A-3250-4DAC-82E8-9A8F3AA6409B}"/>
    <cellStyle name="Įprastas 4 4 2 3 5 4 2" xfId="6870" xr:uid="{E4257AD7-F548-4481-A9EF-C045434C6BF1}"/>
    <cellStyle name="Įprastas 4 4 2 3 5 4 2 2" xfId="14800" xr:uid="{36399BC1-D031-4E50-BBBE-A16F8867A743}"/>
    <cellStyle name="Įprastas 4 4 2 3 5 4 3" xfId="10572" xr:uid="{03CA34F7-6EA4-4B51-B6ED-6361DB4FDECD}"/>
    <cellStyle name="Įprastas 4 4 2 3 5 5" xfId="3286" xr:uid="{2207604F-18E7-40AF-9BC2-763E23E7C6C2}"/>
    <cellStyle name="Įprastas 4 4 2 3 5 5 2" xfId="11216" xr:uid="{29FF99A7-8C06-4FB0-B91C-D429FC562269}"/>
    <cellStyle name="Įprastas 4 4 2 3 5 6" xfId="4219" xr:uid="{112EE646-AC4C-49CE-8A76-A327C0BD3778}"/>
    <cellStyle name="Įprastas 4 4 2 3 5 6 2" xfId="12149" xr:uid="{2FF3805F-6672-4F71-92E6-F6E7F682E1C9}"/>
    <cellStyle name="Įprastas 4 4 2 3 5 7" xfId="7674" xr:uid="{F6B23810-6863-45B6-85CB-6B9597FCFD08}"/>
    <cellStyle name="Įprastas 4 4 2 3 5 7 2" xfId="15604" xr:uid="{429A3D37-5686-45B5-A4EF-749A1D5CA2F1}"/>
    <cellStyle name="Įprastas 4 4 2 3 5 8" xfId="8318" xr:uid="{1BA99B4E-3005-47EC-B986-63D98F4F4D73}"/>
    <cellStyle name="Įprastas 4 4 2 3 6" xfId="710" xr:uid="{8BCBC196-48D1-4E29-91D5-64B3D88B3123}"/>
    <cellStyle name="Įprastas 4 4 2 3 6 2" xfId="5424" xr:uid="{7B23E3AB-774E-44E7-BDEC-8C4D9AB03840}"/>
    <cellStyle name="Įprastas 4 4 2 3 6 2 2" xfId="13354" xr:uid="{115FCFCF-C600-4654-9424-7CE3E87563A9}"/>
    <cellStyle name="Įprastas 4 4 2 3 6 3" xfId="7111" xr:uid="{07885CF1-C060-49EE-AE64-EDBA0B04540F}"/>
    <cellStyle name="Įprastas 4 4 2 3 6 3 2" xfId="15041" xr:uid="{1D513486-DF51-4ABB-B02F-0F0052BB200F}"/>
    <cellStyle name="Įprastas 4 4 2 3 6 4" xfId="4460" xr:uid="{512DF4F5-F280-4B93-BF2D-54AF459511C8}"/>
    <cellStyle name="Įprastas 4 4 2 3 6 4 2" xfId="12390" xr:uid="{542D3B42-416C-4C64-9914-47A33F4B427D}"/>
    <cellStyle name="Įprastas 4 4 2 3 6 5" xfId="8640" xr:uid="{EE59DC3D-BDA0-455C-AF89-60897EA95B8E}"/>
    <cellStyle name="Įprastas 4 4 2 3 7" xfId="1354" xr:uid="{CBC5120F-D0B2-44D6-B9B1-B852807C2286}"/>
    <cellStyle name="Įprastas 4 4 2 3 7 2" xfId="4701" xr:uid="{A5BD811E-A4F1-435F-AF37-6D8CAE1BA748}"/>
    <cellStyle name="Įprastas 4 4 2 3 7 2 2" xfId="12631" xr:uid="{68F4CABA-DD89-460B-9D8A-AD85FC1C780B}"/>
    <cellStyle name="Įprastas 4 4 2 3 7 3" xfId="9284" xr:uid="{80B5F0D7-BAEF-452D-AA2F-474E12987B4D}"/>
    <cellStyle name="Įprastas 4 4 2 3 8" xfId="1676" xr:uid="{3D290B03-F2D1-4D94-B273-42026FA55CA1}"/>
    <cellStyle name="Įprastas 4 4 2 3 8 2" xfId="5665" xr:uid="{62800111-CFFE-41BE-87C2-C760EBB90EEA}"/>
    <cellStyle name="Įprastas 4 4 2 3 8 2 2" xfId="13595" xr:uid="{FECBE2E4-DA81-4D3A-A98F-EBA823375DB9}"/>
    <cellStyle name="Įprastas 4 4 2 3 8 3" xfId="9606" xr:uid="{988B31E8-5CE9-43B1-86C0-436D2BABD6B7}"/>
    <cellStyle name="Įprastas 4 4 2 3 9" xfId="2320" xr:uid="{3A4F9533-AFE9-45FD-B03E-08B6E6190A38}"/>
    <cellStyle name="Įprastas 4 4 2 3 9 2" xfId="6388" xr:uid="{7EAAAC9D-4BE8-450F-AB12-5DFFF867F4B5}"/>
    <cellStyle name="Įprastas 4 4 2 3 9 2 2" xfId="14318" xr:uid="{0F6D96CB-F0AD-4BD7-966C-21F43AD7A949}"/>
    <cellStyle name="Įprastas 4 4 2 3 9 3" xfId="10250" xr:uid="{8596C595-5305-4C4E-B74E-99B811F2797E}"/>
    <cellStyle name="Įprastas 4 4 2 4" xfId="91" xr:uid="{223E3E04-FC7C-4AC4-B126-650A0EC50A14}"/>
    <cellStyle name="Įprastas 4 4 2 4 10" xfId="3757" xr:uid="{8A85A760-2930-449B-8799-FF234878E189}"/>
    <cellStyle name="Įprastas 4 4 2 4 10 2" xfId="11687" xr:uid="{AEAAE5E2-2BAB-472C-91AF-6EB6C710A286}"/>
    <cellStyle name="Įprastas 4 4 2 4 11" xfId="7377" xr:uid="{51E12A09-2FA4-463E-BEA0-7BEF84452E5C}"/>
    <cellStyle name="Įprastas 4 4 2 4 11 2" xfId="15307" xr:uid="{59B7A9A2-04AF-475D-B74E-BC3FCD08E6D6}"/>
    <cellStyle name="Įprastas 4 4 2 4 12" xfId="8021" xr:uid="{9F33093E-EE55-46B3-AAB9-D06FEE478A4D}"/>
    <cellStyle name="Įprastas 4 4 2 4 2" xfId="221" xr:uid="{E341E7DA-2B1C-4BF7-9CBF-D5C71956756B}"/>
    <cellStyle name="Įprastas 4 4 2 4 2 10" xfId="8151" xr:uid="{DEA8C332-E400-4769-9D3D-1317F60621B7}"/>
    <cellStyle name="Įprastas 4 4 2 4 2 2" xfId="543" xr:uid="{65E2A8AC-9F55-4A45-8818-67D58FB3D942}"/>
    <cellStyle name="Įprastas 4 4 2 4 2 2 2" xfId="1187" xr:uid="{AB29F8A1-CE8C-47C8-97A8-8A450719CC2F}"/>
    <cellStyle name="Įprastas 4 4 2 4 2 2 2 2" xfId="5082" xr:uid="{3D1E744A-139C-4D37-85DE-2C1A37D0BB7E}"/>
    <cellStyle name="Įprastas 4 4 2 4 2 2 2 2 2" xfId="13012" xr:uid="{7D47C2A9-858E-4285-AB77-C49433833BCF}"/>
    <cellStyle name="Įprastas 4 4 2 4 2 2 2 3" xfId="9117" xr:uid="{63CE2C6F-3683-4133-999D-B458432DEEF6}"/>
    <cellStyle name="Įprastas 4 4 2 4 2 2 3" xfId="2153" xr:uid="{6307D256-84BF-41E6-8D67-BBF20B99C812}"/>
    <cellStyle name="Įprastas 4 4 2 4 2 2 3 2" xfId="6046" xr:uid="{3F8D3703-68D0-4B7E-903F-B4DC13D12C52}"/>
    <cellStyle name="Įprastas 4 4 2 4 2 2 3 2 2" xfId="13976" xr:uid="{EC81738C-A513-43BC-9B04-F28F9D258FCB}"/>
    <cellStyle name="Įprastas 4 4 2 4 2 2 3 3" xfId="10083" xr:uid="{0541B9C6-8DCC-42F1-A0D7-D0BF758F37E2}"/>
    <cellStyle name="Įprastas 4 4 2 4 2 2 4" xfId="2797" xr:uid="{A29A0F26-199F-4AA3-A911-1719BE32F32F}"/>
    <cellStyle name="Įprastas 4 4 2 4 2 2 4 2" xfId="6769" xr:uid="{E3714FDA-7082-4904-AB39-2AE2A121F03D}"/>
    <cellStyle name="Įprastas 4 4 2 4 2 2 4 2 2" xfId="14699" xr:uid="{1672888D-CC80-4FDA-891C-2D0BA65F4FAC}"/>
    <cellStyle name="Įprastas 4 4 2 4 2 2 4 3" xfId="10727" xr:uid="{C3F7CE4A-BC1E-4085-8996-5D4972EA392B}"/>
    <cellStyle name="Įprastas 4 4 2 4 2 2 5" xfId="3441" xr:uid="{60460558-4D71-4693-A2CF-0D99067E7B32}"/>
    <cellStyle name="Įprastas 4 4 2 4 2 2 5 2" xfId="11371" xr:uid="{2BB0F402-EBBF-4FDC-ACBC-22922BE1B8D8}"/>
    <cellStyle name="Įprastas 4 4 2 4 2 2 6" xfId="4118" xr:uid="{33F72322-5DC8-4509-ACAB-4AA01D124C6E}"/>
    <cellStyle name="Įprastas 4 4 2 4 2 2 6 2" xfId="12048" xr:uid="{20BE87F9-E51E-45B5-97CB-E7671C8DE4F1}"/>
    <cellStyle name="Įprastas 4 4 2 4 2 2 7" xfId="7829" xr:uid="{F26B8463-184D-42C6-9130-A7406898AFBE}"/>
    <cellStyle name="Įprastas 4 4 2 4 2 2 7 2" xfId="15759" xr:uid="{A20F06CF-E1B6-4F52-A5E1-B5DCB9E5B678}"/>
    <cellStyle name="Įprastas 4 4 2 4 2 2 8" xfId="8473" xr:uid="{05D134A9-3C2F-4790-BB4C-29410F3DA252}"/>
    <cellStyle name="Įprastas 4 4 2 4 2 3" xfId="865" xr:uid="{A8ED1138-BFC8-448F-9DD5-28D79232047B}"/>
    <cellStyle name="Įprastas 4 4 2 4 2 3 2" xfId="5323" xr:uid="{918B9EBE-E79C-4AA4-B8D1-3B6C5A983DCF}"/>
    <cellStyle name="Įprastas 4 4 2 4 2 3 2 2" xfId="13253" xr:uid="{BBA4AD24-DDF4-43AC-8539-9D9F1CEC1FEF}"/>
    <cellStyle name="Įprastas 4 4 2 4 2 3 3" xfId="6287" xr:uid="{BFDC0282-4FC2-4376-8690-B2ED99E93705}"/>
    <cellStyle name="Įprastas 4 4 2 4 2 3 3 2" xfId="14217" xr:uid="{621D8523-7F7F-4E69-9DE9-270E001B4E56}"/>
    <cellStyle name="Įprastas 4 4 2 4 2 3 4" xfId="7010" xr:uid="{4D5AEE52-89D8-4529-8866-E2DE9F99A762}"/>
    <cellStyle name="Įprastas 4 4 2 4 2 3 4 2" xfId="14940" xr:uid="{B6BEB988-0437-45C5-8C73-ABDF50A98411}"/>
    <cellStyle name="Įprastas 4 4 2 4 2 3 5" xfId="4359" xr:uid="{17B09815-5EC3-49CF-813E-F7A42A18BED7}"/>
    <cellStyle name="Įprastas 4 4 2 4 2 3 5 2" xfId="12289" xr:uid="{4A370AE1-DD1A-41F5-8C09-3BA206D24F0B}"/>
    <cellStyle name="Įprastas 4 4 2 4 2 3 6" xfId="8795" xr:uid="{9A7CE8DC-5BCC-4815-8DB3-1B2A8433F0CB}"/>
    <cellStyle name="Įprastas 4 4 2 4 2 4" xfId="1509" xr:uid="{C6ACE130-0CAC-48C1-A0D5-6DCD8345B216}"/>
    <cellStyle name="Įprastas 4 4 2 4 2 4 2" xfId="5564" xr:uid="{51CDC6AF-9787-42E8-9F34-2B69E12A9BE0}"/>
    <cellStyle name="Įprastas 4 4 2 4 2 4 2 2" xfId="13494" xr:uid="{B83269D5-8504-4227-B12B-854AB3C734D0}"/>
    <cellStyle name="Įprastas 4 4 2 4 2 4 3" xfId="7251" xr:uid="{129A2007-03FF-4830-A47F-6B35B3E21C11}"/>
    <cellStyle name="Įprastas 4 4 2 4 2 4 3 2" xfId="15181" xr:uid="{BF29BCFC-C8EA-4A8E-A927-A71FCE35FFA1}"/>
    <cellStyle name="Įprastas 4 4 2 4 2 4 4" xfId="4600" xr:uid="{D2B52FEE-38F7-4BA5-A98A-35F99E5BFA3E}"/>
    <cellStyle name="Įprastas 4 4 2 4 2 4 4 2" xfId="12530" xr:uid="{40A4451B-D7EB-4783-BB6E-FF9DF6AE14F3}"/>
    <cellStyle name="Įprastas 4 4 2 4 2 4 5" xfId="9439" xr:uid="{2E788A8F-016D-41F6-BCF5-23DD9904EE6C}"/>
    <cellStyle name="Įprastas 4 4 2 4 2 5" xfId="1831" xr:uid="{6A4BDA73-E9D1-4926-9A1A-B397AFB0D477}"/>
    <cellStyle name="Įprastas 4 4 2 4 2 5 2" xfId="4841" xr:uid="{6A37FA86-35B7-4A4A-9FE3-05691D123AD4}"/>
    <cellStyle name="Įprastas 4 4 2 4 2 5 2 2" xfId="12771" xr:uid="{68DC2A0A-FB54-44E3-AD0D-44A64EBBAB2B}"/>
    <cellStyle name="Įprastas 4 4 2 4 2 5 3" xfId="9761" xr:uid="{BDDB8469-35F8-4D47-913C-0351477E725F}"/>
    <cellStyle name="Įprastas 4 4 2 4 2 6" xfId="2475" xr:uid="{3245E91D-BED5-4375-98BE-5D2981129F76}"/>
    <cellStyle name="Įprastas 4 4 2 4 2 6 2" xfId="5805" xr:uid="{73D1BDF3-D73D-4898-968E-AF00A9390BB6}"/>
    <cellStyle name="Įprastas 4 4 2 4 2 6 2 2" xfId="13735" xr:uid="{F295BEA8-0F5D-4022-A7A6-9CF6DE5F5DC6}"/>
    <cellStyle name="Įprastas 4 4 2 4 2 6 3" xfId="10405" xr:uid="{72C3BA4A-4500-4F0C-BD45-5447B89066D7}"/>
    <cellStyle name="Įprastas 4 4 2 4 2 7" xfId="3119" xr:uid="{4EDA3414-73D3-4188-A75E-382385B5D4F2}"/>
    <cellStyle name="Įprastas 4 4 2 4 2 7 2" xfId="6528" xr:uid="{99CBAC64-CF50-4A1D-AA98-85E80FEADC98}"/>
    <cellStyle name="Įprastas 4 4 2 4 2 7 2 2" xfId="14458" xr:uid="{9851A4C0-69A6-41EC-92DB-D3D0AE57C126}"/>
    <cellStyle name="Įprastas 4 4 2 4 2 7 3" xfId="11049" xr:uid="{503C8372-EFA7-49E1-8AA2-20F2DABBA9AF}"/>
    <cellStyle name="Įprastas 4 4 2 4 2 8" xfId="3877" xr:uid="{F0426336-8602-4CC8-85B4-9315988E8A5E}"/>
    <cellStyle name="Įprastas 4 4 2 4 2 8 2" xfId="11807" xr:uid="{59A6B086-B1DB-41CA-AE51-2D3DDC525599}"/>
    <cellStyle name="Įprastas 4 4 2 4 2 9" xfId="7507" xr:uid="{287F22CB-C5FA-4A00-A332-6D43BC0E5407}"/>
    <cellStyle name="Įprastas 4 4 2 4 2 9 2" xfId="15437" xr:uid="{6CA1833A-7B33-4698-8497-24439EF0D892}"/>
    <cellStyle name="Įprastas 4 4 2 4 3" xfId="413" xr:uid="{3A4BC8ED-F39D-4F37-825E-00E5899954DE}"/>
    <cellStyle name="Įprastas 4 4 2 4 3 2" xfId="1057" xr:uid="{3A4B22E7-831D-4596-B6FE-7015F2458FFA}"/>
    <cellStyle name="Įprastas 4 4 2 4 3 2 2" xfId="4962" xr:uid="{643E7093-904E-4207-9B6D-59611D10CF47}"/>
    <cellStyle name="Įprastas 4 4 2 4 3 2 2 2" xfId="12892" xr:uid="{B3483DE4-6007-4FF2-AA26-3007CA29C848}"/>
    <cellStyle name="Įprastas 4 4 2 4 3 2 3" xfId="8987" xr:uid="{F8E90B15-3553-48F7-8686-242A22327DF9}"/>
    <cellStyle name="Įprastas 4 4 2 4 3 3" xfId="2023" xr:uid="{8A3A682B-74F3-401D-AE05-98454CE63EA8}"/>
    <cellStyle name="Įprastas 4 4 2 4 3 3 2" xfId="5926" xr:uid="{D4E3B497-610E-4CD1-BFA3-6C390ABBFEDC}"/>
    <cellStyle name="Įprastas 4 4 2 4 3 3 2 2" xfId="13856" xr:uid="{C97B0DCA-975A-4FE3-92A5-14FB3AD9D7BC}"/>
    <cellStyle name="Įprastas 4 4 2 4 3 3 3" xfId="9953" xr:uid="{A00284C6-7285-47B0-BA26-41BACDD8CF8A}"/>
    <cellStyle name="Įprastas 4 4 2 4 3 4" xfId="2667" xr:uid="{3B7E5877-327D-41FE-A07F-3637E2EA3FCC}"/>
    <cellStyle name="Įprastas 4 4 2 4 3 4 2" xfId="6649" xr:uid="{F3A789AE-9A78-4F4D-A687-EEDD738DF83A}"/>
    <cellStyle name="Įprastas 4 4 2 4 3 4 2 2" xfId="14579" xr:uid="{1A16C043-B847-432C-9363-E15F8300E449}"/>
    <cellStyle name="Įprastas 4 4 2 4 3 4 3" xfId="10597" xr:uid="{20A600E5-A6FB-43A5-BD97-A4F6A2582D00}"/>
    <cellStyle name="Įprastas 4 4 2 4 3 5" xfId="3311" xr:uid="{A4C378A7-6D26-4D5B-A6FE-C76CA3C7CB08}"/>
    <cellStyle name="Įprastas 4 4 2 4 3 5 2" xfId="11241" xr:uid="{C723F694-9E63-4E4F-88DB-C067BEB9CA99}"/>
    <cellStyle name="Įprastas 4 4 2 4 3 6" xfId="3998" xr:uid="{DFD52962-09D3-4D85-BA15-0AE9901E1DD5}"/>
    <cellStyle name="Įprastas 4 4 2 4 3 6 2" xfId="11928" xr:uid="{72A133CD-B664-449A-B04E-4E032B188A18}"/>
    <cellStyle name="Įprastas 4 4 2 4 3 7" xfId="7699" xr:uid="{311CAFFD-56BB-4E27-B7FF-F7E6610CC296}"/>
    <cellStyle name="Įprastas 4 4 2 4 3 7 2" xfId="15629" xr:uid="{1A82D19F-86CE-49A8-B61E-5A53B34B669A}"/>
    <cellStyle name="Įprastas 4 4 2 4 3 8" xfId="8343" xr:uid="{FC45F58E-F38C-4487-9931-C1187AC9AF57}"/>
    <cellStyle name="Įprastas 4 4 2 4 4" xfId="735" xr:uid="{8119DF22-918A-4505-A2BC-A008582343CA}"/>
    <cellStyle name="Įprastas 4 4 2 4 4 2" xfId="5203" xr:uid="{C3EBC1F6-3032-4D00-BE2E-E5E52AEBDAF7}"/>
    <cellStyle name="Įprastas 4 4 2 4 4 2 2" xfId="13133" xr:uid="{A19AEA6B-0010-4526-B2EC-D6CBD65757F3}"/>
    <cellStyle name="Įprastas 4 4 2 4 4 3" xfId="6167" xr:uid="{B780357F-78DE-4D39-82EA-44D2C205C25E}"/>
    <cellStyle name="Įprastas 4 4 2 4 4 3 2" xfId="14097" xr:uid="{B560E82E-C047-47CC-8DC0-7C46F4A9F52D}"/>
    <cellStyle name="Įprastas 4 4 2 4 4 4" xfId="6890" xr:uid="{9EB4B56F-1044-46E1-BD0F-1FB408DB1E24}"/>
    <cellStyle name="Įprastas 4 4 2 4 4 4 2" xfId="14820" xr:uid="{4D3FCDC5-9F75-4EBD-BE22-AF0422D4EBE7}"/>
    <cellStyle name="Įprastas 4 4 2 4 4 5" xfId="4239" xr:uid="{B452A64D-FA3D-4F59-BE69-8779A1B3E010}"/>
    <cellStyle name="Įprastas 4 4 2 4 4 5 2" xfId="12169" xr:uid="{E8F69DB0-6A3F-4C1D-B432-B372B1D137A0}"/>
    <cellStyle name="Įprastas 4 4 2 4 4 6" xfId="8665" xr:uid="{3D977CAC-A406-4A59-8488-283A317A60F2}"/>
    <cellStyle name="Įprastas 4 4 2 4 5" xfId="1379" xr:uid="{EE873A2A-F519-4F6A-B5AA-4B047872D7E6}"/>
    <cellStyle name="Įprastas 4 4 2 4 5 2" xfId="5444" xr:uid="{B6F7A335-0AE7-4DDE-90F2-26C342E91226}"/>
    <cellStyle name="Įprastas 4 4 2 4 5 2 2" xfId="13374" xr:uid="{05DAA502-176E-483F-A51A-AC377D6030DE}"/>
    <cellStyle name="Įprastas 4 4 2 4 5 3" xfId="7131" xr:uid="{9DD5D747-31AB-4037-8AF2-9C7B3B0481C9}"/>
    <cellStyle name="Įprastas 4 4 2 4 5 3 2" xfId="15061" xr:uid="{BA5ACF94-8810-44B5-AAA9-015D9D7879CD}"/>
    <cellStyle name="Įprastas 4 4 2 4 5 4" xfId="4480" xr:uid="{203B95EC-0D6D-44CE-974D-BFABF89BDF25}"/>
    <cellStyle name="Įprastas 4 4 2 4 5 4 2" xfId="12410" xr:uid="{FB5F4306-17D6-4E01-A72B-78DB3A73961A}"/>
    <cellStyle name="Įprastas 4 4 2 4 5 5" xfId="9309" xr:uid="{6E8B4956-0AF3-4732-AB7F-03E91D2C3E54}"/>
    <cellStyle name="Įprastas 4 4 2 4 6" xfId="1701" xr:uid="{8C78517D-E5CA-41AA-ABF6-76FD54E6307C}"/>
    <cellStyle name="Įprastas 4 4 2 4 6 2" xfId="4721" xr:uid="{CC6CA586-CC4D-4A29-9A05-5FC70EDC7401}"/>
    <cellStyle name="Įprastas 4 4 2 4 6 2 2" xfId="12651" xr:uid="{5BB8CBC5-FA0D-44E9-8C16-C398447972A1}"/>
    <cellStyle name="Įprastas 4 4 2 4 6 3" xfId="9631" xr:uid="{A6313010-E20D-47D6-BC2F-2BF3FEC1F3D2}"/>
    <cellStyle name="Įprastas 4 4 2 4 7" xfId="2345" xr:uid="{0BB1674D-5491-44F6-87F1-469F765B0371}"/>
    <cellStyle name="Įprastas 4 4 2 4 7 2" xfId="5685" xr:uid="{8188A3CF-FD56-4AE7-A4C8-4919E408F402}"/>
    <cellStyle name="Įprastas 4 4 2 4 7 2 2" xfId="13615" xr:uid="{A9221115-BB84-49FC-994D-88B51AF4FEB0}"/>
    <cellStyle name="Įprastas 4 4 2 4 7 3" xfId="10275" xr:uid="{8803A0F3-CF06-4589-801F-A410B77E727B}"/>
    <cellStyle name="Įprastas 4 4 2 4 8" xfId="2989" xr:uid="{FF9159BB-8260-4D3D-B821-56F27DE925B6}"/>
    <cellStyle name="Įprastas 4 4 2 4 8 2" xfId="6408" xr:uid="{7B172597-CB9B-42FE-A0D3-0116F9E3DAE6}"/>
    <cellStyle name="Įprastas 4 4 2 4 8 2 2" xfId="14338" xr:uid="{75DB65B2-A3EA-42FE-AD45-728A3619DA47}"/>
    <cellStyle name="Įprastas 4 4 2 4 8 3" xfId="10919" xr:uid="{EC75D14A-FC56-4826-86AE-DE7C5180C7A7}"/>
    <cellStyle name="Įprastas 4 4 2 4 9" xfId="3633" xr:uid="{E3651722-E556-49AB-8DCC-8A97D113D387}"/>
    <cellStyle name="Įprastas 4 4 2 4 9 2" xfId="11563" xr:uid="{D1E521BF-5A9D-4743-8721-C5816B327B12}"/>
    <cellStyle name="Įprastas 4 4 2 5" xfId="156" xr:uid="{56B5FBE5-68D9-49AF-BA75-18DCCF93A652}"/>
    <cellStyle name="Įprastas 4 4 2 5 10" xfId="8086" xr:uid="{EF93DCCF-0F15-4899-AF09-F9E0C7572AEC}"/>
    <cellStyle name="Įprastas 4 4 2 5 2" xfId="478" xr:uid="{8963169A-3976-4D51-A2BA-21F1434FA12F}"/>
    <cellStyle name="Įprastas 4 4 2 5 2 2" xfId="1122" xr:uid="{E9D52D9A-B12E-47CE-90B7-BDC106E0AB09}"/>
    <cellStyle name="Įprastas 4 4 2 5 2 2 2" xfId="5022" xr:uid="{44BAC9EF-F1CC-476D-AC26-BEB18ED0B5BF}"/>
    <cellStyle name="Įprastas 4 4 2 5 2 2 2 2" xfId="12952" xr:uid="{40D33ACF-D674-4DE7-A5E8-43C164D72DB8}"/>
    <cellStyle name="Įprastas 4 4 2 5 2 2 3" xfId="9052" xr:uid="{A1C65B33-DE0C-477D-A9E0-BC6427D81DC6}"/>
    <cellStyle name="Įprastas 4 4 2 5 2 3" xfId="2088" xr:uid="{7C03B02E-4586-42F1-A550-B0F6323FB267}"/>
    <cellStyle name="Įprastas 4 4 2 5 2 3 2" xfId="5986" xr:uid="{53DECC99-8145-496D-BABB-CD8C7EB0B546}"/>
    <cellStyle name="Įprastas 4 4 2 5 2 3 2 2" xfId="13916" xr:uid="{392B2899-E2AB-4151-9160-6B9B5A3CBF97}"/>
    <cellStyle name="Įprastas 4 4 2 5 2 3 3" xfId="10018" xr:uid="{6BE4D8FD-6626-4BF1-ABEA-5940C661F4B6}"/>
    <cellStyle name="Įprastas 4 4 2 5 2 4" xfId="2732" xr:uid="{8069BE2C-64E9-43D0-B825-7E452CF3FAF8}"/>
    <cellStyle name="Įprastas 4 4 2 5 2 4 2" xfId="6709" xr:uid="{4BCEA6AE-3276-42E9-9943-3A350209E787}"/>
    <cellStyle name="Įprastas 4 4 2 5 2 4 2 2" xfId="14639" xr:uid="{FA511FE8-8F27-48A7-B35F-87E9AE74E76E}"/>
    <cellStyle name="Įprastas 4 4 2 5 2 4 3" xfId="10662" xr:uid="{71576C36-E312-49C3-A959-703C75DBD260}"/>
    <cellStyle name="Įprastas 4 4 2 5 2 5" xfId="3376" xr:uid="{D468CE1B-A4A0-485E-BAB6-FCF5945E6D0A}"/>
    <cellStyle name="Įprastas 4 4 2 5 2 5 2" xfId="11306" xr:uid="{C5F77F8C-0682-4A28-838E-6F2AEBBEB9C6}"/>
    <cellStyle name="Įprastas 4 4 2 5 2 6" xfId="4058" xr:uid="{2A56DC43-CCEB-47C3-98A7-9C862A0749A3}"/>
    <cellStyle name="Įprastas 4 4 2 5 2 6 2" xfId="11988" xr:uid="{7CC0753E-FD29-47EC-923A-A5328F140AB8}"/>
    <cellStyle name="Įprastas 4 4 2 5 2 7" xfId="7764" xr:uid="{8062255C-8A11-4193-BA5C-FAEDE712EFF6}"/>
    <cellStyle name="Įprastas 4 4 2 5 2 7 2" xfId="15694" xr:uid="{89A3F685-F794-4FDC-BBA9-C9CD0D5B35ED}"/>
    <cellStyle name="Įprastas 4 4 2 5 2 8" xfId="8408" xr:uid="{E33EDFCE-6D7D-488D-A7C2-F546857DCC6B}"/>
    <cellStyle name="Įprastas 4 4 2 5 3" xfId="800" xr:uid="{8DA1F6C6-F9F8-4AC8-BA84-03BF9F38B2E5}"/>
    <cellStyle name="Įprastas 4 4 2 5 3 2" xfId="5263" xr:uid="{AC568EB7-89A9-4318-8444-80D436BB4AF3}"/>
    <cellStyle name="Įprastas 4 4 2 5 3 2 2" xfId="13193" xr:uid="{8967B08A-D424-40B8-9F2E-39128C79FCFD}"/>
    <cellStyle name="Įprastas 4 4 2 5 3 3" xfId="6227" xr:uid="{933F16F4-DE1C-43C1-B16B-7BDDFF91A932}"/>
    <cellStyle name="Įprastas 4 4 2 5 3 3 2" xfId="14157" xr:uid="{757DF374-12F7-493E-A7C9-7E5FB2659052}"/>
    <cellStyle name="Įprastas 4 4 2 5 3 4" xfId="6950" xr:uid="{EDF6592D-8136-45B4-BA77-FEE81FACEF01}"/>
    <cellStyle name="Įprastas 4 4 2 5 3 4 2" xfId="14880" xr:uid="{FC2659CC-EFFC-4B58-9162-7EFBFDC8F898}"/>
    <cellStyle name="Įprastas 4 4 2 5 3 5" xfId="4299" xr:uid="{8E97242F-1344-40F1-B960-CE8F785905D4}"/>
    <cellStyle name="Įprastas 4 4 2 5 3 5 2" xfId="12229" xr:uid="{F19EE2BE-7608-4984-8943-BB616293F493}"/>
    <cellStyle name="Įprastas 4 4 2 5 3 6" xfId="8730" xr:uid="{4EDCDD00-1028-4B90-830D-57C45367E102}"/>
    <cellStyle name="Įprastas 4 4 2 5 4" xfId="1444" xr:uid="{7D839408-E8B0-44B3-948D-C2B2D6A63D1D}"/>
    <cellStyle name="Įprastas 4 4 2 5 4 2" xfId="5504" xr:uid="{B60C7CED-09B7-4F6B-8AD7-FD6F39377038}"/>
    <cellStyle name="Įprastas 4 4 2 5 4 2 2" xfId="13434" xr:uid="{A6E15A96-C52D-47A8-A179-34CDDBC28798}"/>
    <cellStyle name="Įprastas 4 4 2 5 4 3" xfId="7191" xr:uid="{069BC6E5-F6B7-463C-B6A3-29FFC548BFBE}"/>
    <cellStyle name="Įprastas 4 4 2 5 4 3 2" xfId="15121" xr:uid="{6CBF6046-A5FD-4131-A908-4C47A95F4A15}"/>
    <cellStyle name="Įprastas 4 4 2 5 4 4" xfId="4540" xr:uid="{00580F61-024C-4C68-BA90-8679949FCEF5}"/>
    <cellStyle name="Įprastas 4 4 2 5 4 4 2" xfId="12470" xr:uid="{AC0349BB-6EA1-4463-A6AE-8959218F1B4F}"/>
    <cellStyle name="Įprastas 4 4 2 5 4 5" xfId="9374" xr:uid="{ADB56920-2DA8-4199-ABA5-BCE0447E6C03}"/>
    <cellStyle name="Įprastas 4 4 2 5 5" xfId="1766" xr:uid="{9E26A904-7FE3-423C-8D08-F76A2A73FF49}"/>
    <cellStyle name="Įprastas 4 4 2 5 5 2" xfId="4781" xr:uid="{ADD845DE-2E81-4142-8B22-1DE161420365}"/>
    <cellStyle name="Įprastas 4 4 2 5 5 2 2" xfId="12711" xr:uid="{4D012D3D-4786-46AF-AE9E-526A5D723F5D}"/>
    <cellStyle name="Įprastas 4 4 2 5 5 3" xfId="9696" xr:uid="{3EC55FF8-4F18-4203-8A3B-F316CC47EAEA}"/>
    <cellStyle name="Įprastas 4 4 2 5 6" xfId="2410" xr:uid="{4954C5DC-1B3F-4DAB-B456-A986EF76FD3C}"/>
    <cellStyle name="Įprastas 4 4 2 5 6 2" xfId="5745" xr:uid="{5E6FA036-960E-4041-94C6-599449E434C9}"/>
    <cellStyle name="Įprastas 4 4 2 5 6 2 2" xfId="13675" xr:uid="{06A9954F-D91A-4F08-91C0-F72D81676663}"/>
    <cellStyle name="Įprastas 4 4 2 5 6 3" xfId="10340" xr:uid="{DB29AEA8-91E6-4D5C-9400-2B3287AC60CB}"/>
    <cellStyle name="Įprastas 4 4 2 5 7" xfId="3054" xr:uid="{DC93C618-726B-4FA7-AD69-93726D6919F7}"/>
    <cellStyle name="Įprastas 4 4 2 5 7 2" xfId="6468" xr:uid="{AE8F8B7D-767C-4583-800E-ECB36F6001FF}"/>
    <cellStyle name="Įprastas 4 4 2 5 7 2 2" xfId="14398" xr:uid="{7537AF4A-73BC-4424-BFAF-E73795466D46}"/>
    <cellStyle name="Įprastas 4 4 2 5 7 3" xfId="10984" xr:uid="{2A83C7DE-0B22-49E8-8464-2AC3F9E39A8B}"/>
    <cellStyle name="Įprastas 4 4 2 5 8" xfId="3817" xr:uid="{FFEE4425-3EFF-49FD-99A9-AD38681CEC12}"/>
    <cellStyle name="Įprastas 4 4 2 5 8 2" xfId="11747" xr:uid="{67FF0487-0972-4D91-A1A6-E9D433674E03}"/>
    <cellStyle name="Įprastas 4 4 2 5 9" xfId="7442" xr:uid="{F7BA09FF-9CFA-4F60-BBCA-7927B697532C}"/>
    <cellStyle name="Įprastas 4 4 2 5 9 2" xfId="15372" xr:uid="{DE8FDD2F-4941-40B3-AF7B-8AE41EBC4297}"/>
    <cellStyle name="Įprastas 4 4 2 6" xfId="285" xr:uid="{507699BA-A442-412B-970A-B7377056661E}"/>
    <cellStyle name="Įprastas 4 4 2 6 10" xfId="8215" xr:uid="{B63E253A-9308-48E9-B8EF-8300286BC738}"/>
    <cellStyle name="Įprastas 4 4 2 6 2" xfId="607" xr:uid="{92849B93-266A-4697-9343-89A94C901298}"/>
    <cellStyle name="Įprastas 4 4 2 6 2 2" xfId="1251" xr:uid="{53EB9D80-3F44-4A9F-B8DA-1B6AE44B807C}"/>
    <cellStyle name="Įprastas 4 4 2 6 2 2 2" xfId="9181" xr:uid="{A40A3CB7-B16C-43DF-8BED-13417FF68AEA}"/>
    <cellStyle name="Įprastas 4 4 2 6 2 3" xfId="2217" xr:uid="{30C52073-DD9E-4EE1-A408-7DB513151C9D}"/>
    <cellStyle name="Įprastas 4 4 2 6 2 3 2" xfId="10147" xr:uid="{80B654F5-6018-49BC-BB9E-D4BD933D83C6}"/>
    <cellStyle name="Įprastas 4 4 2 6 2 4" xfId="2861" xr:uid="{7E6D3BFF-E3F8-4F39-89B3-C6BC0DE2347D}"/>
    <cellStyle name="Įprastas 4 4 2 6 2 4 2" xfId="10791" xr:uid="{07FA01E0-9BC5-4391-99E3-6B28D5BB0496}"/>
    <cellStyle name="Įprastas 4 4 2 6 2 5" xfId="3505" xr:uid="{9BC0073F-C4CD-4A5D-BFC7-9EC1EAAE5F4E}"/>
    <cellStyle name="Įprastas 4 4 2 6 2 5 2" xfId="11435" xr:uid="{F6E3BB3F-7384-4A43-ACD9-663D3407E266}"/>
    <cellStyle name="Įprastas 4 4 2 6 2 6" xfId="4902" xr:uid="{82675E89-F59B-413E-A0C6-63B14A0C2032}"/>
    <cellStyle name="Įprastas 4 4 2 6 2 6 2" xfId="12832" xr:uid="{D67D56CF-8163-4F11-8387-2B5019AC9B09}"/>
    <cellStyle name="Įprastas 4 4 2 6 2 7" xfId="7893" xr:uid="{677115FB-F493-4410-8AA3-FF30A4F44190}"/>
    <cellStyle name="Įprastas 4 4 2 6 2 7 2" xfId="15823" xr:uid="{D0A5256C-963C-408D-A394-DFC96B76FE30}"/>
    <cellStyle name="Įprastas 4 4 2 6 2 8" xfId="8537" xr:uid="{0DB0F362-B8A7-4F26-B6A3-3016C23E5410}"/>
    <cellStyle name="Įprastas 4 4 2 6 3" xfId="929" xr:uid="{907C28D4-D8B8-4228-8A5E-F19480A6A610}"/>
    <cellStyle name="Įprastas 4 4 2 6 3 2" xfId="5866" xr:uid="{2F1A1C50-4586-42FA-AAAE-6EADE5125B92}"/>
    <cellStyle name="Įprastas 4 4 2 6 3 2 2" xfId="13796" xr:uid="{55EBCDDC-E3AD-401D-8FCB-F2415CF5D692}"/>
    <cellStyle name="Įprastas 4 4 2 6 3 3" xfId="8859" xr:uid="{0D008389-4591-4F24-B9E3-B98FE7770738}"/>
    <cellStyle name="Įprastas 4 4 2 6 4" xfId="1573" xr:uid="{897C750A-A196-48BF-B99E-FCD9EB848B06}"/>
    <cellStyle name="Įprastas 4 4 2 6 4 2" xfId="6589" xr:uid="{DFA02C1D-B91E-4E4A-84D5-923FD3936BCC}"/>
    <cellStyle name="Įprastas 4 4 2 6 4 2 2" xfId="14519" xr:uid="{F7A120D8-704D-452D-BA09-256128C0C7BB}"/>
    <cellStyle name="Įprastas 4 4 2 6 4 3" xfId="9503" xr:uid="{490FBC91-232F-4C4D-920F-F0A806A8370D}"/>
    <cellStyle name="Įprastas 4 4 2 6 5" xfId="1895" xr:uid="{CE68D088-90C2-47FB-9409-7643FB84BC87}"/>
    <cellStyle name="Įprastas 4 4 2 6 5 2" xfId="9825" xr:uid="{D9DC1947-7C90-4AB7-93BA-AAD6D8EC2010}"/>
    <cellStyle name="Įprastas 4 4 2 6 6" xfId="2539" xr:uid="{4B1AF2D9-E324-44CF-BA34-D674A30B5EEB}"/>
    <cellStyle name="Įprastas 4 4 2 6 6 2" xfId="10469" xr:uid="{DC2805FF-F6A8-4FE1-A840-D74A3AB90ADB}"/>
    <cellStyle name="Įprastas 4 4 2 6 7" xfId="3183" xr:uid="{22E836CF-214F-4A53-B8B4-7E4BDD7F2FCC}"/>
    <cellStyle name="Įprastas 4 4 2 6 7 2" xfId="11113" xr:uid="{8C475DAF-A0EA-4544-9B30-2AF6EC00088E}"/>
    <cellStyle name="Įprastas 4 4 2 6 8" xfId="3938" xr:uid="{C35BD963-60E8-4EB0-B567-7FD5D5AC24E8}"/>
    <cellStyle name="Įprastas 4 4 2 6 8 2" xfId="11868" xr:uid="{51BEDFBB-1A36-4C25-BF15-2DDCA0D0D8C7}"/>
    <cellStyle name="Įprastas 4 4 2 6 9" xfId="7571" xr:uid="{CDD7CBE9-24CF-4442-BB0D-EB11AD6ED959}"/>
    <cellStyle name="Įprastas 4 4 2 6 9 2" xfId="15501" xr:uid="{34670450-F1AA-4BB2-91D7-BD12D89C941C}"/>
    <cellStyle name="Įprastas 4 4 2 7" xfId="348" xr:uid="{CAA91067-F201-4B06-9BA2-74455CA3591C}"/>
    <cellStyle name="Įprastas 4 4 2 7 2" xfId="992" xr:uid="{3F005BF1-5FF7-4DB1-A7AD-E95E4CCD55B6}"/>
    <cellStyle name="Įprastas 4 4 2 7 2 2" xfId="5143" xr:uid="{C1A5333B-0F16-4B8D-906A-5D4D9BF88FB4}"/>
    <cellStyle name="Įprastas 4 4 2 7 2 2 2" xfId="13073" xr:uid="{11CE4AFC-82E2-47C5-AAA6-3A3115C08F61}"/>
    <cellStyle name="Įprastas 4 4 2 7 2 3" xfId="8922" xr:uid="{F3BF89C9-175D-47BD-A313-11F12ECCEF3B}"/>
    <cellStyle name="Įprastas 4 4 2 7 3" xfId="1958" xr:uid="{4E57586A-62A3-4F9B-A738-5F948D6DAE25}"/>
    <cellStyle name="Įprastas 4 4 2 7 3 2" xfId="6107" xr:uid="{C98E4DB7-2631-4628-A909-8A0BA4D7C8D1}"/>
    <cellStyle name="Įprastas 4 4 2 7 3 2 2" xfId="14037" xr:uid="{15BF7C4F-D3D1-4D7A-9726-CBDE9349C43F}"/>
    <cellStyle name="Įprastas 4 4 2 7 3 3" xfId="9888" xr:uid="{433874E1-2CBD-414D-BAF4-AE60FB7670AD}"/>
    <cellStyle name="Įprastas 4 4 2 7 4" xfId="2602" xr:uid="{9969B006-8B65-43D8-8097-FAC885B9C0E6}"/>
    <cellStyle name="Įprastas 4 4 2 7 4 2" xfId="6830" xr:uid="{7688E0CA-E391-44BE-BFFD-EBEB9AB294CC}"/>
    <cellStyle name="Įprastas 4 4 2 7 4 2 2" xfId="14760" xr:uid="{D129FCAD-D573-45B1-B06D-E9E228EDD1DA}"/>
    <cellStyle name="Įprastas 4 4 2 7 4 3" xfId="10532" xr:uid="{71EED0E2-076B-40EE-BE5E-22B8632F60AD}"/>
    <cellStyle name="Įprastas 4 4 2 7 5" xfId="3246" xr:uid="{36A4D00E-B214-4A90-B069-1C72D27B472C}"/>
    <cellStyle name="Įprastas 4 4 2 7 5 2" xfId="11176" xr:uid="{378BCE6D-CAAA-4C6A-84AA-E120E2771348}"/>
    <cellStyle name="Įprastas 4 4 2 7 6" xfId="4179" xr:uid="{A96FC496-3A85-40C0-A7F2-1237C6D2D509}"/>
    <cellStyle name="Įprastas 4 4 2 7 6 2" xfId="12109" xr:uid="{46DDA469-8912-4C82-AE1D-2B6C9CC0580F}"/>
    <cellStyle name="Įprastas 4 4 2 7 7" xfId="7634" xr:uid="{96BE52C4-32F6-4E46-A8CF-7BD0B72CD589}"/>
    <cellStyle name="Įprastas 4 4 2 7 7 2" xfId="15564" xr:uid="{F1BBAE87-F682-4F0A-BA78-58B6BC828AB7}"/>
    <cellStyle name="Įprastas 4 4 2 7 8" xfId="8278" xr:uid="{D6888563-295C-4119-A411-9E128CF2BE9C}"/>
    <cellStyle name="Įprastas 4 4 2 8" xfId="670" xr:uid="{2CAA4F62-47A3-4586-B83B-E333FD9439FE}"/>
    <cellStyle name="Įprastas 4 4 2 8 2" xfId="5384" xr:uid="{64EA77E2-8FB7-4447-8E79-24413F5F5D80}"/>
    <cellStyle name="Įprastas 4 4 2 8 2 2" xfId="13314" xr:uid="{94370F48-6903-43AA-AA79-1509BCC906C6}"/>
    <cellStyle name="Įprastas 4 4 2 8 3" xfId="7071" xr:uid="{A247246B-4C9D-4FC3-ADDD-6945CCD6D022}"/>
    <cellStyle name="Įprastas 4 4 2 8 3 2" xfId="15001" xr:uid="{65F2557E-DE06-4EAB-ADD1-29087547E99D}"/>
    <cellStyle name="Įprastas 4 4 2 8 4" xfId="4420" xr:uid="{18423B7E-C430-41D0-831B-B3E2814807F7}"/>
    <cellStyle name="Įprastas 4 4 2 8 4 2" xfId="12350" xr:uid="{E258C370-DD68-4CD2-AB7B-D0B164C27B45}"/>
    <cellStyle name="Įprastas 4 4 2 8 5" xfId="8600" xr:uid="{F8E831EE-BDC5-4BEC-9007-AC0E9F592E14}"/>
    <cellStyle name="Įprastas 4 4 2 9" xfId="1314" xr:uid="{7FC82083-3BBE-4092-AC6F-55C0624B3164}"/>
    <cellStyle name="Įprastas 4 4 2 9 2" xfId="4661" xr:uid="{59591ABC-9F58-46BC-9230-6F1D058B696A}"/>
    <cellStyle name="Įprastas 4 4 2 9 2 2" xfId="12591" xr:uid="{84898B0D-E520-411E-AFF1-43EC1A026964}"/>
    <cellStyle name="Įprastas 4 4 2 9 3" xfId="9244" xr:uid="{0A75B9F3-67AE-4124-90A7-B6F4A64A6B86}"/>
    <cellStyle name="Įprastas 4 4 3" xfId="35" xr:uid="{459B615C-8B40-4EDD-90BE-8F56F8389AD0}"/>
    <cellStyle name="Įprastas 4 4 3 10" xfId="2934" xr:uid="{C419E798-50E7-4D6C-9D88-FCFCA9B3D294}"/>
    <cellStyle name="Įprastas 4 4 3 10 2" xfId="10864" xr:uid="{48E0B5D7-689A-45C7-8E9A-F6644FE5DF5F}"/>
    <cellStyle name="Įprastas 4 4 3 11" xfId="3578" xr:uid="{14448A1A-35AC-4E1C-8C4D-4B482397371D}"/>
    <cellStyle name="Įprastas 4 4 3 11 2" xfId="11508" xr:uid="{AEC3769D-D9C4-4673-AB28-AB530FC265DF}"/>
    <cellStyle name="Įprastas 4 4 3 12" xfId="3707" xr:uid="{C1B7177E-3FD9-471A-913F-FC6485C82A04}"/>
    <cellStyle name="Įprastas 4 4 3 12 2" xfId="11637" xr:uid="{1FA7BF77-64AB-4626-AC4E-7CA66A548CD2}"/>
    <cellStyle name="Įprastas 4 4 3 13" xfId="7322" xr:uid="{42A08628-8429-4CC2-8AA5-3829526EFF8E}"/>
    <cellStyle name="Įprastas 4 4 3 13 2" xfId="15252" xr:uid="{E75E8B71-E36C-4A6A-A51A-0AF3DBD9299F}"/>
    <cellStyle name="Įprastas 4 4 3 14" xfId="7966" xr:uid="{A4412A4D-62FB-4F57-BD7B-77AF2CEFB2CD}"/>
    <cellStyle name="Įprastas 4 4 3 2" xfId="101" xr:uid="{72BECDDC-9457-441D-99BD-E6C08FFCD36C}"/>
    <cellStyle name="Įprastas 4 4 3 2 10" xfId="3767" xr:uid="{D85C21B6-DC7E-4772-8026-B48ECDCC2FE8}"/>
    <cellStyle name="Įprastas 4 4 3 2 10 2" xfId="11697" xr:uid="{1AFB3DF5-6BD7-4FDA-8697-47D7807F9BC5}"/>
    <cellStyle name="Įprastas 4 4 3 2 11" xfId="7387" xr:uid="{AF75C29D-D7DA-4FB4-9157-07B85B81C119}"/>
    <cellStyle name="Įprastas 4 4 3 2 11 2" xfId="15317" xr:uid="{9BC4E49E-B4BA-4805-98A0-960C43D81DD5}"/>
    <cellStyle name="Įprastas 4 4 3 2 12" xfId="8031" xr:uid="{80FB1A97-B838-4731-8954-59742AB87C00}"/>
    <cellStyle name="Įprastas 4 4 3 2 2" xfId="231" xr:uid="{5FA4D7FD-967C-4B7A-AF62-B0CC9EB9DC68}"/>
    <cellStyle name="Įprastas 4 4 3 2 2 10" xfId="8161" xr:uid="{F9D16DA5-E716-41D4-A292-EE9F759A386D}"/>
    <cellStyle name="Įprastas 4 4 3 2 2 2" xfId="553" xr:uid="{2D6688DA-D09D-458E-B55E-BC3308A2FBF4}"/>
    <cellStyle name="Įprastas 4 4 3 2 2 2 2" xfId="1197" xr:uid="{08F7F06B-9CF5-43D0-872A-E38BCDC55DB4}"/>
    <cellStyle name="Įprastas 4 4 3 2 2 2 2 2" xfId="5092" xr:uid="{F7982A07-F144-410D-9CD2-E6A58F1CA9A2}"/>
    <cellStyle name="Įprastas 4 4 3 2 2 2 2 2 2" xfId="13022" xr:uid="{E8C92F6A-90B5-4E99-864E-916140B20482}"/>
    <cellStyle name="Įprastas 4 4 3 2 2 2 2 3" xfId="9127" xr:uid="{56B175CE-58F6-4C7D-8566-65E624524FF2}"/>
    <cellStyle name="Įprastas 4 4 3 2 2 2 3" xfId="2163" xr:uid="{DFD5D70F-5191-408E-A333-E7D36CB3BF59}"/>
    <cellStyle name="Įprastas 4 4 3 2 2 2 3 2" xfId="6056" xr:uid="{C1504680-9D66-4E8F-B693-902BB7FC35A6}"/>
    <cellStyle name="Įprastas 4 4 3 2 2 2 3 2 2" xfId="13986" xr:uid="{388738E1-3457-4948-86E8-EB9217094871}"/>
    <cellStyle name="Įprastas 4 4 3 2 2 2 3 3" xfId="10093" xr:uid="{2523B2DE-C029-43A3-B4C5-B7A539DF9324}"/>
    <cellStyle name="Įprastas 4 4 3 2 2 2 4" xfId="2807" xr:uid="{4F7A6049-997F-43CC-BC20-0CD2C5ECAACC}"/>
    <cellStyle name="Įprastas 4 4 3 2 2 2 4 2" xfId="6779" xr:uid="{F41A23A0-C0B7-499C-A734-3295A66A7928}"/>
    <cellStyle name="Įprastas 4 4 3 2 2 2 4 2 2" xfId="14709" xr:uid="{B9B73569-9B3E-4313-9BB9-5BFC8109FF33}"/>
    <cellStyle name="Įprastas 4 4 3 2 2 2 4 3" xfId="10737" xr:uid="{37E28410-7BFE-4157-A342-626541DB4A4A}"/>
    <cellStyle name="Įprastas 4 4 3 2 2 2 5" xfId="3451" xr:uid="{87C0BB4C-1B95-4285-826C-D0FE1E5E658D}"/>
    <cellStyle name="Įprastas 4 4 3 2 2 2 5 2" xfId="11381" xr:uid="{49E979CA-23AD-4FC9-A40E-C36D4C87629A}"/>
    <cellStyle name="Įprastas 4 4 3 2 2 2 6" xfId="4128" xr:uid="{9A22B873-C332-41EC-888B-0C14BC736472}"/>
    <cellStyle name="Įprastas 4 4 3 2 2 2 6 2" xfId="12058" xr:uid="{995F5CD9-277B-447F-B3EB-DF9E9E85CC72}"/>
    <cellStyle name="Įprastas 4 4 3 2 2 2 7" xfId="7839" xr:uid="{50C54428-21C8-4107-99E5-D130D88DAF75}"/>
    <cellStyle name="Įprastas 4 4 3 2 2 2 7 2" xfId="15769" xr:uid="{3CFB8F58-9B6F-4A88-8F92-F23CDF323536}"/>
    <cellStyle name="Įprastas 4 4 3 2 2 2 8" xfId="8483" xr:uid="{CA45D2CB-8D24-4011-BEE7-82932BAACDD5}"/>
    <cellStyle name="Įprastas 4 4 3 2 2 3" xfId="875" xr:uid="{56DDF221-154C-4C49-AA34-48853B6B9B6D}"/>
    <cellStyle name="Įprastas 4 4 3 2 2 3 2" xfId="5333" xr:uid="{5F62927B-FE3B-41C7-88B9-8E9D3F057215}"/>
    <cellStyle name="Įprastas 4 4 3 2 2 3 2 2" xfId="13263" xr:uid="{0A84148C-B542-4E30-BF1C-747CAEA6E621}"/>
    <cellStyle name="Įprastas 4 4 3 2 2 3 3" xfId="6297" xr:uid="{D7D946A1-1E38-4F23-AF9E-BCF64E865161}"/>
    <cellStyle name="Įprastas 4 4 3 2 2 3 3 2" xfId="14227" xr:uid="{0B05BFFF-DFB9-42BE-8C45-26D884A8C464}"/>
    <cellStyle name="Įprastas 4 4 3 2 2 3 4" xfId="7020" xr:uid="{C9AD9793-8362-461B-96E7-3B984FF9A50B}"/>
    <cellStyle name="Įprastas 4 4 3 2 2 3 4 2" xfId="14950" xr:uid="{46BF1490-9159-49A6-83AB-6B8AE971A325}"/>
    <cellStyle name="Įprastas 4 4 3 2 2 3 5" xfId="4369" xr:uid="{C838BEC6-28BB-4271-8B52-672E11494BED}"/>
    <cellStyle name="Įprastas 4 4 3 2 2 3 5 2" xfId="12299" xr:uid="{2CAA0658-E39B-44DF-AC55-89E8E1516DE2}"/>
    <cellStyle name="Įprastas 4 4 3 2 2 3 6" xfId="8805" xr:uid="{E9B36E6A-E4F0-4A0A-B8E2-2136177E9DF9}"/>
    <cellStyle name="Įprastas 4 4 3 2 2 4" xfId="1519" xr:uid="{4F35977D-EB5F-4898-85F8-A7A52A64F557}"/>
    <cellStyle name="Įprastas 4 4 3 2 2 4 2" xfId="5574" xr:uid="{9E4871E7-B1BF-4DC0-B57B-EDF3A96D696D}"/>
    <cellStyle name="Įprastas 4 4 3 2 2 4 2 2" xfId="13504" xr:uid="{A1FF46D9-3B12-45B9-9068-2A6D1881E1E0}"/>
    <cellStyle name="Įprastas 4 4 3 2 2 4 3" xfId="7261" xr:uid="{31861717-BED4-4B10-8A6D-5B4B2A30A9F8}"/>
    <cellStyle name="Įprastas 4 4 3 2 2 4 3 2" xfId="15191" xr:uid="{34A8552C-F05B-4883-9F39-7ADDC3585118}"/>
    <cellStyle name="Įprastas 4 4 3 2 2 4 4" xfId="4610" xr:uid="{5B4C3C1B-4EE4-4453-9BA4-7FFAB2FA96AD}"/>
    <cellStyle name="Įprastas 4 4 3 2 2 4 4 2" xfId="12540" xr:uid="{CC509253-54A4-4507-9443-7EFAF55C96D9}"/>
    <cellStyle name="Įprastas 4 4 3 2 2 4 5" xfId="9449" xr:uid="{CBF1522B-9C72-4CC3-8DC6-66096D6E841D}"/>
    <cellStyle name="Įprastas 4 4 3 2 2 5" xfId="1841" xr:uid="{265CB00D-8C8F-4E5A-9734-5AEEA0159BEC}"/>
    <cellStyle name="Įprastas 4 4 3 2 2 5 2" xfId="4851" xr:uid="{9F868D60-D6FE-410A-88FB-77E3505E0637}"/>
    <cellStyle name="Įprastas 4 4 3 2 2 5 2 2" xfId="12781" xr:uid="{4B9233DE-9D1F-4256-BDEA-C6F4717F5A38}"/>
    <cellStyle name="Įprastas 4 4 3 2 2 5 3" xfId="9771" xr:uid="{1892B09C-DA91-40F6-9E5E-28BAF037358F}"/>
    <cellStyle name="Įprastas 4 4 3 2 2 6" xfId="2485" xr:uid="{17A5D398-01F2-460C-82DA-7D1655517E47}"/>
    <cellStyle name="Įprastas 4 4 3 2 2 6 2" xfId="5815" xr:uid="{A79BC30A-F758-40E6-B747-7584D18228AB}"/>
    <cellStyle name="Įprastas 4 4 3 2 2 6 2 2" xfId="13745" xr:uid="{ED159558-7F90-48C3-88DF-30AE6AEAF5FE}"/>
    <cellStyle name="Įprastas 4 4 3 2 2 6 3" xfId="10415" xr:uid="{E28A0452-104F-463A-9FB2-380C63245545}"/>
    <cellStyle name="Įprastas 4 4 3 2 2 7" xfId="3129" xr:uid="{2792AD78-982F-406F-8EFB-E5250C30C9E3}"/>
    <cellStyle name="Įprastas 4 4 3 2 2 7 2" xfId="6538" xr:uid="{78C98026-E3E9-462C-B27E-E6E2E701745A}"/>
    <cellStyle name="Įprastas 4 4 3 2 2 7 2 2" xfId="14468" xr:uid="{34DF110D-28CD-4371-AC45-06EA6817CB53}"/>
    <cellStyle name="Įprastas 4 4 3 2 2 7 3" xfId="11059" xr:uid="{04EED9DC-ABBB-410C-BAE2-BE412F15C2EC}"/>
    <cellStyle name="Įprastas 4 4 3 2 2 8" xfId="3887" xr:uid="{602BA609-FC83-4406-94C6-817E4205836A}"/>
    <cellStyle name="Įprastas 4 4 3 2 2 8 2" xfId="11817" xr:uid="{20A07563-65E6-45AB-B1C9-D651EF52CB80}"/>
    <cellStyle name="Įprastas 4 4 3 2 2 9" xfId="7517" xr:uid="{DF85E71E-21B8-467E-8F9E-C15723F32056}"/>
    <cellStyle name="Įprastas 4 4 3 2 2 9 2" xfId="15447" xr:uid="{F402F775-B7CC-45E0-8855-4BEF3687D21C}"/>
    <cellStyle name="Įprastas 4 4 3 2 3" xfId="423" xr:uid="{B76FEB07-2A26-41F1-A5BC-875729A8A9CB}"/>
    <cellStyle name="Įprastas 4 4 3 2 3 2" xfId="1067" xr:uid="{7AF94E23-6911-4D80-B340-671A4364CD66}"/>
    <cellStyle name="Įprastas 4 4 3 2 3 2 2" xfId="4972" xr:uid="{29B3B7E0-327A-4D9D-A556-7FF4BD42D240}"/>
    <cellStyle name="Įprastas 4 4 3 2 3 2 2 2" xfId="12902" xr:uid="{8A583362-40DE-43CA-A9DE-332CC34B7077}"/>
    <cellStyle name="Įprastas 4 4 3 2 3 2 3" xfId="8997" xr:uid="{D483F059-5395-4A2B-9B0A-2FC645911986}"/>
    <cellStyle name="Įprastas 4 4 3 2 3 3" xfId="2033" xr:uid="{AEF8845F-04BB-441B-8E59-4BD68CFF09EC}"/>
    <cellStyle name="Įprastas 4 4 3 2 3 3 2" xfId="5936" xr:uid="{34612CCE-E125-4F01-841B-81CB70D7FC0A}"/>
    <cellStyle name="Įprastas 4 4 3 2 3 3 2 2" xfId="13866" xr:uid="{761B5EDB-0B75-4CDA-9467-36090A94371F}"/>
    <cellStyle name="Įprastas 4 4 3 2 3 3 3" xfId="9963" xr:uid="{8DFE7D20-ECEB-4C34-917F-CB5B7ED933C0}"/>
    <cellStyle name="Įprastas 4 4 3 2 3 4" xfId="2677" xr:uid="{11B21FA2-3B0A-436C-A8F3-07778FF01B4F}"/>
    <cellStyle name="Įprastas 4 4 3 2 3 4 2" xfId="6659" xr:uid="{78C27F1C-FEFE-42B6-BBE0-C97DA41266B2}"/>
    <cellStyle name="Įprastas 4 4 3 2 3 4 2 2" xfId="14589" xr:uid="{DAD597EC-A892-4C75-A790-9A2A43B93332}"/>
    <cellStyle name="Įprastas 4 4 3 2 3 4 3" xfId="10607" xr:uid="{EB352FDD-5C69-4FC1-B4AE-AF077037F50E}"/>
    <cellStyle name="Įprastas 4 4 3 2 3 5" xfId="3321" xr:uid="{FCA81390-83B5-4E91-8B7A-C26CED5DC245}"/>
    <cellStyle name="Įprastas 4 4 3 2 3 5 2" xfId="11251" xr:uid="{66AF4440-7EE0-4AAB-B8F5-AEE463278630}"/>
    <cellStyle name="Įprastas 4 4 3 2 3 6" xfId="4008" xr:uid="{0C9F5641-3105-4E4B-92E5-2302DD9122FB}"/>
    <cellStyle name="Įprastas 4 4 3 2 3 6 2" xfId="11938" xr:uid="{18523C6B-AB0B-43FF-933F-43A5B27BADF2}"/>
    <cellStyle name="Įprastas 4 4 3 2 3 7" xfId="7709" xr:uid="{10D8D58B-EA0A-478A-81F6-E00CF91FA8FA}"/>
    <cellStyle name="Įprastas 4 4 3 2 3 7 2" xfId="15639" xr:uid="{E836A86F-77D1-4B91-AB71-D8EC611F8350}"/>
    <cellStyle name="Įprastas 4 4 3 2 3 8" xfId="8353" xr:uid="{08FEC057-D325-4070-ABFC-E94132D7C157}"/>
    <cellStyle name="Įprastas 4 4 3 2 4" xfId="745" xr:uid="{DD6EDDAD-7F71-4FAD-8172-FBC5910F4217}"/>
    <cellStyle name="Įprastas 4 4 3 2 4 2" xfId="5213" xr:uid="{4AC9F1C6-648F-4CCB-8271-BB4713614C3F}"/>
    <cellStyle name="Įprastas 4 4 3 2 4 2 2" xfId="13143" xr:uid="{39B8FE45-A281-4A00-80E7-9CFF61B177FE}"/>
    <cellStyle name="Įprastas 4 4 3 2 4 3" xfId="6177" xr:uid="{BC35BAB6-31AC-45DD-AC75-5F8E0CF4DC92}"/>
    <cellStyle name="Įprastas 4 4 3 2 4 3 2" xfId="14107" xr:uid="{C763C42A-FE03-4AC2-AD44-AD1AAB4B9CB8}"/>
    <cellStyle name="Įprastas 4 4 3 2 4 4" xfId="6900" xr:uid="{B9670ADB-76C7-47A7-820E-5FCD9C196C8D}"/>
    <cellStyle name="Įprastas 4 4 3 2 4 4 2" xfId="14830" xr:uid="{D4736114-87F4-4BB9-BB8F-1D5A78588360}"/>
    <cellStyle name="Įprastas 4 4 3 2 4 5" xfId="4249" xr:uid="{3E1ECC57-87FB-4C50-A5B3-BE8C7DFFD669}"/>
    <cellStyle name="Įprastas 4 4 3 2 4 5 2" xfId="12179" xr:uid="{8E35CC20-D4C5-4CEF-9605-124994C120EF}"/>
    <cellStyle name="Įprastas 4 4 3 2 4 6" xfId="8675" xr:uid="{FD91B20F-D7C7-499C-9C39-FBDB22B681EB}"/>
    <cellStyle name="Įprastas 4 4 3 2 5" xfId="1389" xr:uid="{B769745C-093D-4FFF-A850-F05A515382BF}"/>
    <cellStyle name="Įprastas 4 4 3 2 5 2" xfId="5454" xr:uid="{0499ACBA-4018-46BE-AAF1-A421F14F5A05}"/>
    <cellStyle name="Įprastas 4 4 3 2 5 2 2" xfId="13384" xr:uid="{E846EEEB-19D6-483B-9739-F1840C512A4A}"/>
    <cellStyle name="Įprastas 4 4 3 2 5 3" xfId="7141" xr:uid="{A175251C-0F6B-4A52-998F-1F6106D48AC3}"/>
    <cellStyle name="Įprastas 4 4 3 2 5 3 2" xfId="15071" xr:uid="{365AA58D-9727-4725-B404-A17C55B18649}"/>
    <cellStyle name="Įprastas 4 4 3 2 5 4" xfId="4490" xr:uid="{FB7AED9E-99CD-447C-BDB2-5C92962FCF57}"/>
    <cellStyle name="Įprastas 4 4 3 2 5 4 2" xfId="12420" xr:uid="{086D6E76-4DA0-4424-AF71-8379074D4E3D}"/>
    <cellStyle name="Įprastas 4 4 3 2 5 5" xfId="9319" xr:uid="{FC9DBA6C-A777-4DBC-BC4E-147678D2211A}"/>
    <cellStyle name="Įprastas 4 4 3 2 6" xfId="1711" xr:uid="{F7A76E4D-A545-4196-BD7F-17BC4718294C}"/>
    <cellStyle name="Įprastas 4 4 3 2 6 2" xfId="4731" xr:uid="{272DCBFA-7C91-49F9-8401-D3101DD3176D}"/>
    <cellStyle name="Įprastas 4 4 3 2 6 2 2" xfId="12661" xr:uid="{20F7E167-7A22-4872-84C4-EC5FFC165DD9}"/>
    <cellStyle name="Įprastas 4 4 3 2 6 3" xfId="9641" xr:uid="{D6719C4A-2078-44EC-8CE8-6F75079B2B3C}"/>
    <cellStyle name="Įprastas 4 4 3 2 7" xfId="2355" xr:uid="{3B7FEAD1-5097-41D9-A278-DD63909BCF2C}"/>
    <cellStyle name="Įprastas 4 4 3 2 7 2" xfId="5695" xr:uid="{D9592FEE-3611-4DE6-820F-9C99E25E8174}"/>
    <cellStyle name="Įprastas 4 4 3 2 7 2 2" xfId="13625" xr:uid="{0ADCACFC-7372-4BEF-BBF4-C11AFDB40BFD}"/>
    <cellStyle name="Įprastas 4 4 3 2 7 3" xfId="10285" xr:uid="{EBED9821-2DCC-4E49-84B3-05A19CC3A746}"/>
    <cellStyle name="Įprastas 4 4 3 2 8" xfId="2999" xr:uid="{6B258F7F-1276-467D-9FA3-843166E30E3C}"/>
    <cellStyle name="Įprastas 4 4 3 2 8 2" xfId="6418" xr:uid="{2D8F774F-385E-4F0F-98CD-BE23AA4536FE}"/>
    <cellStyle name="Įprastas 4 4 3 2 8 2 2" xfId="14348" xr:uid="{F262E843-FABD-48ED-921D-54970E471C2E}"/>
    <cellStyle name="Įprastas 4 4 3 2 8 3" xfId="10929" xr:uid="{894C0947-B9F4-478D-B8F2-93FB7D04FC38}"/>
    <cellStyle name="Įprastas 4 4 3 2 9" xfId="3643" xr:uid="{98119BB2-DFA1-4293-A619-2F7D7F5CCDCB}"/>
    <cellStyle name="Įprastas 4 4 3 2 9 2" xfId="11573" xr:uid="{A70E69B9-3241-47DC-B3A7-65113D72B1C3}"/>
    <cellStyle name="Įprastas 4 4 3 3" xfId="166" xr:uid="{9819FF72-4BFE-4B53-BBF2-0E70BE1896F3}"/>
    <cellStyle name="Įprastas 4 4 3 3 10" xfId="8096" xr:uid="{A984CE34-B60D-470E-82D9-1EB8985E77D2}"/>
    <cellStyle name="Įprastas 4 4 3 3 2" xfId="488" xr:uid="{821A9993-5D19-41A3-A43B-710D2FF30B16}"/>
    <cellStyle name="Įprastas 4 4 3 3 2 2" xfId="1132" xr:uid="{0475D932-E8BD-4578-8677-A9DA32598DFD}"/>
    <cellStyle name="Įprastas 4 4 3 3 2 2 2" xfId="5032" xr:uid="{A64AAC6D-0407-454B-B43B-EACD9CC671FE}"/>
    <cellStyle name="Įprastas 4 4 3 3 2 2 2 2" xfId="12962" xr:uid="{55C9EC9F-A0CE-48E3-8828-2B3118502A5B}"/>
    <cellStyle name="Įprastas 4 4 3 3 2 2 3" xfId="9062" xr:uid="{7E790DF8-BE78-439E-AE9C-88F12FCB228F}"/>
    <cellStyle name="Įprastas 4 4 3 3 2 3" xfId="2098" xr:uid="{0DC6A3EA-3668-420E-B2BF-6ACA949436BC}"/>
    <cellStyle name="Įprastas 4 4 3 3 2 3 2" xfId="5996" xr:uid="{1DF9363E-FA55-4284-B25C-15AC71016DC2}"/>
    <cellStyle name="Įprastas 4 4 3 3 2 3 2 2" xfId="13926" xr:uid="{2B7B9FFB-A60C-47DB-9F19-15346880FBAB}"/>
    <cellStyle name="Įprastas 4 4 3 3 2 3 3" xfId="10028" xr:uid="{9F6D9245-0799-4D1F-B9D7-7DBA5652BD93}"/>
    <cellStyle name="Įprastas 4 4 3 3 2 4" xfId="2742" xr:uid="{E1C02171-DF23-4199-9D22-304151CA0E02}"/>
    <cellStyle name="Įprastas 4 4 3 3 2 4 2" xfId="6719" xr:uid="{CDDED16C-B10A-41F5-9794-9FAA57217310}"/>
    <cellStyle name="Įprastas 4 4 3 3 2 4 2 2" xfId="14649" xr:uid="{89514D69-C8C3-490E-8AB4-36833D787C47}"/>
    <cellStyle name="Įprastas 4 4 3 3 2 4 3" xfId="10672" xr:uid="{1EFA3171-EA5C-44E5-9BEA-59801CCBBFC2}"/>
    <cellStyle name="Įprastas 4 4 3 3 2 5" xfId="3386" xr:uid="{F7A4C965-F709-4AC3-9D91-E94E058D8509}"/>
    <cellStyle name="Įprastas 4 4 3 3 2 5 2" xfId="11316" xr:uid="{BFB59A22-2A6F-49FE-97EE-02404A7352E2}"/>
    <cellStyle name="Įprastas 4 4 3 3 2 6" xfId="4068" xr:uid="{36FADC28-43DB-4D7A-A70D-1B266848E6C1}"/>
    <cellStyle name="Įprastas 4 4 3 3 2 6 2" xfId="11998" xr:uid="{E5EE026B-9B7B-4D8C-9E8F-8D5A73F1B540}"/>
    <cellStyle name="Įprastas 4 4 3 3 2 7" xfId="7774" xr:uid="{5A307DB2-1582-49BA-9921-7A1D03C7163C}"/>
    <cellStyle name="Įprastas 4 4 3 3 2 7 2" xfId="15704" xr:uid="{8F494986-453A-4646-8746-F1CE489A420A}"/>
    <cellStyle name="Įprastas 4 4 3 3 2 8" xfId="8418" xr:uid="{FD3CE3D5-702B-4229-B995-F5349CF830CE}"/>
    <cellStyle name="Įprastas 4 4 3 3 3" xfId="810" xr:uid="{65C022C4-CEAC-4330-9FA9-27C4EE1FF21B}"/>
    <cellStyle name="Įprastas 4 4 3 3 3 2" xfId="5273" xr:uid="{6D0EAC1A-43EE-4F50-B3DE-90F5C30228EC}"/>
    <cellStyle name="Įprastas 4 4 3 3 3 2 2" xfId="13203" xr:uid="{DD9D172B-B98E-46BA-9127-5574E0DF6A7C}"/>
    <cellStyle name="Įprastas 4 4 3 3 3 3" xfId="6237" xr:uid="{FDBE32BD-724D-4076-990E-AED8899886F2}"/>
    <cellStyle name="Įprastas 4 4 3 3 3 3 2" xfId="14167" xr:uid="{935C1AE1-0213-419E-9A18-0F282F7334D4}"/>
    <cellStyle name="Įprastas 4 4 3 3 3 4" xfId="6960" xr:uid="{3E211900-208B-4075-BF3F-552BAD377441}"/>
    <cellStyle name="Įprastas 4 4 3 3 3 4 2" xfId="14890" xr:uid="{10F26961-42D5-4370-B7B7-1D25315CF98A}"/>
    <cellStyle name="Įprastas 4 4 3 3 3 5" xfId="4309" xr:uid="{F9C5DFBD-F011-4E72-98CE-F9AB8E369F59}"/>
    <cellStyle name="Įprastas 4 4 3 3 3 5 2" xfId="12239" xr:uid="{0BC7709B-35E2-4434-8C41-90C118D78305}"/>
    <cellStyle name="Įprastas 4 4 3 3 3 6" xfId="8740" xr:uid="{4AC4F239-EDC3-423B-83F1-F58BC7FCBDCB}"/>
    <cellStyle name="Įprastas 4 4 3 3 4" xfId="1454" xr:uid="{1D91AE9A-E3D5-4ADF-825C-C40DAA48F1A5}"/>
    <cellStyle name="Įprastas 4 4 3 3 4 2" xfId="5514" xr:uid="{36D03AD0-5113-479A-9014-F13C5AD165EF}"/>
    <cellStyle name="Įprastas 4 4 3 3 4 2 2" xfId="13444" xr:uid="{F30A981A-F09A-4C86-8B3C-59205529B9FA}"/>
    <cellStyle name="Įprastas 4 4 3 3 4 3" xfId="7201" xr:uid="{8D2500AE-F63F-4F23-8BE2-DB145E278343}"/>
    <cellStyle name="Įprastas 4 4 3 3 4 3 2" xfId="15131" xr:uid="{E557ED7D-4D8D-4A73-896D-B87E6CBD4717}"/>
    <cellStyle name="Įprastas 4 4 3 3 4 4" xfId="4550" xr:uid="{429EB3D6-5851-41E8-8E18-B2B8385B6F65}"/>
    <cellStyle name="Įprastas 4 4 3 3 4 4 2" xfId="12480" xr:uid="{FD130C44-C4DE-458B-892A-F729759B02E1}"/>
    <cellStyle name="Įprastas 4 4 3 3 4 5" xfId="9384" xr:uid="{4DC9689D-B326-473E-96B2-D921BA531076}"/>
    <cellStyle name="Įprastas 4 4 3 3 5" xfId="1776" xr:uid="{5B55A520-7BEE-49CF-A977-112B0130B528}"/>
    <cellStyle name="Įprastas 4 4 3 3 5 2" xfId="4791" xr:uid="{A3DD97B3-F3D9-4F19-8E7E-332AC300D4E5}"/>
    <cellStyle name="Įprastas 4 4 3 3 5 2 2" xfId="12721" xr:uid="{706AFA68-8687-4920-BAC2-94365749A9C8}"/>
    <cellStyle name="Įprastas 4 4 3 3 5 3" xfId="9706" xr:uid="{C1A29218-040D-4661-B18F-4874D00C65E1}"/>
    <cellStyle name="Įprastas 4 4 3 3 6" xfId="2420" xr:uid="{51AF5E9D-8986-45DD-81E6-C2F26C2BB7F0}"/>
    <cellStyle name="Įprastas 4 4 3 3 6 2" xfId="5755" xr:uid="{5BC65127-8FFC-453B-82A9-E1C83DAB5CFB}"/>
    <cellStyle name="Įprastas 4 4 3 3 6 2 2" xfId="13685" xr:uid="{C7F210EA-D4A3-4B32-ADD8-F3C8BEAD3D1E}"/>
    <cellStyle name="Įprastas 4 4 3 3 6 3" xfId="10350" xr:uid="{E1D994F5-89A2-4B2A-A2BA-6D611DEDD87D}"/>
    <cellStyle name="Įprastas 4 4 3 3 7" xfId="3064" xr:uid="{AFF85073-A352-44DF-852F-74E43EAF978A}"/>
    <cellStyle name="Įprastas 4 4 3 3 7 2" xfId="6478" xr:uid="{654C3ED4-E2F9-4C56-992F-9C5FF5782483}"/>
    <cellStyle name="Įprastas 4 4 3 3 7 2 2" xfId="14408" xr:uid="{A58586EA-BB82-41F9-ACB7-DB9A74DF5E6F}"/>
    <cellStyle name="Įprastas 4 4 3 3 7 3" xfId="10994" xr:uid="{D1F2BAEF-5FF2-4378-9F74-ECCF9710B9CA}"/>
    <cellStyle name="Įprastas 4 4 3 3 8" xfId="3827" xr:uid="{1F057F67-E90A-4100-A617-6530D7307D1D}"/>
    <cellStyle name="Įprastas 4 4 3 3 8 2" xfId="11757" xr:uid="{0814F1EA-4B2F-4782-976B-2D93CDA09C57}"/>
    <cellStyle name="Įprastas 4 4 3 3 9" xfId="7452" xr:uid="{CE7E2175-3139-4206-A545-7904D6FC906C}"/>
    <cellStyle name="Įprastas 4 4 3 3 9 2" xfId="15382" xr:uid="{5E2167A4-993E-4454-990E-80C066B9F163}"/>
    <cellStyle name="Įprastas 4 4 3 4" xfId="295" xr:uid="{C8BDEFD8-BE29-4876-B18B-774109765AB7}"/>
    <cellStyle name="Įprastas 4 4 3 4 10" xfId="8225" xr:uid="{6E42132E-BAFE-4123-898B-9ADEE32D95E5}"/>
    <cellStyle name="Įprastas 4 4 3 4 2" xfId="617" xr:uid="{2E03C935-E667-4B99-B7C3-4DD7721E6A6F}"/>
    <cellStyle name="Įprastas 4 4 3 4 2 2" xfId="1261" xr:uid="{8310FE00-0E25-433D-BBD7-A7290F374610}"/>
    <cellStyle name="Įprastas 4 4 3 4 2 2 2" xfId="9191" xr:uid="{B704F0D3-2401-404E-836E-175950063EC4}"/>
    <cellStyle name="Įprastas 4 4 3 4 2 3" xfId="2227" xr:uid="{C0282D16-E291-4D55-956E-73A1035D256A}"/>
    <cellStyle name="Įprastas 4 4 3 4 2 3 2" xfId="10157" xr:uid="{70CB8F50-AC36-4C6D-99E7-DA500F7D9063}"/>
    <cellStyle name="Įprastas 4 4 3 4 2 4" xfId="2871" xr:uid="{228BEE47-1133-469D-B4C4-054EC52F3C4C}"/>
    <cellStyle name="Įprastas 4 4 3 4 2 4 2" xfId="10801" xr:uid="{58BA6954-A0CD-4CF0-AD6D-825CE63418ED}"/>
    <cellStyle name="Įprastas 4 4 3 4 2 5" xfId="3515" xr:uid="{CD2DC098-4952-4BF0-9DD2-AFBB54EBF517}"/>
    <cellStyle name="Įprastas 4 4 3 4 2 5 2" xfId="11445" xr:uid="{DFA0B543-4160-4C13-BDEF-70999D5A3DE6}"/>
    <cellStyle name="Įprastas 4 4 3 4 2 6" xfId="4912" xr:uid="{B708CE54-9E60-4D5D-B533-C3D5E3C5AD2D}"/>
    <cellStyle name="Įprastas 4 4 3 4 2 6 2" xfId="12842" xr:uid="{8573B6A2-D768-48E1-9813-190ED54A6BDB}"/>
    <cellStyle name="Įprastas 4 4 3 4 2 7" xfId="7903" xr:uid="{D19505EA-5989-4CD7-A899-5AB319CC1264}"/>
    <cellStyle name="Įprastas 4 4 3 4 2 7 2" xfId="15833" xr:uid="{10826A98-6D77-458D-8CFF-FDE07F5A2D07}"/>
    <cellStyle name="Įprastas 4 4 3 4 2 8" xfId="8547" xr:uid="{905B5F4C-20A8-41D1-82E8-810E5DBF5121}"/>
    <cellStyle name="Įprastas 4 4 3 4 3" xfId="939" xr:uid="{5AFF9060-83B7-4DDD-A6D7-3267F681BF9E}"/>
    <cellStyle name="Įprastas 4 4 3 4 3 2" xfId="5876" xr:uid="{9512E15F-292F-4C64-9F0E-F16E2D4029C9}"/>
    <cellStyle name="Įprastas 4 4 3 4 3 2 2" xfId="13806" xr:uid="{FA938B7B-DBAE-4939-B904-C3AD0EC72C39}"/>
    <cellStyle name="Įprastas 4 4 3 4 3 3" xfId="8869" xr:uid="{566B27F9-C568-46FE-AB5A-095BC1D601B4}"/>
    <cellStyle name="Įprastas 4 4 3 4 4" xfId="1583" xr:uid="{ED038027-43E6-4E32-8F88-BCA4815BDCC1}"/>
    <cellStyle name="Įprastas 4 4 3 4 4 2" xfId="6599" xr:uid="{1E56E103-48E9-467E-901E-73F6080A5EFA}"/>
    <cellStyle name="Įprastas 4 4 3 4 4 2 2" xfId="14529" xr:uid="{1BA773DB-14FB-483B-88C1-68DB47CF1898}"/>
    <cellStyle name="Įprastas 4 4 3 4 4 3" xfId="9513" xr:uid="{04868300-54B9-4071-A13B-1B460B143723}"/>
    <cellStyle name="Įprastas 4 4 3 4 5" xfId="1905" xr:uid="{3B0F7869-1581-4881-B511-0A67789D735E}"/>
    <cellStyle name="Įprastas 4 4 3 4 5 2" xfId="9835" xr:uid="{BE8B64CD-9CC5-4D56-844F-CE0860C24F49}"/>
    <cellStyle name="Įprastas 4 4 3 4 6" xfId="2549" xr:uid="{B3D05992-29EF-497B-8559-91ED2DFB7E3A}"/>
    <cellStyle name="Įprastas 4 4 3 4 6 2" xfId="10479" xr:uid="{B24B2A28-B82A-43DE-A9BC-A9C5A38D2057}"/>
    <cellStyle name="Įprastas 4 4 3 4 7" xfId="3193" xr:uid="{692DBAE7-A612-47D2-8E19-490E1C79A74B}"/>
    <cellStyle name="Įprastas 4 4 3 4 7 2" xfId="11123" xr:uid="{18C982F0-14D4-4EF0-8CB0-D0DC5C4DD290}"/>
    <cellStyle name="Įprastas 4 4 3 4 8" xfId="3948" xr:uid="{EE5FC929-76E8-4106-91FE-0EEFB1292687}"/>
    <cellStyle name="Įprastas 4 4 3 4 8 2" xfId="11878" xr:uid="{F0E3050A-D691-4DCF-81D0-867095F42F14}"/>
    <cellStyle name="Įprastas 4 4 3 4 9" xfId="7581" xr:uid="{6CBC9482-FF72-470F-A8CC-463214858A98}"/>
    <cellStyle name="Įprastas 4 4 3 4 9 2" xfId="15511" xr:uid="{FD9C01C3-13EB-4F07-9BD8-7EA5106BB983}"/>
    <cellStyle name="Įprastas 4 4 3 5" xfId="358" xr:uid="{73CCA735-6B7A-4ACC-9AE2-BECE2652ABFB}"/>
    <cellStyle name="Įprastas 4 4 3 5 2" xfId="1002" xr:uid="{84A6A069-F4C2-4FF9-9738-8672859D8DA1}"/>
    <cellStyle name="Įprastas 4 4 3 5 2 2" xfId="5153" xr:uid="{ED6343D9-99F0-4792-BB9F-51E9501EF4D1}"/>
    <cellStyle name="Įprastas 4 4 3 5 2 2 2" xfId="13083" xr:uid="{55DD8A9E-88AF-4CF3-9CB3-551188C65A5E}"/>
    <cellStyle name="Įprastas 4 4 3 5 2 3" xfId="8932" xr:uid="{6619B96A-F6B4-4571-8CD6-85649BC2BD41}"/>
    <cellStyle name="Įprastas 4 4 3 5 3" xfId="1968" xr:uid="{22527387-629C-4ECD-94AA-8E9519CAA5BD}"/>
    <cellStyle name="Įprastas 4 4 3 5 3 2" xfId="6117" xr:uid="{985C61CB-4DD6-4E9E-A385-238ED334C1D1}"/>
    <cellStyle name="Įprastas 4 4 3 5 3 2 2" xfId="14047" xr:uid="{D471C133-CC54-45A4-BA38-4F0B9CE08C8E}"/>
    <cellStyle name="Įprastas 4 4 3 5 3 3" xfId="9898" xr:uid="{B671D44D-3B20-400C-B4B6-1AB88FEFE42D}"/>
    <cellStyle name="Įprastas 4 4 3 5 4" xfId="2612" xr:uid="{BE8C3EFF-5A85-4BB5-8CA7-5389EC407913}"/>
    <cellStyle name="Įprastas 4 4 3 5 4 2" xfId="6840" xr:uid="{8CFD4E63-090D-4C76-9065-32621B085C99}"/>
    <cellStyle name="Įprastas 4 4 3 5 4 2 2" xfId="14770" xr:uid="{434FFB70-0653-48CD-B3A8-9A38382B312E}"/>
    <cellStyle name="Įprastas 4 4 3 5 4 3" xfId="10542" xr:uid="{6C3F9FF7-1933-4714-8F15-58C3931E3FB1}"/>
    <cellStyle name="Įprastas 4 4 3 5 5" xfId="3256" xr:uid="{F1401B42-6EDB-4248-9BF1-874878146243}"/>
    <cellStyle name="Įprastas 4 4 3 5 5 2" xfId="11186" xr:uid="{D5E9AFA2-FC61-4A77-B24C-B1A9031713CB}"/>
    <cellStyle name="Įprastas 4 4 3 5 6" xfId="4189" xr:uid="{E4510C2C-2C5F-4DD2-937A-AFEB5AF629B1}"/>
    <cellStyle name="Įprastas 4 4 3 5 6 2" xfId="12119" xr:uid="{38D723CD-2BFC-4CAC-A964-2C19A775D293}"/>
    <cellStyle name="Įprastas 4 4 3 5 7" xfId="7644" xr:uid="{C23317E4-F49C-406B-A607-78ECEB72ADC7}"/>
    <cellStyle name="Įprastas 4 4 3 5 7 2" xfId="15574" xr:uid="{C3820954-6D67-427A-9107-2E979FACB6E9}"/>
    <cellStyle name="Įprastas 4 4 3 5 8" xfId="8288" xr:uid="{94F11CBC-887E-4607-9539-6C1F1A3BD9AA}"/>
    <cellStyle name="Įprastas 4 4 3 6" xfId="680" xr:uid="{A0E57DD0-DA43-4E00-B381-E66B2322F8C6}"/>
    <cellStyle name="Įprastas 4 4 3 6 2" xfId="5394" xr:uid="{2C825784-694C-47F0-8C21-80F476B0B00A}"/>
    <cellStyle name="Įprastas 4 4 3 6 2 2" xfId="13324" xr:uid="{B4B39A09-7799-4A33-A19D-4880BF2AA77C}"/>
    <cellStyle name="Įprastas 4 4 3 6 3" xfId="7081" xr:uid="{93990AED-E90C-4491-8B43-E8BB034298AF}"/>
    <cellStyle name="Įprastas 4 4 3 6 3 2" xfId="15011" xr:uid="{3A115A90-91F4-4E34-A06D-475D72D2D726}"/>
    <cellStyle name="Įprastas 4 4 3 6 4" xfId="4430" xr:uid="{AEA6E348-5DD4-4AA2-9816-545E098DB5E0}"/>
    <cellStyle name="Įprastas 4 4 3 6 4 2" xfId="12360" xr:uid="{8A9AD1BA-9186-4EAB-8785-91427DF3BA41}"/>
    <cellStyle name="Įprastas 4 4 3 6 5" xfId="8610" xr:uid="{1587EB24-492F-497A-99B7-A61F3D76AC7E}"/>
    <cellStyle name="Įprastas 4 4 3 7" xfId="1324" xr:uid="{5C190878-CEC8-4935-9F26-60BE518D8E97}"/>
    <cellStyle name="Įprastas 4 4 3 7 2" xfId="4671" xr:uid="{4184E318-EBF3-4C30-A99F-8054422372B7}"/>
    <cellStyle name="Įprastas 4 4 3 7 2 2" xfId="12601" xr:uid="{523F2C83-5CE2-4743-A394-0E5842E4E191}"/>
    <cellStyle name="Įprastas 4 4 3 7 3" xfId="9254" xr:uid="{663283BC-BCB1-4B80-856C-CAF30715C091}"/>
    <cellStyle name="Įprastas 4 4 3 8" xfId="1646" xr:uid="{27BC737C-31CB-44FF-807B-4EBBE695CEA8}"/>
    <cellStyle name="Įprastas 4 4 3 8 2" xfId="5635" xr:uid="{3E1F38A3-EF90-4E49-8948-F0DC89B3F3D1}"/>
    <cellStyle name="Įprastas 4 4 3 8 2 2" xfId="13565" xr:uid="{7C6941E0-913A-457E-8E93-53779122F7C3}"/>
    <cellStyle name="Įprastas 4 4 3 8 3" xfId="9576" xr:uid="{FD2276FE-A095-4B00-A0E8-AC5EA85CB86F}"/>
    <cellStyle name="Įprastas 4 4 3 9" xfId="2290" xr:uid="{FAE0F472-F934-48CD-8CE4-3C930BED7EE4}"/>
    <cellStyle name="Įprastas 4 4 3 9 2" xfId="6358" xr:uid="{93F3D399-1D4A-4F21-98F5-AEEFDEF89BCF}"/>
    <cellStyle name="Įprastas 4 4 3 9 2 2" xfId="14288" xr:uid="{8D57B187-BD36-4C0D-99C1-731653308A71}"/>
    <cellStyle name="Įprastas 4 4 3 9 3" xfId="10220" xr:uid="{89928140-7131-4A1F-93B4-D43C1705105E}"/>
    <cellStyle name="Įprastas 4 4 4" xfId="55" xr:uid="{96B0E453-D215-4149-9B85-30CF14E428A0}"/>
    <cellStyle name="Įprastas 4 4 4 10" xfId="2954" xr:uid="{3C23C296-5D6D-4032-8803-FD91576112CA}"/>
    <cellStyle name="Įprastas 4 4 4 10 2" xfId="10884" xr:uid="{FA3FD4D4-E559-4CBD-8575-08BDFAA81C6C}"/>
    <cellStyle name="Įprastas 4 4 4 11" xfId="3598" xr:uid="{71C3618F-A245-424C-82F8-8D9A111F90F4}"/>
    <cellStyle name="Įprastas 4 4 4 11 2" xfId="11528" xr:uid="{660036F1-0B21-4BCA-A928-4F53C4FB972B}"/>
    <cellStyle name="Įprastas 4 4 4 12" xfId="3727" xr:uid="{460073BC-5BAC-439D-96D7-30C5CE6D301F}"/>
    <cellStyle name="Įprastas 4 4 4 12 2" xfId="11657" xr:uid="{05F5F109-F9CC-40D2-8072-AD6820098C00}"/>
    <cellStyle name="Įprastas 4 4 4 13" xfId="7342" xr:uid="{394A0DDA-31B1-4D1D-9695-3D9AB2E05AF1}"/>
    <cellStyle name="Įprastas 4 4 4 13 2" xfId="15272" xr:uid="{72F14CB2-896A-44E4-9FAB-9F713EF9A180}"/>
    <cellStyle name="Įprastas 4 4 4 14" xfId="7986" xr:uid="{C9227027-E586-4F38-BAD3-54A04E1EFBE0}"/>
    <cellStyle name="Įprastas 4 4 4 2" xfId="121" xr:uid="{5790BE67-D2D8-4EE6-BCA8-FB8EF2F3551C}"/>
    <cellStyle name="Įprastas 4 4 4 2 10" xfId="3787" xr:uid="{79517C8E-27F0-426D-8A6A-FF9B57D7B23E}"/>
    <cellStyle name="Įprastas 4 4 4 2 10 2" xfId="11717" xr:uid="{DF21734D-2BD0-4DA2-8C8A-A95ADBEC6CC8}"/>
    <cellStyle name="Įprastas 4 4 4 2 11" xfId="7407" xr:uid="{93007257-47F9-43BB-9E44-C312EA966796}"/>
    <cellStyle name="Įprastas 4 4 4 2 11 2" xfId="15337" xr:uid="{55650AC6-0FB7-49B5-BB24-796ECE097F07}"/>
    <cellStyle name="Įprastas 4 4 4 2 12" xfId="8051" xr:uid="{88962C63-7FA2-4A5A-9DA3-6702773D1DE0}"/>
    <cellStyle name="Įprastas 4 4 4 2 2" xfId="251" xr:uid="{3785B294-9576-45C3-B3BD-DFA52D82D128}"/>
    <cellStyle name="Įprastas 4 4 4 2 2 10" xfId="8181" xr:uid="{0B753B6F-6344-4BC5-9D03-E981AE0F591F}"/>
    <cellStyle name="Įprastas 4 4 4 2 2 2" xfId="573" xr:uid="{B037B250-DE20-4FC8-A37D-ECF7AD49F37C}"/>
    <cellStyle name="Įprastas 4 4 4 2 2 2 2" xfId="1217" xr:uid="{CE33C8AC-7A67-460C-8BE9-38838A21674D}"/>
    <cellStyle name="Įprastas 4 4 4 2 2 2 2 2" xfId="5112" xr:uid="{6956A398-E62C-4071-AD50-366C922811C1}"/>
    <cellStyle name="Įprastas 4 4 4 2 2 2 2 2 2" xfId="13042" xr:uid="{1C5B0D32-1930-4195-8A67-BF0A323326A3}"/>
    <cellStyle name="Įprastas 4 4 4 2 2 2 2 3" xfId="9147" xr:uid="{D3E39B1A-A30A-4D1E-95CE-FF41DCD3BD28}"/>
    <cellStyle name="Įprastas 4 4 4 2 2 2 3" xfId="2183" xr:uid="{05E076F2-A46D-4E68-A853-10302400EE51}"/>
    <cellStyle name="Įprastas 4 4 4 2 2 2 3 2" xfId="6076" xr:uid="{756FBA21-A45B-4129-9926-CC8A08C54BAF}"/>
    <cellStyle name="Įprastas 4 4 4 2 2 2 3 2 2" xfId="14006" xr:uid="{4B9DC1A0-5788-4B4A-845A-6BC69BA80B6D}"/>
    <cellStyle name="Įprastas 4 4 4 2 2 2 3 3" xfId="10113" xr:uid="{82002A2D-9ACD-40E1-8EBA-7F6E9158B12D}"/>
    <cellStyle name="Įprastas 4 4 4 2 2 2 4" xfId="2827" xr:uid="{1C692710-2BD0-4EE1-816C-A40D9901094B}"/>
    <cellStyle name="Įprastas 4 4 4 2 2 2 4 2" xfId="6799" xr:uid="{D2351090-F1BC-4514-AA96-81F18F95DEF1}"/>
    <cellStyle name="Įprastas 4 4 4 2 2 2 4 2 2" xfId="14729" xr:uid="{C4761693-A226-40F1-BBCE-C97055779B8B}"/>
    <cellStyle name="Įprastas 4 4 4 2 2 2 4 3" xfId="10757" xr:uid="{4F36DBE3-A3E6-49C6-8C83-97A799FAFEF2}"/>
    <cellStyle name="Įprastas 4 4 4 2 2 2 5" xfId="3471" xr:uid="{396E8042-B495-4DF6-95AE-7679CDB5D0E7}"/>
    <cellStyle name="Įprastas 4 4 4 2 2 2 5 2" xfId="11401" xr:uid="{5925904B-F8DB-427C-9312-2D8B97FDC292}"/>
    <cellStyle name="Įprastas 4 4 4 2 2 2 6" xfId="4148" xr:uid="{0637FADD-BE7A-443D-98A6-3DA3FF13004E}"/>
    <cellStyle name="Įprastas 4 4 4 2 2 2 6 2" xfId="12078" xr:uid="{DBF67A6D-0BF9-4A35-B937-3D7809CB539A}"/>
    <cellStyle name="Įprastas 4 4 4 2 2 2 7" xfId="7859" xr:uid="{AC49448B-4E5A-4356-84D5-B2E528FE58B0}"/>
    <cellStyle name="Įprastas 4 4 4 2 2 2 7 2" xfId="15789" xr:uid="{FF77531B-3185-4367-97C2-D05128EDF502}"/>
    <cellStyle name="Įprastas 4 4 4 2 2 2 8" xfId="8503" xr:uid="{E2FABC9C-B401-46F5-9ECE-0C0D1E5F3F7F}"/>
    <cellStyle name="Įprastas 4 4 4 2 2 3" xfId="895" xr:uid="{643C0910-16F3-48F1-9984-8DBE9ABC9708}"/>
    <cellStyle name="Įprastas 4 4 4 2 2 3 2" xfId="5353" xr:uid="{22395364-6697-4FAD-B241-0ECD2757C1BC}"/>
    <cellStyle name="Įprastas 4 4 4 2 2 3 2 2" xfId="13283" xr:uid="{47DA9400-53FF-4590-8EBF-F5C82EE769EF}"/>
    <cellStyle name="Įprastas 4 4 4 2 2 3 3" xfId="6317" xr:uid="{68B68802-50CF-4603-9373-8AC6DB37B1C6}"/>
    <cellStyle name="Įprastas 4 4 4 2 2 3 3 2" xfId="14247" xr:uid="{B06EEFE1-FFCC-44FE-9639-1624905730EC}"/>
    <cellStyle name="Įprastas 4 4 4 2 2 3 4" xfId="7040" xr:uid="{FC56CDAB-FBBE-47E8-97CE-28A75819071C}"/>
    <cellStyle name="Įprastas 4 4 4 2 2 3 4 2" xfId="14970" xr:uid="{C8A53FA4-2C85-48CE-8FD8-19047A7193A5}"/>
    <cellStyle name="Įprastas 4 4 4 2 2 3 5" xfId="4389" xr:uid="{BDEEB81A-2D38-4967-A0FF-B26CE5122B8C}"/>
    <cellStyle name="Įprastas 4 4 4 2 2 3 5 2" xfId="12319" xr:uid="{36C36BDE-1EF8-4195-88F6-40F236A26383}"/>
    <cellStyle name="Įprastas 4 4 4 2 2 3 6" xfId="8825" xr:uid="{88777C4F-8159-422B-8389-249DD705CA23}"/>
    <cellStyle name="Įprastas 4 4 4 2 2 4" xfId="1539" xr:uid="{3E484311-534E-4D97-BC3B-47783D29C7DE}"/>
    <cellStyle name="Įprastas 4 4 4 2 2 4 2" xfId="5594" xr:uid="{C10B9D85-5F8E-4360-B8E1-6600E1A67D08}"/>
    <cellStyle name="Įprastas 4 4 4 2 2 4 2 2" xfId="13524" xr:uid="{8F7AB884-0ABA-460C-BCAE-711EB9C4F342}"/>
    <cellStyle name="Įprastas 4 4 4 2 2 4 3" xfId="7281" xr:uid="{33CB1E5E-6F40-41D5-8846-7192015182F0}"/>
    <cellStyle name="Įprastas 4 4 4 2 2 4 3 2" xfId="15211" xr:uid="{02ADB033-2AB9-49A3-A98F-2F879177D6FA}"/>
    <cellStyle name="Įprastas 4 4 4 2 2 4 4" xfId="4630" xr:uid="{64480E9B-1B13-4421-BEF5-C02ECB5C7325}"/>
    <cellStyle name="Įprastas 4 4 4 2 2 4 4 2" xfId="12560" xr:uid="{C7B6365E-04D5-4ABD-902F-EE88E905F13B}"/>
    <cellStyle name="Įprastas 4 4 4 2 2 4 5" xfId="9469" xr:uid="{2506FDB6-D38C-4804-A4F6-A98B585E0F1B}"/>
    <cellStyle name="Įprastas 4 4 4 2 2 5" xfId="1861" xr:uid="{6AB65C9D-7251-44D6-8110-37EFC13B8398}"/>
    <cellStyle name="Įprastas 4 4 4 2 2 5 2" xfId="4871" xr:uid="{B8E6E934-F721-44DD-988C-9087CC4AB189}"/>
    <cellStyle name="Įprastas 4 4 4 2 2 5 2 2" xfId="12801" xr:uid="{63FB49D2-1BE1-4E31-B333-5357FE9D58B6}"/>
    <cellStyle name="Įprastas 4 4 4 2 2 5 3" xfId="9791" xr:uid="{96D4FF16-F3E4-4A30-8B74-5D03BFBFFF0D}"/>
    <cellStyle name="Įprastas 4 4 4 2 2 6" xfId="2505" xr:uid="{64E3B08D-3143-475B-A70A-2929F9677DF4}"/>
    <cellStyle name="Įprastas 4 4 4 2 2 6 2" xfId="5835" xr:uid="{30AEF8EB-64F3-4BF5-ACDA-E12D68E5EDCA}"/>
    <cellStyle name="Įprastas 4 4 4 2 2 6 2 2" xfId="13765" xr:uid="{7E7126EE-7236-420C-A6E3-9A80FE0D785F}"/>
    <cellStyle name="Įprastas 4 4 4 2 2 6 3" xfId="10435" xr:uid="{BBB78925-4A86-4F77-A513-22635AF077BD}"/>
    <cellStyle name="Įprastas 4 4 4 2 2 7" xfId="3149" xr:uid="{F8D394CD-D1FE-4E6C-8A71-C985C19DA5FB}"/>
    <cellStyle name="Įprastas 4 4 4 2 2 7 2" xfId="6558" xr:uid="{964668DC-5BF5-4B71-A95E-8FEB09D2CA73}"/>
    <cellStyle name="Įprastas 4 4 4 2 2 7 2 2" xfId="14488" xr:uid="{382D6E8B-E4FC-46FD-B752-B1AB25A46BF8}"/>
    <cellStyle name="Įprastas 4 4 4 2 2 7 3" xfId="11079" xr:uid="{057C29FA-DFD5-44F5-9315-77F28E5BD10B}"/>
    <cellStyle name="Įprastas 4 4 4 2 2 8" xfId="3907" xr:uid="{F6BF69BE-CB0F-49D0-9C94-9829F707F48B}"/>
    <cellStyle name="Įprastas 4 4 4 2 2 8 2" xfId="11837" xr:uid="{255C76D9-0DEF-4226-A6C0-BC6F6D16EB69}"/>
    <cellStyle name="Įprastas 4 4 4 2 2 9" xfId="7537" xr:uid="{3FD2D5A6-9A7D-441A-8174-6A24205E1148}"/>
    <cellStyle name="Įprastas 4 4 4 2 2 9 2" xfId="15467" xr:uid="{D72E3529-BA5E-4744-9E4E-AEB9BD3500AD}"/>
    <cellStyle name="Įprastas 4 4 4 2 3" xfId="443" xr:uid="{CE422E35-FB8C-428D-95E6-0192AC71FCB5}"/>
    <cellStyle name="Įprastas 4 4 4 2 3 2" xfId="1087" xr:uid="{6D943DA5-8D7D-4454-86C9-2C6833275875}"/>
    <cellStyle name="Įprastas 4 4 4 2 3 2 2" xfId="4992" xr:uid="{12C62E14-427B-45CB-ACBF-790C8988817B}"/>
    <cellStyle name="Įprastas 4 4 4 2 3 2 2 2" xfId="12922" xr:uid="{306109C2-8D95-46A6-9993-6F82FED41962}"/>
    <cellStyle name="Įprastas 4 4 4 2 3 2 3" xfId="9017" xr:uid="{9094701F-3373-4B62-9D10-CC1044A27F4E}"/>
    <cellStyle name="Įprastas 4 4 4 2 3 3" xfId="2053" xr:uid="{5F4B1499-B592-4977-BDD1-0BA6E7230B45}"/>
    <cellStyle name="Įprastas 4 4 4 2 3 3 2" xfId="5956" xr:uid="{B015B3E9-7EA5-4FCD-BE9B-E4007B175E06}"/>
    <cellStyle name="Įprastas 4 4 4 2 3 3 2 2" xfId="13886" xr:uid="{26C08499-767B-432A-8DE7-9958E9DAEC27}"/>
    <cellStyle name="Įprastas 4 4 4 2 3 3 3" xfId="9983" xr:uid="{575804DC-F2FA-47C2-BE35-3B2ED0594F91}"/>
    <cellStyle name="Įprastas 4 4 4 2 3 4" xfId="2697" xr:uid="{50F0A848-5D87-4A81-B398-6BF1EF203C76}"/>
    <cellStyle name="Įprastas 4 4 4 2 3 4 2" xfId="6679" xr:uid="{C4B5B8FC-920B-413C-9BC3-B5E577DF808E}"/>
    <cellStyle name="Įprastas 4 4 4 2 3 4 2 2" xfId="14609" xr:uid="{EAEB4831-B698-4374-BC10-70DAAAE71901}"/>
    <cellStyle name="Įprastas 4 4 4 2 3 4 3" xfId="10627" xr:uid="{BCC7C5C3-6A19-4ADF-AD73-CD516655C04A}"/>
    <cellStyle name="Įprastas 4 4 4 2 3 5" xfId="3341" xr:uid="{4AF54563-8610-49C3-8114-6D19A7877E29}"/>
    <cellStyle name="Įprastas 4 4 4 2 3 5 2" xfId="11271" xr:uid="{F5EF482C-0182-4225-81BA-3EA8ED308D2D}"/>
    <cellStyle name="Įprastas 4 4 4 2 3 6" xfId="4028" xr:uid="{3A2E0CB5-4D63-4012-8055-F28A0A1AC388}"/>
    <cellStyle name="Įprastas 4 4 4 2 3 6 2" xfId="11958" xr:uid="{1EA2BC9E-E6AA-47AF-889A-C6417BBE64A1}"/>
    <cellStyle name="Įprastas 4 4 4 2 3 7" xfId="7729" xr:uid="{A8BCBA65-37FF-4945-8616-31F039A2E7ED}"/>
    <cellStyle name="Įprastas 4 4 4 2 3 7 2" xfId="15659" xr:uid="{22E4EF3F-3084-4AA6-AC36-C0E8CFF853CF}"/>
    <cellStyle name="Įprastas 4 4 4 2 3 8" xfId="8373" xr:uid="{623F9A76-A29B-492C-A1E0-F7689BCFC97C}"/>
    <cellStyle name="Įprastas 4 4 4 2 4" xfId="765" xr:uid="{2666192F-BA7C-495B-B934-E2C59AC280DF}"/>
    <cellStyle name="Įprastas 4 4 4 2 4 2" xfId="5233" xr:uid="{C18B875C-448F-4B26-8F79-20C7BFEA0675}"/>
    <cellStyle name="Įprastas 4 4 4 2 4 2 2" xfId="13163" xr:uid="{AB11A67D-9D59-473E-B7BF-A128338C96FA}"/>
    <cellStyle name="Įprastas 4 4 4 2 4 3" xfId="6197" xr:uid="{2C0FAB70-32D5-41DF-A8D6-4A57C5F09394}"/>
    <cellStyle name="Įprastas 4 4 4 2 4 3 2" xfId="14127" xr:uid="{C0A9E768-707D-42E2-B8EF-B2ECF573886C}"/>
    <cellStyle name="Įprastas 4 4 4 2 4 4" xfId="6920" xr:uid="{616E9F44-A2A9-4518-9362-C3AE9CF79C52}"/>
    <cellStyle name="Įprastas 4 4 4 2 4 4 2" xfId="14850" xr:uid="{22763A3F-994A-4F85-9279-D1459FE7A362}"/>
    <cellStyle name="Įprastas 4 4 4 2 4 5" xfId="4269" xr:uid="{889A1BC4-36E6-453F-A149-B830D3720562}"/>
    <cellStyle name="Įprastas 4 4 4 2 4 5 2" xfId="12199" xr:uid="{DB3D181B-972A-4D24-BA19-DF6AF315321D}"/>
    <cellStyle name="Įprastas 4 4 4 2 4 6" xfId="8695" xr:uid="{334B605B-DE59-40D7-8BB8-382577BBBFB7}"/>
    <cellStyle name="Įprastas 4 4 4 2 5" xfId="1409" xr:uid="{FAFC4C49-EC60-4BA5-ABF6-5DD37A047661}"/>
    <cellStyle name="Įprastas 4 4 4 2 5 2" xfId="5474" xr:uid="{F2E8D9BA-EED1-471E-B9D6-21CC1C22E820}"/>
    <cellStyle name="Įprastas 4 4 4 2 5 2 2" xfId="13404" xr:uid="{02DFCFFE-64F8-4521-ADF0-25C8395A76C7}"/>
    <cellStyle name="Įprastas 4 4 4 2 5 3" xfId="7161" xr:uid="{FB4CF465-2D98-40DE-894A-992D5244897A}"/>
    <cellStyle name="Įprastas 4 4 4 2 5 3 2" xfId="15091" xr:uid="{126D90E4-A22B-4F3B-ACCB-D42389E001C0}"/>
    <cellStyle name="Įprastas 4 4 4 2 5 4" xfId="4510" xr:uid="{FF50E802-1BBA-43B9-834B-0F05113BFB6B}"/>
    <cellStyle name="Įprastas 4 4 4 2 5 4 2" xfId="12440" xr:uid="{4E28D00C-E180-4F9C-99CA-0AFC3E9949B1}"/>
    <cellStyle name="Įprastas 4 4 4 2 5 5" xfId="9339" xr:uid="{0F9CBEA0-3CF0-4E80-9433-7DCBFD520F4B}"/>
    <cellStyle name="Įprastas 4 4 4 2 6" xfId="1731" xr:uid="{5CAC0291-F45F-44CF-91D0-F3AC9438872E}"/>
    <cellStyle name="Įprastas 4 4 4 2 6 2" xfId="4751" xr:uid="{D1A885F0-9FA0-4BE1-9800-605F75314451}"/>
    <cellStyle name="Įprastas 4 4 4 2 6 2 2" xfId="12681" xr:uid="{D8EB1328-9296-4370-A852-E72B9C508744}"/>
    <cellStyle name="Įprastas 4 4 4 2 6 3" xfId="9661" xr:uid="{D5338E9A-EC42-4684-84BE-0BE5E9F963D9}"/>
    <cellStyle name="Įprastas 4 4 4 2 7" xfId="2375" xr:uid="{D770AA1B-7166-4ECF-9BC0-3EFF5E1227AA}"/>
    <cellStyle name="Įprastas 4 4 4 2 7 2" xfId="5715" xr:uid="{6BF34AEC-8949-4555-AA30-B3998C752B3E}"/>
    <cellStyle name="Įprastas 4 4 4 2 7 2 2" xfId="13645" xr:uid="{9F375839-F767-4121-8E21-2FF6D1403CAE}"/>
    <cellStyle name="Įprastas 4 4 4 2 7 3" xfId="10305" xr:uid="{60AE35A2-1EA9-43F7-BEC9-0237D6F8A68B}"/>
    <cellStyle name="Įprastas 4 4 4 2 8" xfId="3019" xr:uid="{F521A28B-4BD1-4857-9006-C85DF3AC5CA9}"/>
    <cellStyle name="Įprastas 4 4 4 2 8 2" xfId="6438" xr:uid="{C95809A5-C762-4514-A5E6-1D044EFECC9E}"/>
    <cellStyle name="Įprastas 4 4 4 2 8 2 2" xfId="14368" xr:uid="{9770C526-C48B-4208-A50F-A9E8CA9A4075}"/>
    <cellStyle name="Įprastas 4 4 4 2 8 3" xfId="10949" xr:uid="{C78C5861-C355-416F-85BC-494F636A60D3}"/>
    <cellStyle name="Įprastas 4 4 4 2 9" xfId="3663" xr:uid="{18EED753-B58E-459A-A461-BC4696957425}"/>
    <cellStyle name="Įprastas 4 4 4 2 9 2" xfId="11593" xr:uid="{364CF851-C167-438A-862D-58864D70F832}"/>
    <cellStyle name="Įprastas 4 4 4 3" xfId="186" xr:uid="{BC8110D9-E8FC-404E-A7AC-EF942BDFCE4A}"/>
    <cellStyle name="Įprastas 4 4 4 3 10" xfId="8116" xr:uid="{50F518CD-4D10-4A8D-A7DC-F87432C3BAC8}"/>
    <cellStyle name="Įprastas 4 4 4 3 2" xfId="508" xr:uid="{1AF34029-0D75-4036-9B2C-E060A6DFCBD2}"/>
    <cellStyle name="Įprastas 4 4 4 3 2 2" xfId="1152" xr:uid="{C1C25D62-F825-4E1C-B02D-350FDA157BC5}"/>
    <cellStyle name="Įprastas 4 4 4 3 2 2 2" xfId="5052" xr:uid="{F447233D-002F-4C47-9362-973F7156167E}"/>
    <cellStyle name="Įprastas 4 4 4 3 2 2 2 2" xfId="12982" xr:uid="{088F45E5-D914-40EC-86A8-2CB27400F762}"/>
    <cellStyle name="Įprastas 4 4 4 3 2 2 3" xfId="9082" xr:uid="{1CC1D777-C2C5-4451-8746-E00C604164CB}"/>
    <cellStyle name="Įprastas 4 4 4 3 2 3" xfId="2118" xr:uid="{D3C4B997-8419-4544-80FC-1A745F49923B}"/>
    <cellStyle name="Įprastas 4 4 4 3 2 3 2" xfId="6016" xr:uid="{3BFAB30A-7A85-4F57-9685-BCED0B0DBF33}"/>
    <cellStyle name="Įprastas 4 4 4 3 2 3 2 2" xfId="13946" xr:uid="{E015E3B6-609B-4E77-A7E9-9AF9D8E56943}"/>
    <cellStyle name="Įprastas 4 4 4 3 2 3 3" xfId="10048" xr:uid="{31056AB8-1937-4733-B6C7-784012203EF1}"/>
    <cellStyle name="Įprastas 4 4 4 3 2 4" xfId="2762" xr:uid="{0654CF68-7097-4979-9F44-1A863D27BCDE}"/>
    <cellStyle name="Įprastas 4 4 4 3 2 4 2" xfId="6739" xr:uid="{C6B82613-2237-486B-8A7D-644F4429AAB0}"/>
    <cellStyle name="Įprastas 4 4 4 3 2 4 2 2" xfId="14669" xr:uid="{D1BB2394-F61F-4CEC-A566-0B54B0EED540}"/>
    <cellStyle name="Įprastas 4 4 4 3 2 4 3" xfId="10692" xr:uid="{E2CC9921-9A5D-4025-9153-20368B9CFCC2}"/>
    <cellStyle name="Įprastas 4 4 4 3 2 5" xfId="3406" xr:uid="{1D270965-3531-45A8-9B24-0D86313457A7}"/>
    <cellStyle name="Įprastas 4 4 4 3 2 5 2" xfId="11336" xr:uid="{AE788589-9912-4A91-B2F9-82BF874F1D71}"/>
    <cellStyle name="Įprastas 4 4 4 3 2 6" xfId="4088" xr:uid="{FC8BD34A-0F6A-4057-BE17-01D1BA91B580}"/>
    <cellStyle name="Įprastas 4 4 4 3 2 6 2" xfId="12018" xr:uid="{E92E1BBD-BB0E-4400-85A1-A49F74FC67C5}"/>
    <cellStyle name="Įprastas 4 4 4 3 2 7" xfId="7794" xr:uid="{AA1FCD0B-A601-4965-9340-8FE33821B39D}"/>
    <cellStyle name="Įprastas 4 4 4 3 2 7 2" xfId="15724" xr:uid="{135F102E-BC78-40C0-8565-B566B67BC0C2}"/>
    <cellStyle name="Įprastas 4 4 4 3 2 8" xfId="8438" xr:uid="{65619B34-7611-479C-AF9D-D60701C7D3C5}"/>
    <cellStyle name="Įprastas 4 4 4 3 3" xfId="830" xr:uid="{24C84DFE-5FDA-4C12-A8B9-2BFB5D20E741}"/>
    <cellStyle name="Įprastas 4 4 4 3 3 2" xfId="5293" xr:uid="{5A211C4C-302A-41B8-A3B9-056BC64A4AD8}"/>
    <cellStyle name="Įprastas 4 4 4 3 3 2 2" xfId="13223" xr:uid="{3CB002C7-57CF-4941-BF37-1ABA0AB76F1A}"/>
    <cellStyle name="Įprastas 4 4 4 3 3 3" xfId="6257" xr:uid="{B2E6EF74-4770-445B-A517-E259EE7D8FC5}"/>
    <cellStyle name="Įprastas 4 4 4 3 3 3 2" xfId="14187" xr:uid="{3F3C680F-0F89-4CEE-9D4D-1C9AAD937B42}"/>
    <cellStyle name="Įprastas 4 4 4 3 3 4" xfId="6980" xr:uid="{DFA7FB7E-301C-4228-A3E2-0999A671E397}"/>
    <cellStyle name="Įprastas 4 4 4 3 3 4 2" xfId="14910" xr:uid="{5993AB3F-C6BE-4E29-8F3F-7BC41BAC1584}"/>
    <cellStyle name="Įprastas 4 4 4 3 3 5" xfId="4329" xr:uid="{0C766957-5D81-4671-9056-1EB3EE03BDEF}"/>
    <cellStyle name="Įprastas 4 4 4 3 3 5 2" xfId="12259" xr:uid="{8221B155-8146-44B7-AD3B-6539B0EBA430}"/>
    <cellStyle name="Įprastas 4 4 4 3 3 6" xfId="8760" xr:uid="{CB02933C-99FD-47C1-964B-2070FCB54921}"/>
    <cellStyle name="Įprastas 4 4 4 3 4" xfId="1474" xr:uid="{5742ED0E-571C-4574-91E8-7FEBE85CDA1D}"/>
    <cellStyle name="Įprastas 4 4 4 3 4 2" xfId="5534" xr:uid="{F3FEFAF3-6D0C-487E-AC86-D537E6180A8F}"/>
    <cellStyle name="Įprastas 4 4 4 3 4 2 2" xfId="13464" xr:uid="{63D492AB-D50E-4CEA-9BBA-0DCEF3430CD5}"/>
    <cellStyle name="Įprastas 4 4 4 3 4 3" xfId="7221" xr:uid="{A2BD312A-BB18-4C74-9236-F36EDBDDD1B8}"/>
    <cellStyle name="Įprastas 4 4 4 3 4 3 2" xfId="15151" xr:uid="{4976AB50-F481-4945-9179-27CCF62BD923}"/>
    <cellStyle name="Įprastas 4 4 4 3 4 4" xfId="4570" xr:uid="{AC8DABBF-284A-47BF-BACF-CDC7C20F9C48}"/>
    <cellStyle name="Įprastas 4 4 4 3 4 4 2" xfId="12500" xr:uid="{EE98DEC6-5F89-4A71-8141-E8A04CC0DDFC}"/>
    <cellStyle name="Įprastas 4 4 4 3 4 5" xfId="9404" xr:uid="{86076BC2-53E9-44BE-B3F3-DA34FB469CC8}"/>
    <cellStyle name="Įprastas 4 4 4 3 5" xfId="1796" xr:uid="{8473A308-0F4C-4F76-802B-8231953EEEB9}"/>
    <cellStyle name="Įprastas 4 4 4 3 5 2" xfId="4811" xr:uid="{FE73AD61-0EC7-44FC-80A5-C0CAA8706AD6}"/>
    <cellStyle name="Įprastas 4 4 4 3 5 2 2" xfId="12741" xr:uid="{5F7F13CA-71EC-434A-B61C-2ABCF3238DC9}"/>
    <cellStyle name="Įprastas 4 4 4 3 5 3" xfId="9726" xr:uid="{752EEF4D-0260-46A3-98AD-7185D7A9D156}"/>
    <cellStyle name="Įprastas 4 4 4 3 6" xfId="2440" xr:uid="{4D7CF657-CF76-4F21-97C9-000656802A91}"/>
    <cellStyle name="Įprastas 4 4 4 3 6 2" xfId="5775" xr:uid="{3EFF272C-4747-429C-BA93-888BEBC05D52}"/>
    <cellStyle name="Įprastas 4 4 4 3 6 2 2" xfId="13705" xr:uid="{1CA62BAC-0287-4D71-9034-0E1BDB195141}"/>
    <cellStyle name="Įprastas 4 4 4 3 6 3" xfId="10370" xr:uid="{B8741F4E-91E2-42D5-9F72-D83686A7E7C8}"/>
    <cellStyle name="Įprastas 4 4 4 3 7" xfId="3084" xr:uid="{1588338A-90FA-4715-AD27-0F3B3386F741}"/>
    <cellStyle name="Įprastas 4 4 4 3 7 2" xfId="6498" xr:uid="{426F8582-6A4E-4F83-B5FE-A455732F68BC}"/>
    <cellStyle name="Įprastas 4 4 4 3 7 2 2" xfId="14428" xr:uid="{7B1F567C-5CB5-421C-BBCB-BC875CB826D7}"/>
    <cellStyle name="Įprastas 4 4 4 3 7 3" xfId="11014" xr:uid="{8573674C-2507-4100-AC6B-F1B518E2C686}"/>
    <cellStyle name="Įprastas 4 4 4 3 8" xfId="3847" xr:uid="{6ED880FB-879D-44C1-859C-7D9DBCFDEC4B}"/>
    <cellStyle name="Įprastas 4 4 4 3 8 2" xfId="11777" xr:uid="{106F0300-A000-438E-9D44-67ABAC611E1E}"/>
    <cellStyle name="Įprastas 4 4 4 3 9" xfId="7472" xr:uid="{5C68587E-409A-415B-8D40-5A193E66B630}"/>
    <cellStyle name="Įprastas 4 4 4 3 9 2" xfId="15402" xr:uid="{4ACD0514-5CDE-4F71-916D-04947714B812}"/>
    <cellStyle name="Įprastas 4 4 4 4" xfId="315" xr:uid="{BCB9D32A-A6B6-4B8E-ADD0-DE3D60AF3744}"/>
    <cellStyle name="Įprastas 4 4 4 4 10" xfId="8245" xr:uid="{A233DFFA-EE71-487E-AC92-94B8D65B0CA6}"/>
    <cellStyle name="Įprastas 4 4 4 4 2" xfId="637" xr:uid="{22A346C3-33F7-4A75-8BFD-8D347E6DF159}"/>
    <cellStyle name="Įprastas 4 4 4 4 2 2" xfId="1281" xr:uid="{A4C3C7E0-C6DF-440C-88AF-FAA87694847B}"/>
    <cellStyle name="Įprastas 4 4 4 4 2 2 2" xfId="9211" xr:uid="{E76E42C9-889B-4DDB-95F5-003B6B99E0CF}"/>
    <cellStyle name="Įprastas 4 4 4 4 2 3" xfId="2247" xr:uid="{FD45815B-1D28-4A01-AF83-E0E21AF02C0B}"/>
    <cellStyle name="Įprastas 4 4 4 4 2 3 2" xfId="10177" xr:uid="{9B2DD0E7-5766-4E12-82AA-79092D5A3F4D}"/>
    <cellStyle name="Įprastas 4 4 4 4 2 4" xfId="2891" xr:uid="{ABA9F4B5-FABC-443F-858C-1D8874F44B70}"/>
    <cellStyle name="Įprastas 4 4 4 4 2 4 2" xfId="10821" xr:uid="{AAA74BA8-5A0E-4C15-9B94-B9F294C3AD2E}"/>
    <cellStyle name="Įprastas 4 4 4 4 2 5" xfId="3535" xr:uid="{D69BF13A-15D1-47B9-9AB8-C7B37938CE7C}"/>
    <cellStyle name="Įprastas 4 4 4 4 2 5 2" xfId="11465" xr:uid="{85BB1161-9442-4821-ADCF-88FCF2A9F0CD}"/>
    <cellStyle name="Įprastas 4 4 4 4 2 6" xfId="4932" xr:uid="{A90A2958-B605-4A9A-901E-CFAFDF67AFAF}"/>
    <cellStyle name="Įprastas 4 4 4 4 2 6 2" xfId="12862" xr:uid="{2D269BA6-1886-4967-9F3D-4735021E7405}"/>
    <cellStyle name="Įprastas 4 4 4 4 2 7" xfId="7923" xr:uid="{7FF49301-1E08-40E8-8B99-AE8734D0AC97}"/>
    <cellStyle name="Įprastas 4 4 4 4 2 7 2" xfId="15853" xr:uid="{396ED59C-7352-4EB6-A0C1-B239D2F53FF3}"/>
    <cellStyle name="Įprastas 4 4 4 4 2 8" xfId="8567" xr:uid="{C25137D1-667F-4B3A-A7FC-766AE873444C}"/>
    <cellStyle name="Įprastas 4 4 4 4 3" xfId="959" xr:uid="{8C462156-93E1-4237-89FC-5E108160CF07}"/>
    <cellStyle name="Įprastas 4 4 4 4 3 2" xfId="5896" xr:uid="{FED80C83-9D69-436E-8033-65E1B1B54EB7}"/>
    <cellStyle name="Įprastas 4 4 4 4 3 2 2" xfId="13826" xr:uid="{9F843C0A-4BFD-4EDC-886D-EDCFC9608A7D}"/>
    <cellStyle name="Įprastas 4 4 4 4 3 3" xfId="8889" xr:uid="{FE9AD68B-9DFD-4064-A891-F0C8E5C14FB3}"/>
    <cellStyle name="Įprastas 4 4 4 4 4" xfId="1603" xr:uid="{227B9D44-462A-4EF6-B6F5-30D1A7338823}"/>
    <cellStyle name="Įprastas 4 4 4 4 4 2" xfId="6619" xr:uid="{A4ADBEA4-6C79-4800-9A5A-07E53278460D}"/>
    <cellStyle name="Įprastas 4 4 4 4 4 2 2" xfId="14549" xr:uid="{7AF51076-8EA5-4A68-BBD1-0E04D492BDC6}"/>
    <cellStyle name="Įprastas 4 4 4 4 4 3" xfId="9533" xr:uid="{67022252-E677-4EC1-BF57-08F578CE7F2C}"/>
    <cellStyle name="Įprastas 4 4 4 4 5" xfId="1925" xr:uid="{7246A700-7C28-44FB-BCDD-59847FFFBE43}"/>
    <cellStyle name="Įprastas 4 4 4 4 5 2" xfId="9855" xr:uid="{6333F79E-1DC7-443B-8C16-459ED588D9AE}"/>
    <cellStyle name="Įprastas 4 4 4 4 6" xfId="2569" xr:uid="{EEF7F475-1E63-48DC-90E7-9459A86CAB2C}"/>
    <cellStyle name="Įprastas 4 4 4 4 6 2" xfId="10499" xr:uid="{1EB768C2-97CA-4547-A5FE-5CA1B8982514}"/>
    <cellStyle name="Įprastas 4 4 4 4 7" xfId="3213" xr:uid="{81EDEB7A-733D-4B75-AD72-D141DAB2921C}"/>
    <cellStyle name="Įprastas 4 4 4 4 7 2" xfId="11143" xr:uid="{2330E232-B334-4B90-84F1-0A8BE8E4F231}"/>
    <cellStyle name="Įprastas 4 4 4 4 8" xfId="3968" xr:uid="{273B962B-516C-4E92-A609-FF01E808A059}"/>
    <cellStyle name="Įprastas 4 4 4 4 8 2" xfId="11898" xr:uid="{FF800AF9-0996-4A08-B799-EB79961FB572}"/>
    <cellStyle name="Įprastas 4 4 4 4 9" xfId="7601" xr:uid="{706194C4-DC0B-459D-A4B2-307E2054F948}"/>
    <cellStyle name="Įprastas 4 4 4 4 9 2" xfId="15531" xr:uid="{03B07853-3773-40D5-8AEF-E6BA65535ECB}"/>
    <cellStyle name="Įprastas 4 4 4 5" xfId="378" xr:uid="{B6E99502-8A4B-4667-A785-593BA6BFDA56}"/>
    <cellStyle name="Įprastas 4 4 4 5 2" xfId="1022" xr:uid="{C1410481-10B1-4811-8FC9-10BCDC8B4CF2}"/>
    <cellStyle name="Įprastas 4 4 4 5 2 2" xfId="5173" xr:uid="{5B800024-0D38-4938-9612-A766BB114A8E}"/>
    <cellStyle name="Įprastas 4 4 4 5 2 2 2" xfId="13103" xr:uid="{78AE7970-7F3C-47A0-B025-5124A7273052}"/>
    <cellStyle name="Įprastas 4 4 4 5 2 3" xfId="8952" xr:uid="{8DBAF48D-E831-464E-9E39-8A1CB568C618}"/>
    <cellStyle name="Įprastas 4 4 4 5 3" xfId="1988" xr:uid="{6275EF91-EB8B-4405-AF43-356D81DCEE2E}"/>
    <cellStyle name="Įprastas 4 4 4 5 3 2" xfId="6137" xr:uid="{0066D860-8515-431C-9228-9D10941DDE0C}"/>
    <cellStyle name="Įprastas 4 4 4 5 3 2 2" xfId="14067" xr:uid="{10B426E6-4004-4C56-9205-DD51B5B774A3}"/>
    <cellStyle name="Įprastas 4 4 4 5 3 3" xfId="9918" xr:uid="{2ACF8EF3-6394-43B6-B9D6-4142CC0AA5ED}"/>
    <cellStyle name="Įprastas 4 4 4 5 4" xfId="2632" xr:uid="{071A34B5-1435-45B8-BD7C-AE327CF8F8C6}"/>
    <cellStyle name="Įprastas 4 4 4 5 4 2" xfId="6860" xr:uid="{F2A4181F-DC15-4B10-A1A4-190070D785E1}"/>
    <cellStyle name="Įprastas 4 4 4 5 4 2 2" xfId="14790" xr:uid="{DE29B5A2-1088-4E3C-A803-99DD9C1A6FDE}"/>
    <cellStyle name="Įprastas 4 4 4 5 4 3" xfId="10562" xr:uid="{8C3C28D2-4078-4B97-ABC9-56F6F9FCE8D1}"/>
    <cellStyle name="Įprastas 4 4 4 5 5" xfId="3276" xr:uid="{61AEEAFF-31EE-4746-B293-1B8A883973A9}"/>
    <cellStyle name="Įprastas 4 4 4 5 5 2" xfId="11206" xr:uid="{D91E50B7-007F-420E-A909-EEDA36D25BDB}"/>
    <cellStyle name="Įprastas 4 4 4 5 6" xfId="4209" xr:uid="{A005E815-2864-4DF8-8316-56EAA7D04A9A}"/>
    <cellStyle name="Įprastas 4 4 4 5 6 2" xfId="12139" xr:uid="{41A080DB-BDFF-41C0-BA74-87E9BAA471F8}"/>
    <cellStyle name="Įprastas 4 4 4 5 7" xfId="7664" xr:uid="{6022721D-747F-4ADE-B0A6-5BCF3D3017AA}"/>
    <cellStyle name="Įprastas 4 4 4 5 7 2" xfId="15594" xr:uid="{1C0CF799-D781-4D49-A007-BDCD76C61621}"/>
    <cellStyle name="Įprastas 4 4 4 5 8" xfId="8308" xr:uid="{801F4615-9F0F-4F14-A983-DBD1B128654E}"/>
    <cellStyle name="Įprastas 4 4 4 6" xfId="700" xr:uid="{15657178-D404-4794-8753-698F32C44183}"/>
    <cellStyle name="Įprastas 4 4 4 6 2" xfId="5414" xr:uid="{918B0AF5-63A6-444B-88C9-44FC3D6DC472}"/>
    <cellStyle name="Įprastas 4 4 4 6 2 2" xfId="13344" xr:uid="{2C443347-D4BE-4BF0-98CD-E41C6B79534D}"/>
    <cellStyle name="Įprastas 4 4 4 6 3" xfId="7101" xr:uid="{EF2A6190-C870-462C-AE5D-4A1AEABC503E}"/>
    <cellStyle name="Įprastas 4 4 4 6 3 2" xfId="15031" xr:uid="{F42E2DDF-CFDC-4717-A2ED-23B2C0FC8809}"/>
    <cellStyle name="Įprastas 4 4 4 6 4" xfId="4450" xr:uid="{D9C26271-FA0B-4EA6-8B43-0E6C489751F1}"/>
    <cellStyle name="Įprastas 4 4 4 6 4 2" xfId="12380" xr:uid="{FE499C94-A68F-4E2D-BDA5-6FFA0D9BA638}"/>
    <cellStyle name="Įprastas 4 4 4 6 5" xfId="8630" xr:uid="{BCE04845-B35E-4E95-98FA-C993CA2CF74F}"/>
    <cellStyle name="Įprastas 4 4 4 7" xfId="1344" xr:uid="{1C5DF9E8-A8B2-4FE3-A5EF-D83F469E2EBC}"/>
    <cellStyle name="Įprastas 4 4 4 7 2" xfId="4691" xr:uid="{0647725D-01AE-4C52-8F3E-198F23DB9C6A}"/>
    <cellStyle name="Įprastas 4 4 4 7 2 2" xfId="12621" xr:uid="{ABB8995A-93DA-485F-B5C8-684C1C376A90}"/>
    <cellStyle name="Įprastas 4 4 4 7 3" xfId="9274" xr:uid="{A95328C9-5938-455E-98F0-413961912ED1}"/>
    <cellStyle name="Įprastas 4 4 4 8" xfId="1666" xr:uid="{5519FE15-E02D-4ACD-8E1D-C9D5F8EFE684}"/>
    <cellStyle name="Įprastas 4 4 4 8 2" xfId="5655" xr:uid="{C8744DE2-1A1B-42B1-AB84-051C8551BACE}"/>
    <cellStyle name="Įprastas 4 4 4 8 2 2" xfId="13585" xr:uid="{C3111DAE-D60F-4C80-8AFB-9E5DEE999FBD}"/>
    <cellStyle name="Įprastas 4 4 4 8 3" xfId="9596" xr:uid="{CC286789-85A6-4F8E-84C7-AD43B45C3819}"/>
    <cellStyle name="Įprastas 4 4 4 9" xfId="2310" xr:uid="{A0C772CF-2EB3-4536-A546-0D1B878FC3C0}"/>
    <cellStyle name="Įprastas 4 4 4 9 2" xfId="6378" xr:uid="{43979F02-8989-40EC-90D2-41E0610A2873}"/>
    <cellStyle name="Įprastas 4 4 4 9 2 2" xfId="14308" xr:uid="{C6E4D421-6F23-45D6-A659-2DD148AC9E34}"/>
    <cellStyle name="Įprastas 4 4 4 9 3" xfId="10240" xr:uid="{A1AC508B-1794-416E-931D-BC28E4BBFCF1}"/>
    <cellStyle name="Įprastas 4 4 5" xfId="81" xr:uid="{E8157FBB-C55A-4719-AF8D-4510F28C6D31}"/>
    <cellStyle name="Įprastas 4 4 5 10" xfId="3747" xr:uid="{246479C3-22B2-46C6-808C-70FA9386FEDD}"/>
    <cellStyle name="Įprastas 4 4 5 10 2" xfId="11677" xr:uid="{6DAB7FC5-BA98-4F64-9990-0949595D99EA}"/>
    <cellStyle name="Įprastas 4 4 5 11" xfId="7367" xr:uid="{5C7FDCC1-F182-4719-BBBB-EDD33CFF387E}"/>
    <cellStyle name="Įprastas 4 4 5 11 2" xfId="15297" xr:uid="{1BEF7090-8694-4115-86E5-41D341265260}"/>
    <cellStyle name="Įprastas 4 4 5 12" xfId="8011" xr:uid="{FAF466F9-2A8B-4237-A7E6-5AD3AE06D9A5}"/>
    <cellStyle name="Įprastas 4 4 5 2" xfId="211" xr:uid="{98F29DD5-0A13-480A-87F4-DB85A21F74A4}"/>
    <cellStyle name="Įprastas 4 4 5 2 10" xfId="8141" xr:uid="{E3FB627B-2F1D-42C7-81B9-EDE09D64BF6A}"/>
    <cellStyle name="Įprastas 4 4 5 2 2" xfId="533" xr:uid="{4DE2D529-05B5-42C3-936E-EA15FF3A2D79}"/>
    <cellStyle name="Įprastas 4 4 5 2 2 2" xfId="1177" xr:uid="{23AB2280-B783-4BDD-976E-15EA6FF1E2AB}"/>
    <cellStyle name="Įprastas 4 4 5 2 2 2 2" xfId="5072" xr:uid="{5D29F730-F405-4576-B20A-06A381452086}"/>
    <cellStyle name="Įprastas 4 4 5 2 2 2 2 2" xfId="13002" xr:uid="{7B2CC3B1-375F-4CAB-8DB5-8FFB743B8BFF}"/>
    <cellStyle name="Įprastas 4 4 5 2 2 2 3" xfId="9107" xr:uid="{FFDFE502-B68D-4D6A-9BEF-657C24D46A2E}"/>
    <cellStyle name="Įprastas 4 4 5 2 2 3" xfId="2143" xr:uid="{57220DA5-B2B3-4B00-9B86-E4D437873B7F}"/>
    <cellStyle name="Įprastas 4 4 5 2 2 3 2" xfId="6036" xr:uid="{AB48BD0E-F440-45D3-AC80-68A5DDAA1988}"/>
    <cellStyle name="Įprastas 4 4 5 2 2 3 2 2" xfId="13966" xr:uid="{681CAE03-C756-46C5-801D-E2CD2091A477}"/>
    <cellStyle name="Įprastas 4 4 5 2 2 3 3" xfId="10073" xr:uid="{99C187DF-9412-413D-9D33-F25729958AE2}"/>
    <cellStyle name="Įprastas 4 4 5 2 2 4" xfId="2787" xr:uid="{CBE2B417-F531-42A9-905F-5BDEDB9AA24F}"/>
    <cellStyle name="Įprastas 4 4 5 2 2 4 2" xfId="6759" xr:uid="{8872AC12-28FF-41E9-A9FE-36FF8C5C9882}"/>
    <cellStyle name="Įprastas 4 4 5 2 2 4 2 2" xfId="14689" xr:uid="{2C8253E4-2649-4A12-B3F9-359AE541DDF7}"/>
    <cellStyle name="Įprastas 4 4 5 2 2 4 3" xfId="10717" xr:uid="{AB211E28-24FE-4644-95DD-3A37B67AB595}"/>
    <cellStyle name="Įprastas 4 4 5 2 2 5" xfId="3431" xr:uid="{F2B87A01-E766-4F42-B835-CC3764D8F60C}"/>
    <cellStyle name="Įprastas 4 4 5 2 2 5 2" xfId="11361" xr:uid="{76644EBE-FD08-4288-9AB3-D4259F1B2EB4}"/>
    <cellStyle name="Įprastas 4 4 5 2 2 6" xfId="4108" xr:uid="{C1090404-4EAA-437D-8D8B-249C10B24B06}"/>
    <cellStyle name="Įprastas 4 4 5 2 2 6 2" xfId="12038" xr:uid="{AD66255C-A33F-4685-92A8-BD7F3C893D72}"/>
    <cellStyle name="Įprastas 4 4 5 2 2 7" xfId="7819" xr:uid="{A45A0F35-5139-430D-949B-F436AA9E238B}"/>
    <cellStyle name="Įprastas 4 4 5 2 2 7 2" xfId="15749" xr:uid="{45095BD1-B920-494E-A7B8-801612BD5306}"/>
    <cellStyle name="Įprastas 4 4 5 2 2 8" xfId="8463" xr:uid="{1EF38930-8639-4292-9B49-EA6A007B35BE}"/>
    <cellStyle name="Įprastas 4 4 5 2 3" xfId="855" xr:uid="{A1B82E67-B555-4907-A482-F6C87D6AF689}"/>
    <cellStyle name="Įprastas 4 4 5 2 3 2" xfId="5313" xr:uid="{DA76C375-4DC0-4DA3-B573-B7DBEEC088D3}"/>
    <cellStyle name="Įprastas 4 4 5 2 3 2 2" xfId="13243" xr:uid="{BAF075A9-0DC5-4380-9542-23A89285986A}"/>
    <cellStyle name="Įprastas 4 4 5 2 3 3" xfId="6277" xr:uid="{AEE93B7B-D030-43E8-98D7-CDEEE341EE3F}"/>
    <cellStyle name="Įprastas 4 4 5 2 3 3 2" xfId="14207" xr:uid="{4089E866-05B9-4BD8-A409-31868483C904}"/>
    <cellStyle name="Įprastas 4 4 5 2 3 4" xfId="7000" xr:uid="{F7906C20-ED1B-4C94-8672-E0131E4D0217}"/>
    <cellStyle name="Įprastas 4 4 5 2 3 4 2" xfId="14930" xr:uid="{0C94E596-2110-4FE6-BBB6-758207C1DA75}"/>
    <cellStyle name="Įprastas 4 4 5 2 3 5" xfId="4349" xr:uid="{26DEC211-BD73-4C54-88B8-A34926B146E4}"/>
    <cellStyle name="Įprastas 4 4 5 2 3 5 2" xfId="12279" xr:uid="{940B390E-0D85-4B03-9779-E05394366C39}"/>
    <cellStyle name="Įprastas 4 4 5 2 3 6" xfId="8785" xr:uid="{ED3D0B12-3098-4F4F-B258-DA8FE5EAFD8C}"/>
    <cellStyle name="Įprastas 4 4 5 2 4" xfId="1499" xr:uid="{2DA2226F-BC6B-412C-A9D6-61BDE2B8B906}"/>
    <cellStyle name="Įprastas 4 4 5 2 4 2" xfId="5554" xr:uid="{EE7D88C1-4469-4A40-9899-E76A2D39B560}"/>
    <cellStyle name="Įprastas 4 4 5 2 4 2 2" xfId="13484" xr:uid="{467A38CB-18E5-4639-AC78-439323EC4457}"/>
    <cellStyle name="Įprastas 4 4 5 2 4 3" xfId="7241" xr:uid="{CF2B0057-96E6-4533-BD89-AD2D0F3BB635}"/>
    <cellStyle name="Įprastas 4 4 5 2 4 3 2" xfId="15171" xr:uid="{140D2C94-7052-4060-BF6F-0B13DD4084D0}"/>
    <cellStyle name="Įprastas 4 4 5 2 4 4" xfId="4590" xr:uid="{16C69BF1-DE47-4E80-8E93-7768375DE753}"/>
    <cellStyle name="Įprastas 4 4 5 2 4 4 2" xfId="12520" xr:uid="{030B535D-513D-41BD-B074-A93D8260A9FC}"/>
    <cellStyle name="Įprastas 4 4 5 2 4 5" xfId="9429" xr:uid="{AFCD3444-15CF-4506-AFF8-F0CF37516A38}"/>
    <cellStyle name="Įprastas 4 4 5 2 5" xfId="1821" xr:uid="{E95E98B7-3FA2-4197-992F-13F0C12F7484}"/>
    <cellStyle name="Įprastas 4 4 5 2 5 2" xfId="4831" xr:uid="{4173BED0-DE74-4D54-8812-9CD2612AF721}"/>
    <cellStyle name="Įprastas 4 4 5 2 5 2 2" xfId="12761" xr:uid="{7D781A8E-8AD8-4845-A895-D49A08EDB480}"/>
    <cellStyle name="Įprastas 4 4 5 2 5 3" xfId="9751" xr:uid="{50A6DAD5-8757-4F56-80B1-E7D35CBD6C9E}"/>
    <cellStyle name="Įprastas 4 4 5 2 6" xfId="2465" xr:uid="{7F51ECF3-1BEF-4BFC-9006-40B26819F739}"/>
    <cellStyle name="Įprastas 4 4 5 2 6 2" xfId="5795" xr:uid="{FF3BF23C-BB05-4844-9DA4-CD2671A76450}"/>
    <cellStyle name="Įprastas 4 4 5 2 6 2 2" xfId="13725" xr:uid="{D99F39C6-ACCC-48A6-B135-7A6D4BA72EC7}"/>
    <cellStyle name="Įprastas 4 4 5 2 6 3" xfId="10395" xr:uid="{5CEA53A2-809B-4D75-B81C-52A5D6E9B228}"/>
    <cellStyle name="Įprastas 4 4 5 2 7" xfId="3109" xr:uid="{5E94CB35-6A7A-407E-99B2-D073D603A8EA}"/>
    <cellStyle name="Įprastas 4 4 5 2 7 2" xfId="6518" xr:uid="{E4255E6E-337A-480E-916D-9797F436CEA6}"/>
    <cellStyle name="Įprastas 4 4 5 2 7 2 2" xfId="14448" xr:uid="{0FE70CB1-F88B-43A6-8368-1C729AD73BCD}"/>
    <cellStyle name="Įprastas 4 4 5 2 7 3" xfId="11039" xr:uid="{023D66AB-217F-461A-A30E-A2475529572E}"/>
    <cellStyle name="Įprastas 4 4 5 2 8" xfId="3867" xr:uid="{802FC900-7AC5-483A-A8FE-AA852B33CA2E}"/>
    <cellStyle name="Įprastas 4 4 5 2 8 2" xfId="11797" xr:uid="{513F2B35-4252-42F0-9A10-BC87AF27535A}"/>
    <cellStyle name="Įprastas 4 4 5 2 9" xfId="7497" xr:uid="{AAFB386B-9A82-4D0B-A5BD-110F048D6B90}"/>
    <cellStyle name="Įprastas 4 4 5 2 9 2" xfId="15427" xr:uid="{A89459F5-B085-42FF-A7A4-5B24E3578144}"/>
    <cellStyle name="Įprastas 4 4 5 3" xfId="403" xr:uid="{BAEA6809-C486-4F79-B4D5-85EC6331670F}"/>
    <cellStyle name="Įprastas 4 4 5 3 2" xfId="1047" xr:uid="{F5FD98F2-91DE-45BD-9D77-2A129184747C}"/>
    <cellStyle name="Įprastas 4 4 5 3 2 2" xfId="4952" xr:uid="{800C4F0E-2F3A-4921-8E5C-6682B3F2ED3A}"/>
    <cellStyle name="Įprastas 4 4 5 3 2 2 2" xfId="12882" xr:uid="{809BF9B1-8130-422E-98D5-D0B43C83060B}"/>
    <cellStyle name="Įprastas 4 4 5 3 2 3" xfId="8977" xr:uid="{2143DEA2-AF99-403A-9028-4096C73FDC64}"/>
    <cellStyle name="Įprastas 4 4 5 3 3" xfId="2013" xr:uid="{B0BBD51E-3F10-4904-BE2B-DFCD3DD48FEF}"/>
    <cellStyle name="Įprastas 4 4 5 3 3 2" xfId="5916" xr:uid="{27EAACA9-7159-427C-9787-C00ED733969B}"/>
    <cellStyle name="Įprastas 4 4 5 3 3 2 2" xfId="13846" xr:uid="{58EB84D8-2318-4E07-937E-BEC913E71942}"/>
    <cellStyle name="Įprastas 4 4 5 3 3 3" xfId="9943" xr:uid="{4E1FBEDC-8779-4FF7-B4B1-71719443AEB9}"/>
    <cellStyle name="Įprastas 4 4 5 3 4" xfId="2657" xr:uid="{10198FD7-D72D-420D-B8F2-050997773BE4}"/>
    <cellStyle name="Įprastas 4 4 5 3 4 2" xfId="6639" xr:uid="{95409F19-0024-47F6-B5C3-773C92CB9C6F}"/>
    <cellStyle name="Įprastas 4 4 5 3 4 2 2" xfId="14569" xr:uid="{C1AA9EB0-505B-4929-B3AC-F93C89F8A955}"/>
    <cellStyle name="Įprastas 4 4 5 3 4 3" xfId="10587" xr:uid="{FA216C0F-3D87-4751-A2C1-8CF36CC60AB6}"/>
    <cellStyle name="Įprastas 4 4 5 3 5" xfId="3301" xr:uid="{386FC36B-11AF-472C-92B3-76710F3959E4}"/>
    <cellStyle name="Įprastas 4 4 5 3 5 2" xfId="11231" xr:uid="{CAAFC518-2220-4D5D-87C1-75AF16E5B898}"/>
    <cellStyle name="Įprastas 4 4 5 3 6" xfId="3988" xr:uid="{AE9F4891-0581-4CCF-A353-C8696492412E}"/>
    <cellStyle name="Įprastas 4 4 5 3 6 2" xfId="11918" xr:uid="{3D6FE6C8-4A09-4F78-9B61-EAD10B69BC08}"/>
    <cellStyle name="Įprastas 4 4 5 3 7" xfId="7689" xr:uid="{F855875F-B3F3-4D54-96E0-C4B36F48F689}"/>
    <cellStyle name="Įprastas 4 4 5 3 7 2" xfId="15619" xr:uid="{AF8B64F6-4292-49C0-8104-E3A884FB9353}"/>
    <cellStyle name="Įprastas 4 4 5 3 8" xfId="8333" xr:uid="{FBAA5222-D4B0-4025-AD08-BDD6C9642738}"/>
    <cellStyle name="Įprastas 4 4 5 4" xfId="725" xr:uid="{4BC5D0CC-A57A-462E-BFD6-51952EA8A455}"/>
    <cellStyle name="Įprastas 4 4 5 4 2" xfId="5193" xr:uid="{E76D3C25-58E1-4D4C-8B5C-81F2E3A4E4A1}"/>
    <cellStyle name="Įprastas 4 4 5 4 2 2" xfId="13123" xr:uid="{ED3E2F8A-99F9-495F-AD9B-94964B59B066}"/>
    <cellStyle name="Įprastas 4 4 5 4 3" xfId="6157" xr:uid="{9B2EC67B-D2F9-4E5A-A25A-D5B9E86862CF}"/>
    <cellStyle name="Įprastas 4 4 5 4 3 2" xfId="14087" xr:uid="{B79F6D1D-11B1-4FFA-934B-3B728D9B31E2}"/>
    <cellStyle name="Įprastas 4 4 5 4 4" xfId="6880" xr:uid="{2783024B-5C65-4342-B97F-B105BCF50D20}"/>
    <cellStyle name="Įprastas 4 4 5 4 4 2" xfId="14810" xr:uid="{2D9B7394-B940-41F9-A1A7-43281BE07B7F}"/>
    <cellStyle name="Įprastas 4 4 5 4 5" xfId="4229" xr:uid="{B782ED26-6FE6-4FF5-9468-929FA7680FE0}"/>
    <cellStyle name="Įprastas 4 4 5 4 5 2" xfId="12159" xr:uid="{2EC9B322-78E2-4831-97C4-DFB99F3FBD27}"/>
    <cellStyle name="Įprastas 4 4 5 4 6" xfId="8655" xr:uid="{A50294D8-B656-4A78-AAB3-F76F7D444378}"/>
    <cellStyle name="Įprastas 4 4 5 5" xfId="1369" xr:uid="{469CDAE8-599B-483A-8CFF-C376C6446BA3}"/>
    <cellStyle name="Įprastas 4 4 5 5 2" xfId="5434" xr:uid="{896A8E68-98B2-4B3B-BE79-208DA1C7BB73}"/>
    <cellStyle name="Įprastas 4 4 5 5 2 2" xfId="13364" xr:uid="{4201D517-F391-44F8-B89D-39EA32F8E885}"/>
    <cellStyle name="Įprastas 4 4 5 5 3" xfId="7121" xr:uid="{335FEAFB-625A-4D8A-9599-409C6B26F0D2}"/>
    <cellStyle name="Įprastas 4 4 5 5 3 2" xfId="15051" xr:uid="{A6CA7EF9-0B4A-423A-89E2-44EAE3B0BC17}"/>
    <cellStyle name="Įprastas 4 4 5 5 4" xfId="4470" xr:uid="{C5428FBC-9956-487B-A252-12687A326596}"/>
    <cellStyle name="Įprastas 4 4 5 5 4 2" xfId="12400" xr:uid="{5060F3DB-94E9-4720-86CE-AAC0F8C04A6F}"/>
    <cellStyle name="Įprastas 4 4 5 5 5" xfId="9299" xr:uid="{BCEC1363-A6EB-43E0-BCFF-20B04EFFEDC7}"/>
    <cellStyle name="Įprastas 4 4 5 6" xfId="1691" xr:uid="{B46C744C-6BF9-4E93-A404-E34D34D55A78}"/>
    <cellStyle name="Įprastas 4 4 5 6 2" xfId="4711" xr:uid="{909C2431-B7B6-451E-B320-68DBDD675A9F}"/>
    <cellStyle name="Įprastas 4 4 5 6 2 2" xfId="12641" xr:uid="{6EF0B1D7-9D80-431C-A845-9E6DE5815E8E}"/>
    <cellStyle name="Įprastas 4 4 5 6 3" xfId="9621" xr:uid="{F4C263AA-A880-42AC-8661-44BECC19D0DB}"/>
    <cellStyle name="Įprastas 4 4 5 7" xfId="2335" xr:uid="{871743EE-55B3-4A94-B631-3BC4DBFEDBDC}"/>
    <cellStyle name="Įprastas 4 4 5 7 2" xfId="5675" xr:uid="{C044384F-E63C-4A5C-91A0-3B1D95698B98}"/>
    <cellStyle name="Įprastas 4 4 5 7 2 2" xfId="13605" xr:uid="{974BBE5D-29EF-46BF-86EA-988104779205}"/>
    <cellStyle name="Įprastas 4 4 5 7 3" xfId="10265" xr:uid="{EA02FB82-DF6C-428B-A321-225C21E0D5DB}"/>
    <cellStyle name="Įprastas 4 4 5 8" xfId="2979" xr:uid="{DC51942A-B80E-4C27-A80F-A1E63521F3E2}"/>
    <cellStyle name="Įprastas 4 4 5 8 2" xfId="6398" xr:uid="{5032AD41-1956-465F-8FE2-44BD94CAC348}"/>
    <cellStyle name="Įprastas 4 4 5 8 2 2" xfId="14328" xr:uid="{094CD529-9857-4CE2-BB92-B94B47DFDE82}"/>
    <cellStyle name="Įprastas 4 4 5 8 3" xfId="10909" xr:uid="{4BF39EC7-653B-4E2B-8166-EC72425AA954}"/>
    <cellStyle name="Įprastas 4 4 5 9" xfId="3623" xr:uid="{DE13E102-8AEA-4B8A-8F85-164B16A0A9EE}"/>
    <cellStyle name="Įprastas 4 4 5 9 2" xfId="11553" xr:uid="{80CA92C1-BC58-4000-8E73-E21C2FF4112F}"/>
    <cellStyle name="Įprastas 4 4 6" xfId="146" xr:uid="{BAD523AC-9C13-479C-A219-5FCB8D084364}"/>
    <cellStyle name="Įprastas 4 4 6 10" xfId="8076" xr:uid="{F3B8ADBF-4F1D-4766-9DEE-CE2166A54219}"/>
    <cellStyle name="Įprastas 4 4 6 2" xfId="468" xr:uid="{A2D7E0B3-A69B-4165-B804-1E0AACE93393}"/>
    <cellStyle name="Įprastas 4 4 6 2 2" xfId="1112" xr:uid="{C24F3F71-7706-4E08-904C-B91CBC46C70F}"/>
    <cellStyle name="Įprastas 4 4 6 2 2 2" xfId="5012" xr:uid="{E7B3B5F4-07B1-4DE0-8B2A-ACAE8E14C8B5}"/>
    <cellStyle name="Įprastas 4 4 6 2 2 2 2" xfId="12942" xr:uid="{037BF3F6-7C61-40EC-A0A0-A07DEEA5F6C9}"/>
    <cellStyle name="Įprastas 4 4 6 2 2 3" xfId="9042" xr:uid="{047AEB72-8600-462F-8525-5AD702C8C074}"/>
    <cellStyle name="Įprastas 4 4 6 2 3" xfId="2078" xr:uid="{8B30A128-4E5D-4971-93B0-813873E120F0}"/>
    <cellStyle name="Įprastas 4 4 6 2 3 2" xfId="5976" xr:uid="{604ABB9B-5EF7-43CB-8816-3474E2D049EC}"/>
    <cellStyle name="Įprastas 4 4 6 2 3 2 2" xfId="13906" xr:uid="{47BB050A-46AA-4706-A659-A3F41987CB0C}"/>
    <cellStyle name="Įprastas 4 4 6 2 3 3" xfId="10008" xr:uid="{E86A2C16-98F2-45E8-8511-43542934844F}"/>
    <cellStyle name="Įprastas 4 4 6 2 4" xfId="2722" xr:uid="{D19D73DE-C6B0-4330-A478-42C781EF7FFB}"/>
    <cellStyle name="Įprastas 4 4 6 2 4 2" xfId="6699" xr:uid="{1AAE2416-1A96-4925-AFA5-53CF5E817254}"/>
    <cellStyle name="Įprastas 4 4 6 2 4 2 2" xfId="14629" xr:uid="{EA412F51-7AE6-4BBE-BD15-DE71F7E969BA}"/>
    <cellStyle name="Įprastas 4 4 6 2 4 3" xfId="10652" xr:uid="{889F1B05-8E75-4908-BEEE-5331B119AD6E}"/>
    <cellStyle name="Įprastas 4 4 6 2 5" xfId="3366" xr:uid="{4856BA9A-5147-484F-A064-0382384EAC9B}"/>
    <cellStyle name="Įprastas 4 4 6 2 5 2" xfId="11296" xr:uid="{EDBE6EF3-6E7A-4098-877C-6F4205B024C4}"/>
    <cellStyle name="Įprastas 4 4 6 2 6" xfId="4048" xr:uid="{D0103250-9848-429E-86DF-FEEB75D3AAB0}"/>
    <cellStyle name="Įprastas 4 4 6 2 6 2" xfId="11978" xr:uid="{3CA95EF0-293E-4084-976B-399D39029293}"/>
    <cellStyle name="Įprastas 4 4 6 2 7" xfId="7754" xr:uid="{27FAE73C-6735-4E12-92DB-9AEB8099A5A4}"/>
    <cellStyle name="Įprastas 4 4 6 2 7 2" xfId="15684" xr:uid="{F172D72E-C71F-419D-83F1-C342EF3FD3AD}"/>
    <cellStyle name="Įprastas 4 4 6 2 8" xfId="8398" xr:uid="{FFDFC86E-49B6-4CA8-A79E-3F67ECF50078}"/>
    <cellStyle name="Įprastas 4 4 6 3" xfId="790" xr:uid="{36010EC4-BD89-4DE6-973A-19DD1404C494}"/>
    <cellStyle name="Įprastas 4 4 6 3 2" xfId="5253" xr:uid="{0A5B909E-FE71-4CB0-B16C-DAACA8AEB4A5}"/>
    <cellStyle name="Įprastas 4 4 6 3 2 2" xfId="13183" xr:uid="{5160E225-2FA6-4085-A561-5D6630368317}"/>
    <cellStyle name="Įprastas 4 4 6 3 3" xfId="6217" xr:uid="{D467E3B5-60B1-4E6C-80A8-41381659815C}"/>
    <cellStyle name="Įprastas 4 4 6 3 3 2" xfId="14147" xr:uid="{4655C895-71B4-44B4-8C85-C409E084E777}"/>
    <cellStyle name="Įprastas 4 4 6 3 4" xfId="6940" xr:uid="{A706600F-207B-482F-83DC-E47621EE1B6E}"/>
    <cellStyle name="Įprastas 4 4 6 3 4 2" xfId="14870" xr:uid="{B15CAF42-C901-42CD-AA35-142D29BE5388}"/>
    <cellStyle name="Įprastas 4 4 6 3 5" xfId="4289" xr:uid="{212459A8-49A5-457D-BF1F-72FA65C350B9}"/>
    <cellStyle name="Įprastas 4 4 6 3 5 2" xfId="12219" xr:uid="{03370DE8-58A5-4FB5-8E52-30FE042F3141}"/>
    <cellStyle name="Įprastas 4 4 6 3 6" xfId="8720" xr:uid="{96BD5921-107F-4B3F-AA5B-8706D140DEEA}"/>
    <cellStyle name="Įprastas 4 4 6 4" xfId="1434" xr:uid="{F03830A7-CDF6-4F4F-8F49-E7B1E0B69842}"/>
    <cellStyle name="Įprastas 4 4 6 4 2" xfId="5494" xr:uid="{6E0C359E-6B4C-48DF-A995-333DC706CCB6}"/>
    <cellStyle name="Įprastas 4 4 6 4 2 2" xfId="13424" xr:uid="{BE4587CC-DD25-46A4-B533-313F4F692F6E}"/>
    <cellStyle name="Įprastas 4 4 6 4 3" xfId="7181" xr:uid="{AAC2FAEC-1B32-47CE-823F-ED77FC6FE7F2}"/>
    <cellStyle name="Įprastas 4 4 6 4 3 2" xfId="15111" xr:uid="{688D78C5-B4AA-4013-A29F-83D1B296A4B7}"/>
    <cellStyle name="Įprastas 4 4 6 4 4" xfId="4530" xr:uid="{D65B4586-2A5C-400C-A792-EC9B115B142A}"/>
    <cellStyle name="Įprastas 4 4 6 4 4 2" xfId="12460" xr:uid="{968F7B57-F815-4CEC-871E-1527BDFE6E9A}"/>
    <cellStyle name="Įprastas 4 4 6 4 5" xfId="9364" xr:uid="{1815E4A9-0A3D-46B2-8582-D7E044F5EE78}"/>
    <cellStyle name="Įprastas 4 4 6 5" xfId="1756" xr:uid="{B844200A-E122-4665-BAF6-50BB098361D5}"/>
    <cellStyle name="Įprastas 4 4 6 5 2" xfId="4771" xr:uid="{0FF81210-FC4B-4DBA-AE3F-0A27EA053A60}"/>
    <cellStyle name="Įprastas 4 4 6 5 2 2" xfId="12701" xr:uid="{BBE47A4C-496F-4E01-B2B2-76B53B329B76}"/>
    <cellStyle name="Įprastas 4 4 6 5 3" xfId="9686" xr:uid="{7F00DB85-F088-4826-B286-6ACAA1008179}"/>
    <cellStyle name="Įprastas 4 4 6 6" xfId="2400" xr:uid="{058940AF-9738-40F2-93C8-41A1ED23E301}"/>
    <cellStyle name="Įprastas 4 4 6 6 2" xfId="5735" xr:uid="{B6A2A0CD-E1EA-4A26-A7D0-ABE1DB417BAF}"/>
    <cellStyle name="Įprastas 4 4 6 6 2 2" xfId="13665" xr:uid="{4F4AF990-A29C-4A4A-8720-310ECD841398}"/>
    <cellStyle name="Įprastas 4 4 6 6 3" xfId="10330" xr:uid="{52126288-BA4B-4F35-8471-5F2AFC555C94}"/>
    <cellStyle name="Įprastas 4 4 6 7" xfId="3044" xr:uid="{EF32CCD2-645C-44D2-9F53-51AE8603C619}"/>
    <cellStyle name="Įprastas 4 4 6 7 2" xfId="6458" xr:uid="{7A6CF78E-15F5-4AC5-A3AC-B86FB98CF781}"/>
    <cellStyle name="Įprastas 4 4 6 7 2 2" xfId="14388" xr:uid="{F623B06C-4A12-49BF-88E6-FACA00629242}"/>
    <cellStyle name="Įprastas 4 4 6 7 3" xfId="10974" xr:uid="{70FBB409-FFC2-4487-BCD1-E84D450A8950}"/>
    <cellStyle name="Įprastas 4 4 6 8" xfId="3807" xr:uid="{D5830069-410E-4C92-9972-E20B451C82CA}"/>
    <cellStyle name="Įprastas 4 4 6 8 2" xfId="11737" xr:uid="{5ED45CB3-37D8-4DA8-A88F-59925552A3FD}"/>
    <cellStyle name="Įprastas 4 4 6 9" xfId="7432" xr:uid="{701E5ABC-9046-44CD-800C-7E7C4E02B340}"/>
    <cellStyle name="Įprastas 4 4 6 9 2" xfId="15362" xr:uid="{FD38589F-F99E-4166-9802-54005AEE91A0}"/>
    <cellStyle name="Įprastas 4 4 7" xfId="275" xr:uid="{F21F7957-4347-4307-A380-03851F52B9F3}"/>
    <cellStyle name="Įprastas 4 4 7 10" xfId="8205" xr:uid="{23A4113A-C42F-4487-8459-91B6E17099AA}"/>
    <cellStyle name="Įprastas 4 4 7 2" xfId="597" xr:uid="{5EB709A6-A27A-4F4B-A664-F31D0A45C558}"/>
    <cellStyle name="Įprastas 4 4 7 2 2" xfId="1241" xr:uid="{84A54067-A6E7-43AD-9CEA-B8E1AB480BC3}"/>
    <cellStyle name="Įprastas 4 4 7 2 2 2" xfId="9171" xr:uid="{7BAD1DBD-52E9-4900-B9E2-123E0F999A8A}"/>
    <cellStyle name="Įprastas 4 4 7 2 3" xfId="2207" xr:uid="{7355531A-A108-4A57-82D4-5EBAADE08F56}"/>
    <cellStyle name="Įprastas 4 4 7 2 3 2" xfId="10137" xr:uid="{3DB321AB-0465-4B9E-A03B-4154E8BD7F6A}"/>
    <cellStyle name="Įprastas 4 4 7 2 4" xfId="2851" xr:uid="{B22295C0-4025-42F5-9688-0694F75968DD}"/>
    <cellStyle name="Įprastas 4 4 7 2 4 2" xfId="10781" xr:uid="{E54F5706-5B31-4EB4-96B7-5C12695180C2}"/>
    <cellStyle name="Įprastas 4 4 7 2 5" xfId="3495" xr:uid="{E5B1A094-83F2-452A-B57B-B4041F8EC5F6}"/>
    <cellStyle name="Įprastas 4 4 7 2 5 2" xfId="11425" xr:uid="{A9399121-6309-46E9-92ED-03F64C5690D5}"/>
    <cellStyle name="Įprastas 4 4 7 2 6" xfId="4892" xr:uid="{CB3C9D16-C94C-415B-A238-7D57C3E3CEF8}"/>
    <cellStyle name="Įprastas 4 4 7 2 6 2" xfId="12822" xr:uid="{65DBE378-44A3-4DE2-91BE-5A1FE433553B}"/>
    <cellStyle name="Įprastas 4 4 7 2 7" xfId="7883" xr:uid="{146C1E32-BC98-4DAD-8EE4-D82EC52927AE}"/>
    <cellStyle name="Įprastas 4 4 7 2 7 2" xfId="15813" xr:uid="{A157FBA6-5478-469C-8A05-353B840653FC}"/>
    <cellStyle name="Įprastas 4 4 7 2 8" xfId="8527" xr:uid="{8774E3B3-D1AC-475B-8A7E-BD96A927C5AC}"/>
    <cellStyle name="Įprastas 4 4 7 3" xfId="919" xr:uid="{1D60BB81-B7E8-4868-BBF6-B1B90882447C}"/>
    <cellStyle name="Įprastas 4 4 7 3 2" xfId="5856" xr:uid="{6C4BC901-EA34-4AB6-A4B6-99A8A0079E16}"/>
    <cellStyle name="Įprastas 4 4 7 3 2 2" xfId="13786" xr:uid="{F7AF9A70-BE9D-4DBC-93B4-47DE38121B88}"/>
    <cellStyle name="Įprastas 4 4 7 3 3" xfId="8849" xr:uid="{7DE3709D-0DBF-4817-AE08-B3B2BDBABA3F}"/>
    <cellStyle name="Įprastas 4 4 7 4" xfId="1563" xr:uid="{8156621D-4E62-45C7-BC16-5430391E0D0E}"/>
    <cellStyle name="Įprastas 4 4 7 4 2" xfId="6579" xr:uid="{0F2A519A-0632-4CA1-9A1F-175B557BA695}"/>
    <cellStyle name="Įprastas 4 4 7 4 2 2" xfId="14509" xr:uid="{6918801F-2B75-4E58-9FAD-51F331A6929A}"/>
    <cellStyle name="Įprastas 4 4 7 4 3" xfId="9493" xr:uid="{350381EC-E085-4407-A503-8BAF775BEBA4}"/>
    <cellStyle name="Įprastas 4 4 7 5" xfId="1885" xr:uid="{1FEB98E4-CD41-4CAF-9295-13C6C2E4A11D}"/>
    <cellStyle name="Įprastas 4 4 7 5 2" xfId="9815" xr:uid="{0641DCB4-768A-4BCE-B121-77B1A36C807D}"/>
    <cellStyle name="Įprastas 4 4 7 6" xfId="2529" xr:uid="{C0DAC231-F158-45E2-B2E4-19FACA0B60AF}"/>
    <cellStyle name="Įprastas 4 4 7 6 2" xfId="10459" xr:uid="{259BBBDC-E1AD-43B0-B4B1-1828AC48AA6D}"/>
    <cellStyle name="Įprastas 4 4 7 7" xfId="3173" xr:uid="{96496FE8-7475-4A5D-8C1E-D21F973544D1}"/>
    <cellStyle name="Įprastas 4 4 7 7 2" xfId="11103" xr:uid="{79E4DD45-4906-46FE-8D71-234A92B776CE}"/>
    <cellStyle name="Įprastas 4 4 7 8" xfId="3928" xr:uid="{DAD95C19-9A8F-43A4-A9EE-A5C8CEEE864C}"/>
    <cellStyle name="Įprastas 4 4 7 8 2" xfId="11858" xr:uid="{F9F69D44-8995-452D-B329-1597B14B8B0F}"/>
    <cellStyle name="Įprastas 4 4 7 9" xfId="7561" xr:uid="{CE7C826F-FFD5-41E7-8933-034A83308D64}"/>
    <cellStyle name="Įprastas 4 4 7 9 2" xfId="15491" xr:uid="{808D0065-FDB6-4AFF-BE88-F6F6F4203D4B}"/>
    <cellStyle name="Įprastas 4 4 8" xfId="338" xr:uid="{FEE52C61-7410-4166-8DDD-B2A732E194D3}"/>
    <cellStyle name="Įprastas 4 4 8 2" xfId="982" xr:uid="{F518F604-1A2E-473A-BB18-C1C906F1621C}"/>
    <cellStyle name="Įprastas 4 4 8 2 2" xfId="5133" xr:uid="{8523540A-8F4C-462D-B050-CC0A3E19FF26}"/>
    <cellStyle name="Įprastas 4 4 8 2 2 2" xfId="13063" xr:uid="{EB2064EF-A6B8-43B5-A0B0-D9E02E2C32DD}"/>
    <cellStyle name="Įprastas 4 4 8 2 3" xfId="8912" xr:uid="{7C0EBE4E-F12C-4ACB-B722-A43CC99030AD}"/>
    <cellStyle name="Įprastas 4 4 8 3" xfId="1948" xr:uid="{0C351497-EE24-4C60-B664-64EE746F0824}"/>
    <cellStyle name="Įprastas 4 4 8 3 2" xfId="6097" xr:uid="{B5C16009-8A84-475D-AD16-DC79ADFDD24D}"/>
    <cellStyle name="Įprastas 4 4 8 3 2 2" xfId="14027" xr:uid="{DA10F32B-D5FC-4359-99C3-2381C1EBD14F}"/>
    <cellStyle name="Įprastas 4 4 8 3 3" xfId="9878" xr:uid="{A23AD40C-E8D1-4674-8AA1-03F989E46D5C}"/>
    <cellStyle name="Įprastas 4 4 8 4" xfId="2592" xr:uid="{3410FBAA-7C2B-4045-AD3E-F6CBD688EF8E}"/>
    <cellStyle name="Įprastas 4 4 8 4 2" xfId="6820" xr:uid="{0D842B42-9DC9-4D9F-A349-0D474C289F96}"/>
    <cellStyle name="Įprastas 4 4 8 4 2 2" xfId="14750" xr:uid="{8E72A0EB-7DF6-4871-BF48-DAC06A398FA6}"/>
    <cellStyle name="Įprastas 4 4 8 4 3" xfId="10522" xr:uid="{A352DCB2-6C9F-4BA0-8304-E79D5FA43F90}"/>
    <cellStyle name="Įprastas 4 4 8 5" xfId="3236" xr:uid="{3D1DD54A-D486-418B-8C35-BDF78C07100F}"/>
    <cellStyle name="Įprastas 4 4 8 5 2" xfId="11166" xr:uid="{3BAE4B90-6F37-4E6E-806F-2BFE53685080}"/>
    <cellStyle name="Įprastas 4 4 8 6" xfId="4169" xr:uid="{6ACD3A2D-D85C-44B6-83C1-73485756829F}"/>
    <cellStyle name="Įprastas 4 4 8 6 2" xfId="12099" xr:uid="{E924218D-E670-4755-B32D-C9452687C4A1}"/>
    <cellStyle name="Įprastas 4 4 8 7" xfId="7624" xr:uid="{0F0145DD-0003-462D-83B5-4FF3AE0C1E66}"/>
    <cellStyle name="Įprastas 4 4 8 7 2" xfId="15554" xr:uid="{5630BAB7-FA1C-40CA-A77C-95038B7434FF}"/>
    <cellStyle name="Įprastas 4 4 8 8" xfId="8268" xr:uid="{EAC480CE-F80F-41EA-934D-52E377F2A9C5}"/>
    <cellStyle name="Įprastas 4 4 9" xfId="660" xr:uid="{AD9C25CD-0E7B-4745-8059-0A6375DF692D}"/>
    <cellStyle name="Įprastas 4 4 9 2" xfId="5374" xr:uid="{11FADDC4-ACD9-4321-9B80-DCA3421FC9A2}"/>
    <cellStyle name="Įprastas 4 4 9 2 2" xfId="13304" xr:uid="{A64C7E69-FEA1-404E-82A8-2440C5DCE38D}"/>
    <cellStyle name="Įprastas 4 4 9 3" xfId="7061" xr:uid="{25A4FD15-EA66-4EF9-B18A-A8E3ABCB943A}"/>
    <cellStyle name="Įprastas 4 4 9 3 2" xfId="14991" xr:uid="{0CEDCCF4-5062-4AA0-B895-430A191B9C19}"/>
    <cellStyle name="Įprastas 4 4 9 4" xfId="4410" xr:uid="{393B40C5-3BAE-47C5-AE95-85337927E079}"/>
    <cellStyle name="Įprastas 4 4 9 4 2" xfId="12340" xr:uid="{FA985C1A-9D96-46CC-9D0F-BFC68C77FE3A}"/>
    <cellStyle name="Įprastas 4 4 9 5" xfId="8590" xr:uid="{E24232D9-04CC-41EE-8882-5A2BC0162A9D}"/>
    <cellStyle name="Įprastas 4 5" xfId="15" xr:uid="{B4DCE70B-84FD-43D0-92D7-1BA1054B6B69}"/>
    <cellStyle name="Įprastas 4 5 10" xfId="1305" xr:uid="{82346A56-A7EF-48D8-B3EC-B0026E3833E1}"/>
    <cellStyle name="Įprastas 4 5 10 2" xfId="4652" xr:uid="{5673609F-4470-49CB-BA4C-16077F0AEC5C}"/>
    <cellStyle name="Įprastas 4 5 10 2 2" xfId="12582" xr:uid="{8C55079A-754B-443A-BC75-3F555E0C4EDF}"/>
    <cellStyle name="Įprastas 4 5 10 3" xfId="9235" xr:uid="{F9C29F00-4553-4124-BA24-C4C556DD6726}"/>
    <cellStyle name="Įprastas 4 5 11" xfId="1627" xr:uid="{88E073F5-E101-478B-9ECE-B3A81DDF7E0C}"/>
    <cellStyle name="Įprastas 4 5 11 2" xfId="5616" xr:uid="{C425EFE9-ED6E-4859-BB21-F24335384325}"/>
    <cellStyle name="Įprastas 4 5 11 2 2" xfId="13546" xr:uid="{DFC6FC4A-1849-41A5-AAF2-B056F7306A30}"/>
    <cellStyle name="Įprastas 4 5 11 3" xfId="9557" xr:uid="{F996C541-0642-42EC-AAAC-E2574834FEDF}"/>
    <cellStyle name="Įprastas 4 5 12" xfId="2271" xr:uid="{A28AE5AF-F03B-49BB-8DF2-342CACF07A63}"/>
    <cellStyle name="Įprastas 4 5 12 2" xfId="6339" xr:uid="{3B13DE08-A430-4C54-9325-96D304ACA1FD}"/>
    <cellStyle name="Įprastas 4 5 12 2 2" xfId="14269" xr:uid="{E992FB9C-3424-4576-A3DE-A78274B500B9}"/>
    <cellStyle name="Įprastas 4 5 12 3" xfId="10201" xr:uid="{71143F83-B8CE-4F77-A10E-27C649884DD3}"/>
    <cellStyle name="Įprastas 4 5 13" xfId="2915" xr:uid="{7D7F0046-34D2-449B-81AA-35F333D4CBBA}"/>
    <cellStyle name="Įprastas 4 5 13 2" xfId="10845" xr:uid="{2128BB07-A7F6-463E-B820-52E4E88ED951}"/>
    <cellStyle name="Įprastas 4 5 14" xfId="3559" xr:uid="{F5CD7F22-CC42-42EC-9490-6F65FFBFE9B4}"/>
    <cellStyle name="Įprastas 4 5 14 2" xfId="11489" xr:uid="{2C99B020-FC9F-45AF-A821-32281B2FBF1A}"/>
    <cellStyle name="Įprastas 4 5 15" xfId="3688" xr:uid="{BDD6DEFC-80E1-4690-8370-A564F494D601}"/>
    <cellStyle name="Įprastas 4 5 15 2" xfId="11618" xr:uid="{F16E87A0-DFC2-4C9B-ACA4-634948750DD9}"/>
    <cellStyle name="Įprastas 4 5 16" xfId="7303" xr:uid="{B30E16CD-B184-41C1-B300-1A2352005E16}"/>
    <cellStyle name="Įprastas 4 5 16 2" xfId="15233" xr:uid="{8B45BE39-6AAD-415A-B88C-4F286C123DDD}"/>
    <cellStyle name="Įprastas 4 5 17" xfId="7947" xr:uid="{CF45D198-B103-41C8-926A-C651AEA30B9D}"/>
    <cellStyle name="Įprastas 4 5 2" xfId="26" xr:uid="{05F6646A-5A65-477E-95D0-F88ABBAE5A4A}"/>
    <cellStyle name="Įprastas 4 5 2 10" xfId="1637" xr:uid="{9BBC0DD3-9F07-416D-A2E8-B5E9A618C102}"/>
    <cellStyle name="Įprastas 4 5 2 10 2" xfId="5626" xr:uid="{9E931719-3125-4182-BAC8-2BB7442A4441}"/>
    <cellStyle name="Įprastas 4 5 2 10 2 2" xfId="13556" xr:uid="{9B1AD9AC-8802-4489-9410-E5C611BCD345}"/>
    <cellStyle name="Įprastas 4 5 2 10 3" xfId="9567" xr:uid="{49427652-BCB7-40F0-967D-4FDF85EF4540}"/>
    <cellStyle name="Įprastas 4 5 2 11" xfId="2281" xr:uid="{D67B2112-7DBE-4677-A1E6-F3B4F1002B3C}"/>
    <cellStyle name="Įprastas 4 5 2 11 2" xfId="6349" xr:uid="{7BD34DF3-ED4D-4097-9FC0-C1FE84832EB1}"/>
    <cellStyle name="Įprastas 4 5 2 11 2 2" xfId="14279" xr:uid="{4A6414DC-CFA9-4D8C-804F-878440239B04}"/>
    <cellStyle name="Įprastas 4 5 2 11 3" xfId="10211" xr:uid="{9F071DF7-7684-43A2-A9BE-F40A8590B2E1}"/>
    <cellStyle name="Įprastas 4 5 2 12" xfId="2925" xr:uid="{5618C77C-5A15-4680-ACBE-FF74BE0E07B3}"/>
    <cellStyle name="Įprastas 4 5 2 12 2" xfId="10855" xr:uid="{2CD9E5FF-68CA-4D1E-9282-AA05A21D7E4B}"/>
    <cellStyle name="Įprastas 4 5 2 13" xfId="3569" xr:uid="{754A551D-AB04-4D2A-856C-6AF5F39C4667}"/>
    <cellStyle name="Įprastas 4 5 2 13 2" xfId="11499" xr:uid="{2A799FC4-BEBD-4965-9891-BD3481A25A23}"/>
    <cellStyle name="Įprastas 4 5 2 14" xfId="3698" xr:uid="{5A844AB5-8D43-4825-BCAA-F6DABE3728C4}"/>
    <cellStyle name="Įprastas 4 5 2 14 2" xfId="11628" xr:uid="{729EFFEE-03F8-4C55-BB9B-DD06F8D82C43}"/>
    <cellStyle name="Įprastas 4 5 2 15" xfId="7313" xr:uid="{56AAFC01-FD02-4E91-90AC-66849BFEC6D6}"/>
    <cellStyle name="Įprastas 4 5 2 15 2" xfId="15243" xr:uid="{D56E05C1-3FE2-49EE-93F8-9515626DA021}"/>
    <cellStyle name="Įprastas 4 5 2 16" xfId="7957" xr:uid="{2B0E6BD1-4049-4B54-94E9-30C7955BD856}"/>
    <cellStyle name="Įprastas 4 5 2 2" xfId="46" xr:uid="{61CD80D6-3332-46E0-99C4-3107C1DA84EE}"/>
    <cellStyle name="Įprastas 4 5 2 2 10" xfId="2945" xr:uid="{E350CC3F-6A7B-4C8E-938C-3B778EA5D2DE}"/>
    <cellStyle name="Įprastas 4 5 2 2 10 2" xfId="10875" xr:uid="{C27693FF-F6F7-446F-A909-8B5E4807479C}"/>
    <cellStyle name="Įprastas 4 5 2 2 11" xfId="3589" xr:uid="{87387B6C-6B99-438A-B9C7-6DF5DFFA750C}"/>
    <cellStyle name="Įprastas 4 5 2 2 11 2" xfId="11519" xr:uid="{0B4A61E6-54D7-4126-9510-F13F2567544E}"/>
    <cellStyle name="Įprastas 4 5 2 2 12" xfId="3718" xr:uid="{92D4E3CA-27D5-4F8F-92DE-CFDA5603B067}"/>
    <cellStyle name="Įprastas 4 5 2 2 12 2" xfId="11648" xr:uid="{F32AFEDB-33AF-4157-A889-9A92EBB6B58E}"/>
    <cellStyle name="Įprastas 4 5 2 2 13" xfId="7333" xr:uid="{2782F27D-B3F6-4276-95EA-3B69B9F1FD65}"/>
    <cellStyle name="Įprastas 4 5 2 2 13 2" xfId="15263" xr:uid="{B57E8C7D-7D71-48E6-B0EF-4B28696D7890}"/>
    <cellStyle name="Įprastas 4 5 2 2 14" xfId="7977" xr:uid="{5605EC59-1742-408D-B506-40C4DE18D590}"/>
    <cellStyle name="Įprastas 4 5 2 2 2" xfId="112" xr:uid="{B654F991-3E0B-4D10-A864-69CEA02F40B2}"/>
    <cellStyle name="Įprastas 4 5 2 2 2 10" xfId="3778" xr:uid="{F41F5D1F-87D0-47B7-B699-1492B002A0F6}"/>
    <cellStyle name="Įprastas 4 5 2 2 2 10 2" xfId="11708" xr:uid="{28554A77-0D60-4673-9FBC-BA2FA2D25D1E}"/>
    <cellStyle name="Įprastas 4 5 2 2 2 11" xfId="7398" xr:uid="{233C6973-82E3-497A-B5A9-D22FAE3EFF54}"/>
    <cellStyle name="Įprastas 4 5 2 2 2 11 2" xfId="15328" xr:uid="{8F8C5C96-7B94-4311-B763-4D73D85E4F29}"/>
    <cellStyle name="Įprastas 4 5 2 2 2 12" xfId="8042" xr:uid="{98056E8E-14F9-4DD3-9DE7-5754185D3E60}"/>
    <cellStyle name="Įprastas 4 5 2 2 2 2" xfId="242" xr:uid="{2801D5ED-2507-4E47-BC32-494BFC5885B0}"/>
    <cellStyle name="Įprastas 4 5 2 2 2 2 10" xfId="8172" xr:uid="{BFC871EE-CD4B-482F-AB07-7C29C5D93939}"/>
    <cellStyle name="Įprastas 4 5 2 2 2 2 2" xfId="564" xr:uid="{8573FC82-6F4B-45BF-BE0E-4A90514BECEE}"/>
    <cellStyle name="Įprastas 4 5 2 2 2 2 2 2" xfId="1208" xr:uid="{5834B42A-DB28-4AF2-9F18-01DA655851AE}"/>
    <cellStyle name="Įprastas 4 5 2 2 2 2 2 2 2" xfId="5103" xr:uid="{D16461D5-61CB-44E0-AF8B-A950459451FE}"/>
    <cellStyle name="Įprastas 4 5 2 2 2 2 2 2 2 2" xfId="13033" xr:uid="{61AF91C0-7DC7-4E99-92B1-C5E1529ECEDC}"/>
    <cellStyle name="Įprastas 4 5 2 2 2 2 2 2 3" xfId="9138" xr:uid="{0B4D564C-1EF6-4D71-9FAB-E76959771B14}"/>
    <cellStyle name="Įprastas 4 5 2 2 2 2 2 3" xfId="2174" xr:uid="{CE26C4CE-65B4-4757-9832-2D21B02F43E8}"/>
    <cellStyle name="Įprastas 4 5 2 2 2 2 2 3 2" xfId="6067" xr:uid="{9AC90060-B69C-4A21-9E0A-6E359C571F01}"/>
    <cellStyle name="Įprastas 4 5 2 2 2 2 2 3 2 2" xfId="13997" xr:uid="{393E8B29-F66E-407B-9113-0DA252C58A97}"/>
    <cellStyle name="Įprastas 4 5 2 2 2 2 2 3 3" xfId="10104" xr:uid="{F4FE5FA0-9F88-4F50-AE70-41028552FA00}"/>
    <cellStyle name="Įprastas 4 5 2 2 2 2 2 4" xfId="2818" xr:uid="{8D0B7583-8038-4FAF-ABAD-88EABBCE7689}"/>
    <cellStyle name="Įprastas 4 5 2 2 2 2 2 4 2" xfId="6790" xr:uid="{B6C5C81A-4AE9-4E72-8DFA-A4CA21307FCF}"/>
    <cellStyle name="Įprastas 4 5 2 2 2 2 2 4 2 2" xfId="14720" xr:uid="{3CE8D0BA-4699-42D0-AB3B-8F25826AAE03}"/>
    <cellStyle name="Įprastas 4 5 2 2 2 2 2 4 3" xfId="10748" xr:uid="{F0A62056-3F2A-445F-8493-A2ABFBC90BA9}"/>
    <cellStyle name="Įprastas 4 5 2 2 2 2 2 5" xfId="3462" xr:uid="{D8A2CBB1-AA11-4C97-9EB1-56DDD17D686D}"/>
    <cellStyle name="Įprastas 4 5 2 2 2 2 2 5 2" xfId="11392" xr:uid="{5596F84D-BDD5-4EE9-B893-F133AE94A7A9}"/>
    <cellStyle name="Įprastas 4 5 2 2 2 2 2 6" xfId="4139" xr:uid="{8224227E-55B0-4B39-983E-A1FDA0164102}"/>
    <cellStyle name="Įprastas 4 5 2 2 2 2 2 6 2" xfId="12069" xr:uid="{46FE1A0E-8BE3-4C31-B884-CDBC1007BAA3}"/>
    <cellStyle name="Įprastas 4 5 2 2 2 2 2 7" xfId="7850" xr:uid="{6C5CCA41-C1B3-469D-9150-1721FE1B0C72}"/>
    <cellStyle name="Įprastas 4 5 2 2 2 2 2 7 2" xfId="15780" xr:uid="{FECBF7A0-57D9-4279-88E4-EDC77F313D66}"/>
    <cellStyle name="Įprastas 4 5 2 2 2 2 2 8" xfId="8494" xr:uid="{67903DE9-8592-4277-B64A-C3ED383D11D1}"/>
    <cellStyle name="Įprastas 4 5 2 2 2 2 3" xfId="886" xr:uid="{475AECE0-64D0-4E66-8178-CFA19F8DC9C5}"/>
    <cellStyle name="Įprastas 4 5 2 2 2 2 3 2" xfId="5344" xr:uid="{0610D2BA-3950-4682-99B7-4A2AC87A7078}"/>
    <cellStyle name="Įprastas 4 5 2 2 2 2 3 2 2" xfId="13274" xr:uid="{4C5FE965-CFF3-47DC-AB7C-3A6F4FB1E9F0}"/>
    <cellStyle name="Įprastas 4 5 2 2 2 2 3 3" xfId="6308" xr:uid="{E88B07D9-9565-498E-A4C9-F86981532FCD}"/>
    <cellStyle name="Įprastas 4 5 2 2 2 2 3 3 2" xfId="14238" xr:uid="{BF1EACE8-27AB-402A-8E41-8CDC2BA186AC}"/>
    <cellStyle name="Įprastas 4 5 2 2 2 2 3 4" xfId="7031" xr:uid="{DD8D09C5-F93A-4792-9290-1096933139F7}"/>
    <cellStyle name="Įprastas 4 5 2 2 2 2 3 4 2" xfId="14961" xr:uid="{D4868F2B-B0FA-4F8E-9B66-B062112ACFC3}"/>
    <cellStyle name="Įprastas 4 5 2 2 2 2 3 5" xfId="4380" xr:uid="{4E0DC6CF-B6DD-4AE1-A285-754986511243}"/>
    <cellStyle name="Įprastas 4 5 2 2 2 2 3 5 2" xfId="12310" xr:uid="{D1F1DB96-07DC-4BAB-B3D3-2ACA109DC653}"/>
    <cellStyle name="Įprastas 4 5 2 2 2 2 3 6" xfId="8816" xr:uid="{9A56960F-196B-4EC9-B51D-E1A34C5954F7}"/>
    <cellStyle name="Įprastas 4 5 2 2 2 2 4" xfId="1530" xr:uid="{9F373893-9CDB-448E-B5EB-28A9FD5B5FC3}"/>
    <cellStyle name="Įprastas 4 5 2 2 2 2 4 2" xfId="5585" xr:uid="{07EF3051-AD7B-4ECD-82B9-D39D0F3CDD57}"/>
    <cellStyle name="Įprastas 4 5 2 2 2 2 4 2 2" xfId="13515" xr:uid="{68D831FF-CA75-4F7E-A847-49ACEFEF0862}"/>
    <cellStyle name="Įprastas 4 5 2 2 2 2 4 3" xfId="7272" xr:uid="{22DBE8A3-D247-49F1-A7DC-BCA51D8637DF}"/>
    <cellStyle name="Įprastas 4 5 2 2 2 2 4 3 2" xfId="15202" xr:uid="{DBFCAA7A-732F-4B5B-82D9-4597BE17B910}"/>
    <cellStyle name="Įprastas 4 5 2 2 2 2 4 4" xfId="4621" xr:uid="{26F01E23-4541-4C49-BBA4-2EDB065D0E49}"/>
    <cellStyle name="Įprastas 4 5 2 2 2 2 4 4 2" xfId="12551" xr:uid="{FC5807B9-DFC5-466C-90CD-9A20090BA936}"/>
    <cellStyle name="Įprastas 4 5 2 2 2 2 4 5" xfId="9460" xr:uid="{45DDFF1B-5D5A-4B2E-84D8-BA632F1A2C5A}"/>
    <cellStyle name="Įprastas 4 5 2 2 2 2 5" xfId="1852" xr:uid="{6F5403FA-3F78-4921-9E63-D95AC9ABD24A}"/>
    <cellStyle name="Įprastas 4 5 2 2 2 2 5 2" xfId="4862" xr:uid="{CAA31F87-70D0-48CB-B4D8-2B3A06C8DDB4}"/>
    <cellStyle name="Įprastas 4 5 2 2 2 2 5 2 2" xfId="12792" xr:uid="{F9D28DCE-0557-4324-A0CC-AA0A64D3F69A}"/>
    <cellStyle name="Įprastas 4 5 2 2 2 2 5 3" xfId="9782" xr:uid="{4E410001-BD0C-4152-9D46-916AF6DE6ABC}"/>
    <cellStyle name="Įprastas 4 5 2 2 2 2 6" xfId="2496" xr:uid="{BA94E298-3813-45AB-A38E-FE334EA86767}"/>
    <cellStyle name="Įprastas 4 5 2 2 2 2 6 2" xfId="5826" xr:uid="{FBF14EB3-194C-449D-BCB7-8EC2172E974A}"/>
    <cellStyle name="Įprastas 4 5 2 2 2 2 6 2 2" xfId="13756" xr:uid="{7D3A835B-4FAC-4633-88BF-50A25047C2DD}"/>
    <cellStyle name="Įprastas 4 5 2 2 2 2 6 3" xfId="10426" xr:uid="{B4065F3D-CD94-4069-A325-95C3332D490E}"/>
    <cellStyle name="Įprastas 4 5 2 2 2 2 7" xfId="3140" xr:uid="{97E75AE5-B0A7-45C9-B547-EE2DDA3E1107}"/>
    <cellStyle name="Įprastas 4 5 2 2 2 2 7 2" xfId="6549" xr:uid="{21DC79D6-763B-466D-9291-B7F0B333EC91}"/>
    <cellStyle name="Įprastas 4 5 2 2 2 2 7 2 2" xfId="14479" xr:uid="{78E63330-D734-40F5-9C11-26E9CD29709B}"/>
    <cellStyle name="Įprastas 4 5 2 2 2 2 7 3" xfId="11070" xr:uid="{78A4DECB-3BB9-4017-8244-85E494705FDD}"/>
    <cellStyle name="Įprastas 4 5 2 2 2 2 8" xfId="3898" xr:uid="{A401D5A8-FA0C-4BFB-B0A7-363A5E7DD405}"/>
    <cellStyle name="Įprastas 4 5 2 2 2 2 8 2" xfId="11828" xr:uid="{69552426-2366-4195-9F64-C98184334E74}"/>
    <cellStyle name="Įprastas 4 5 2 2 2 2 9" xfId="7528" xr:uid="{29151851-9A4A-4282-8186-A90AFF12EF10}"/>
    <cellStyle name="Įprastas 4 5 2 2 2 2 9 2" xfId="15458" xr:uid="{F522D242-D82E-40CE-A30D-F4BFE9398CBC}"/>
    <cellStyle name="Įprastas 4 5 2 2 2 3" xfId="434" xr:uid="{4238BDB6-E8F5-40B7-A730-36C784FC0AE7}"/>
    <cellStyle name="Įprastas 4 5 2 2 2 3 2" xfId="1078" xr:uid="{35E904B0-A6E6-4D5B-B60F-35FB02052197}"/>
    <cellStyle name="Įprastas 4 5 2 2 2 3 2 2" xfId="4983" xr:uid="{2DFBF12B-8AD4-46EB-897A-CB9582C04451}"/>
    <cellStyle name="Įprastas 4 5 2 2 2 3 2 2 2" xfId="12913" xr:uid="{93A8C9C1-CF00-4646-9BE3-1154793295E4}"/>
    <cellStyle name="Įprastas 4 5 2 2 2 3 2 3" xfId="9008" xr:uid="{890D9051-F0B2-419F-AB17-57926014B652}"/>
    <cellStyle name="Įprastas 4 5 2 2 2 3 3" xfId="2044" xr:uid="{9ABBE399-1403-42BA-A56F-353372842146}"/>
    <cellStyle name="Įprastas 4 5 2 2 2 3 3 2" xfId="5947" xr:uid="{1F8B0B90-EB8E-4829-BCF3-5254FA79CA4F}"/>
    <cellStyle name="Įprastas 4 5 2 2 2 3 3 2 2" xfId="13877" xr:uid="{689009DA-06E3-428C-A1EE-62A343179DEF}"/>
    <cellStyle name="Įprastas 4 5 2 2 2 3 3 3" xfId="9974" xr:uid="{27CE87FB-5023-4BD8-9444-5C1F3B79AE0A}"/>
    <cellStyle name="Įprastas 4 5 2 2 2 3 4" xfId="2688" xr:uid="{01A6C5F8-3FBA-43F2-88CA-99FE1C5E17BC}"/>
    <cellStyle name="Įprastas 4 5 2 2 2 3 4 2" xfId="6670" xr:uid="{6833B74A-FCCF-422F-95CC-53E08C599473}"/>
    <cellStyle name="Įprastas 4 5 2 2 2 3 4 2 2" xfId="14600" xr:uid="{0B0D1171-AC09-4B37-BFE2-FB90824A2C50}"/>
    <cellStyle name="Įprastas 4 5 2 2 2 3 4 3" xfId="10618" xr:uid="{5543A7F9-D3BF-4B1F-B50A-E6ECD9E25C54}"/>
    <cellStyle name="Įprastas 4 5 2 2 2 3 5" xfId="3332" xr:uid="{00332AC6-09EF-4D92-9232-0A9FE64A6C08}"/>
    <cellStyle name="Įprastas 4 5 2 2 2 3 5 2" xfId="11262" xr:uid="{BAB26B61-ADFE-47BB-9228-5B954EC3A749}"/>
    <cellStyle name="Įprastas 4 5 2 2 2 3 6" xfId="4019" xr:uid="{20CEACC4-6BA5-498C-B08C-83392343B145}"/>
    <cellStyle name="Įprastas 4 5 2 2 2 3 6 2" xfId="11949" xr:uid="{CDA811CB-8DFD-45C2-AF34-B17C708B3332}"/>
    <cellStyle name="Įprastas 4 5 2 2 2 3 7" xfId="7720" xr:uid="{0B3C5FE8-4D85-4C12-89AC-215450E37FD3}"/>
    <cellStyle name="Įprastas 4 5 2 2 2 3 7 2" xfId="15650" xr:uid="{F84BF56F-9809-4D21-9C7E-9EA7DF6E1898}"/>
    <cellStyle name="Įprastas 4 5 2 2 2 3 8" xfId="8364" xr:uid="{D1EFE0AB-DE20-4AD5-8013-4FD523F4C9D6}"/>
    <cellStyle name="Įprastas 4 5 2 2 2 4" xfId="756" xr:uid="{4B0B49CC-24D4-4282-B6D6-AAE4F1DDCC2C}"/>
    <cellStyle name="Įprastas 4 5 2 2 2 4 2" xfId="5224" xr:uid="{CCFA49CD-F9F4-4D5D-BEE8-1AD1722E77DC}"/>
    <cellStyle name="Įprastas 4 5 2 2 2 4 2 2" xfId="13154" xr:uid="{8BBE0D9F-141F-4E30-9DF6-E2200393B724}"/>
    <cellStyle name="Įprastas 4 5 2 2 2 4 3" xfId="6188" xr:uid="{FD0E9751-2697-4399-8457-C0A928B22F0B}"/>
    <cellStyle name="Įprastas 4 5 2 2 2 4 3 2" xfId="14118" xr:uid="{CB698AD1-6699-464E-9CB4-521C58BE4DEA}"/>
    <cellStyle name="Įprastas 4 5 2 2 2 4 4" xfId="6911" xr:uid="{881E1E51-4934-494A-A2FC-9F78233B9407}"/>
    <cellStyle name="Įprastas 4 5 2 2 2 4 4 2" xfId="14841" xr:uid="{38B37FA1-B96D-43F9-9374-9322E97F4C47}"/>
    <cellStyle name="Įprastas 4 5 2 2 2 4 5" xfId="4260" xr:uid="{297E0152-386A-4ED2-9E58-D77EDFB01603}"/>
    <cellStyle name="Įprastas 4 5 2 2 2 4 5 2" xfId="12190" xr:uid="{F6918CC5-FED3-45E7-AFF1-E03920CA7BD7}"/>
    <cellStyle name="Įprastas 4 5 2 2 2 4 6" xfId="8686" xr:uid="{ECD4C7DD-BFBE-4B6B-9745-167210C0DB3D}"/>
    <cellStyle name="Įprastas 4 5 2 2 2 5" xfId="1400" xr:uid="{56009ED3-0167-4728-AFF3-0AD37CC7748D}"/>
    <cellStyle name="Įprastas 4 5 2 2 2 5 2" xfId="5465" xr:uid="{B061A2E1-1712-4A1A-A6AD-0AC81B202E0F}"/>
    <cellStyle name="Įprastas 4 5 2 2 2 5 2 2" xfId="13395" xr:uid="{39CBC431-F8D6-44C1-BF3C-0BDF046D7D77}"/>
    <cellStyle name="Įprastas 4 5 2 2 2 5 3" xfId="7152" xr:uid="{8A66E477-9211-4551-BE09-6BEBC440715F}"/>
    <cellStyle name="Įprastas 4 5 2 2 2 5 3 2" xfId="15082" xr:uid="{04D5334F-A0DA-4559-A942-00607FF538D4}"/>
    <cellStyle name="Įprastas 4 5 2 2 2 5 4" xfId="4501" xr:uid="{BD18F19D-8DEF-42DD-AEFC-DC51DD70643B}"/>
    <cellStyle name="Įprastas 4 5 2 2 2 5 4 2" xfId="12431" xr:uid="{FC89D16C-A1C9-4FDA-89DB-9EE227AD63DC}"/>
    <cellStyle name="Įprastas 4 5 2 2 2 5 5" xfId="9330" xr:uid="{02B4D79E-1C02-4B2B-B93F-3D36C1BD7DCF}"/>
    <cellStyle name="Įprastas 4 5 2 2 2 6" xfId="1722" xr:uid="{EFE58400-562C-4D54-B84D-191F90FDFD89}"/>
    <cellStyle name="Įprastas 4 5 2 2 2 6 2" xfId="4742" xr:uid="{0BC900CF-F6BB-427E-9776-A0ECB760DC9F}"/>
    <cellStyle name="Įprastas 4 5 2 2 2 6 2 2" xfId="12672" xr:uid="{E7253D77-76A9-4BB3-BD7B-D8833E344895}"/>
    <cellStyle name="Įprastas 4 5 2 2 2 6 3" xfId="9652" xr:uid="{CF988FC6-478D-450C-BD22-5B844D9B0084}"/>
    <cellStyle name="Įprastas 4 5 2 2 2 7" xfId="2366" xr:uid="{C0837FFE-DD54-4136-B617-6F8FDE7AB913}"/>
    <cellStyle name="Įprastas 4 5 2 2 2 7 2" xfId="5706" xr:uid="{5E2B49A2-6497-4ECC-8885-972DC8FCF13A}"/>
    <cellStyle name="Įprastas 4 5 2 2 2 7 2 2" xfId="13636" xr:uid="{801082AD-7D00-4179-9C1A-038943D382AE}"/>
    <cellStyle name="Įprastas 4 5 2 2 2 7 3" xfId="10296" xr:uid="{65F33ED0-3731-4FDD-BBF8-9A3E997927F9}"/>
    <cellStyle name="Įprastas 4 5 2 2 2 8" xfId="3010" xr:uid="{BABA2A9D-DA81-4E45-9A2D-00E9690D607E}"/>
    <cellStyle name="Įprastas 4 5 2 2 2 8 2" xfId="6429" xr:uid="{4C798150-2106-4AC5-9F92-AA588DF041E8}"/>
    <cellStyle name="Įprastas 4 5 2 2 2 8 2 2" xfId="14359" xr:uid="{4134DCFB-1C43-4E4B-981B-60D87807085F}"/>
    <cellStyle name="Įprastas 4 5 2 2 2 8 3" xfId="10940" xr:uid="{55DFD028-D9E5-4CD7-B6E0-2EF597FC2357}"/>
    <cellStyle name="Įprastas 4 5 2 2 2 9" xfId="3654" xr:uid="{87A53964-9A19-45C0-BCEC-6DAB086272B6}"/>
    <cellStyle name="Įprastas 4 5 2 2 2 9 2" xfId="11584" xr:uid="{72407F25-12F2-45C5-A0A8-68F960BB6F97}"/>
    <cellStyle name="Įprastas 4 5 2 2 3" xfId="177" xr:uid="{95415C45-BB50-4C40-BC52-A9D671CEDE05}"/>
    <cellStyle name="Įprastas 4 5 2 2 3 10" xfId="8107" xr:uid="{E2937CB1-895E-4A80-9087-7E3F9A5EF484}"/>
    <cellStyle name="Įprastas 4 5 2 2 3 2" xfId="499" xr:uid="{D07791A2-707D-450A-8F74-088F82FA1CFF}"/>
    <cellStyle name="Įprastas 4 5 2 2 3 2 2" xfId="1143" xr:uid="{1675CD9B-AFB7-4549-97C4-646199811308}"/>
    <cellStyle name="Įprastas 4 5 2 2 3 2 2 2" xfId="5043" xr:uid="{D06F374C-3A3B-4F19-9E33-0E5A3CCCACDB}"/>
    <cellStyle name="Įprastas 4 5 2 2 3 2 2 2 2" xfId="12973" xr:uid="{CA55C94B-EC46-4325-9112-99756C716EEF}"/>
    <cellStyle name="Įprastas 4 5 2 2 3 2 2 3" xfId="9073" xr:uid="{834A5316-2537-412B-8880-33E980D2E10D}"/>
    <cellStyle name="Įprastas 4 5 2 2 3 2 3" xfId="2109" xr:uid="{6EEB9B12-5B78-4554-93E7-207D4DA29C47}"/>
    <cellStyle name="Įprastas 4 5 2 2 3 2 3 2" xfId="6007" xr:uid="{D93EC2E4-50CC-4AB0-BC89-F163EB832841}"/>
    <cellStyle name="Įprastas 4 5 2 2 3 2 3 2 2" xfId="13937" xr:uid="{83F2CB07-C146-4153-9E46-D3EE467563FB}"/>
    <cellStyle name="Įprastas 4 5 2 2 3 2 3 3" xfId="10039" xr:uid="{04085C9F-98F9-468E-8962-7A8ACAB1E451}"/>
    <cellStyle name="Įprastas 4 5 2 2 3 2 4" xfId="2753" xr:uid="{559DFD50-C279-476C-9A6C-7BAA1EC7F1CC}"/>
    <cellStyle name="Įprastas 4 5 2 2 3 2 4 2" xfId="6730" xr:uid="{A85A2F1D-8CE2-435E-BF21-B3E6C49DBB03}"/>
    <cellStyle name="Įprastas 4 5 2 2 3 2 4 2 2" xfId="14660" xr:uid="{CFC49702-86EF-4C14-B407-FBB6518A3BB8}"/>
    <cellStyle name="Įprastas 4 5 2 2 3 2 4 3" xfId="10683" xr:uid="{7EEABA19-CD15-4354-AF91-CAF06CAEB1E3}"/>
    <cellStyle name="Įprastas 4 5 2 2 3 2 5" xfId="3397" xr:uid="{C5C4D44E-B84D-49B2-9907-E30B2B2A84AD}"/>
    <cellStyle name="Įprastas 4 5 2 2 3 2 5 2" xfId="11327" xr:uid="{097A4376-676A-4A4C-8D6F-0FF4CF2A6899}"/>
    <cellStyle name="Įprastas 4 5 2 2 3 2 6" xfId="4079" xr:uid="{17FC7B74-B5B5-42B2-8BD9-6B7A6F88B08F}"/>
    <cellStyle name="Įprastas 4 5 2 2 3 2 6 2" xfId="12009" xr:uid="{656DC427-E5C2-481C-87F3-2ED987225E34}"/>
    <cellStyle name="Įprastas 4 5 2 2 3 2 7" xfId="7785" xr:uid="{34187DEF-5176-4B0C-8977-390B53AD545C}"/>
    <cellStyle name="Įprastas 4 5 2 2 3 2 7 2" xfId="15715" xr:uid="{4F0CA4DB-A8FC-411E-B36C-856ECA504FA4}"/>
    <cellStyle name="Įprastas 4 5 2 2 3 2 8" xfId="8429" xr:uid="{F50EF7D9-EEA9-4966-B7A8-C9681CB13158}"/>
    <cellStyle name="Įprastas 4 5 2 2 3 3" xfId="821" xr:uid="{64F24525-40CD-4D69-8F27-45C9117F19CE}"/>
    <cellStyle name="Įprastas 4 5 2 2 3 3 2" xfId="5284" xr:uid="{4C716A07-EBD1-45FF-B3FA-A4345ADB1640}"/>
    <cellStyle name="Įprastas 4 5 2 2 3 3 2 2" xfId="13214" xr:uid="{B01F68D9-DEB2-4D0B-BF43-6B335E6E6720}"/>
    <cellStyle name="Įprastas 4 5 2 2 3 3 3" xfId="6248" xr:uid="{DB0B918F-02EC-4FDC-AAC0-FD68E8D6D871}"/>
    <cellStyle name="Įprastas 4 5 2 2 3 3 3 2" xfId="14178" xr:uid="{19EB056C-7E67-4FCC-932D-B94D261CA55E}"/>
    <cellStyle name="Įprastas 4 5 2 2 3 3 4" xfId="6971" xr:uid="{999BD8A8-1F75-4D56-9C50-DC2DE6A6A39C}"/>
    <cellStyle name="Įprastas 4 5 2 2 3 3 4 2" xfId="14901" xr:uid="{D4D8A8C6-626E-4486-A590-539F4B5A76CB}"/>
    <cellStyle name="Įprastas 4 5 2 2 3 3 5" xfId="4320" xr:uid="{E023CB6F-74ED-4E28-AEBF-CF900D3244E8}"/>
    <cellStyle name="Įprastas 4 5 2 2 3 3 5 2" xfId="12250" xr:uid="{F81DDC90-79FD-461A-AD84-BE72BC7583E0}"/>
    <cellStyle name="Įprastas 4 5 2 2 3 3 6" xfId="8751" xr:uid="{7ABD1F5B-1120-4AB8-B7D2-C5A937C58D41}"/>
    <cellStyle name="Įprastas 4 5 2 2 3 4" xfId="1465" xr:uid="{5BA3A3C5-65FD-411D-A3FD-366195F14FF7}"/>
    <cellStyle name="Įprastas 4 5 2 2 3 4 2" xfId="5525" xr:uid="{59EC2112-A77D-4355-9617-8F039E886236}"/>
    <cellStyle name="Įprastas 4 5 2 2 3 4 2 2" xfId="13455" xr:uid="{EECFEC4C-AF58-4232-9AC1-C08D54E408D3}"/>
    <cellStyle name="Įprastas 4 5 2 2 3 4 3" xfId="7212" xr:uid="{28003158-6E44-464C-880C-456FF03E3AF1}"/>
    <cellStyle name="Įprastas 4 5 2 2 3 4 3 2" xfId="15142" xr:uid="{01B72575-7D72-4E02-8AE1-197FA9180345}"/>
    <cellStyle name="Įprastas 4 5 2 2 3 4 4" xfId="4561" xr:uid="{2FE6F96B-55B3-4DCE-9AB3-A094EEA12B7C}"/>
    <cellStyle name="Įprastas 4 5 2 2 3 4 4 2" xfId="12491" xr:uid="{C8887FB8-7B23-413D-9F1F-42C65B95CFE3}"/>
    <cellStyle name="Įprastas 4 5 2 2 3 4 5" xfId="9395" xr:uid="{6E774567-97EF-41ED-942A-76BDCDB12F93}"/>
    <cellStyle name="Įprastas 4 5 2 2 3 5" xfId="1787" xr:uid="{C3452430-22CF-47D3-B63C-A43F2F7BC95A}"/>
    <cellStyle name="Įprastas 4 5 2 2 3 5 2" xfId="4802" xr:uid="{A5D86AFB-9BC8-4651-8B52-A44EE5C87543}"/>
    <cellStyle name="Įprastas 4 5 2 2 3 5 2 2" xfId="12732" xr:uid="{E64EE828-3259-47CA-A05F-4FD36E4EB07A}"/>
    <cellStyle name="Įprastas 4 5 2 2 3 5 3" xfId="9717" xr:uid="{04182BEC-ABA8-43E8-9536-1AE80B1D91E8}"/>
    <cellStyle name="Įprastas 4 5 2 2 3 6" xfId="2431" xr:uid="{28359BBA-CC6E-449F-8C6C-CE3C8998A5C4}"/>
    <cellStyle name="Įprastas 4 5 2 2 3 6 2" xfId="5766" xr:uid="{C12957E7-BA4E-4BEB-9ADB-D0A927507859}"/>
    <cellStyle name="Įprastas 4 5 2 2 3 6 2 2" xfId="13696" xr:uid="{E6C3C0BA-F5A3-4ABD-B155-106A88DCC154}"/>
    <cellStyle name="Įprastas 4 5 2 2 3 6 3" xfId="10361" xr:uid="{C616B6E4-06C9-4DB8-BE51-AD2618DC2F57}"/>
    <cellStyle name="Įprastas 4 5 2 2 3 7" xfId="3075" xr:uid="{B5B8CC94-A8B6-4DC0-A35F-1DE7DBB12F68}"/>
    <cellStyle name="Įprastas 4 5 2 2 3 7 2" xfId="6489" xr:uid="{C3AC59E6-6076-4D58-B510-5C62A80064ED}"/>
    <cellStyle name="Įprastas 4 5 2 2 3 7 2 2" xfId="14419" xr:uid="{3E088AC0-7C9D-4794-A371-FEDF54119AAA}"/>
    <cellStyle name="Įprastas 4 5 2 2 3 7 3" xfId="11005" xr:uid="{96F14BB6-B145-4CE7-ACD3-F1A0D0C83510}"/>
    <cellStyle name="Įprastas 4 5 2 2 3 8" xfId="3838" xr:uid="{5F2480CA-878B-40BF-B847-D13BD97A8CEE}"/>
    <cellStyle name="Įprastas 4 5 2 2 3 8 2" xfId="11768" xr:uid="{72C7CEDB-D701-433B-9342-40E98B24D07B}"/>
    <cellStyle name="Įprastas 4 5 2 2 3 9" xfId="7463" xr:uid="{989AD7D1-7CFE-4E92-BAD5-8EECE4E14AD3}"/>
    <cellStyle name="Įprastas 4 5 2 2 3 9 2" xfId="15393" xr:uid="{BCD30C7F-D5DA-4D8B-B406-73F0473D395E}"/>
    <cellStyle name="Įprastas 4 5 2 2 4" xfId="306" xr:uid="{9BB1BF14-214F-4605-BBF9-025DAE437B29}"/>
    <cellStyle name="Įprastas 4 5 2 2 4 10" xfId="8236" xr:uid="{80FC5EBD-2732-4B1E-BD13-5B05C50D3F26}"/>
    <cellStyle name="Įprastas 4 5 2 2 4 2" xfId="628" xr:uid="{95D1BB42-0C4A-4F56-9F5A-5CA8C3C9D8C9}"/>
    <cellStyle name="Įprastas 4 5 2 2 4 2 2" xfId="1272" xr:uid="{1B4F157F-5359-4020-BE37-059574F5EB4A}"/>
    <cellStyle name="Įprastas 4 5 2 2 4 2 2 2" xfId="9202" xr:uid="{38909EB4-E15B-40F2-839D-8083DA56BF5A}"/>
    <cellStyle name="Įprastas 4 5 2 2 4 2 3" xfId="2238" xr:uid="{BFF5B956-D72D-4213-BE33-AEBE0794BBF9}"/>
    <cellStyle name="Įprastas 4 5 2 2 4 2 3 2" xfId="10168" xr:uid="{F4938FD4-08D3-4975-97B3-A175FBAE7E5C}"/>
    <cellStyle name="Įprastas 4 5 2 2 4 2 4" xfId="2882" xr:uid="{C4B86708-6C3E-4831-B9FC-99F4A0E934ED}"/>
    <cellStyle name="Įprastas 4 5 2 2 4 2 4 2" xfId="10812" xr:uid="{C7A7D1AA-E43F-436D-A18C-6D0A910CFA86}"/>
    <cellStyle name="Įprastas 4 5 2 2 4 2 5" xfId="3526" xr:uid="{300EA50E-82F7-4AAD-A59F-AEB29394FF89}"/>
    <cellStyle name="Įprastas 4 5 2 2 4 2 5 2" xfId="11456" xr:uid="{47958F28-4754-4A2A-93F2-0B110B21769F}"/>
    <cellStyle name="Įprastas 4 5 2 2 4 2 6" xfId="4923" xr:uid="{89E16597-19BC-41DA-853A-721F403E6376}"/>
    <cellStyle name="Įprastas 4 5 2 2 4 2 6 2" xfId="12853" xr:uid="{741E3DCC-45DA-423C-A1E5-8EF1F4DA8675}"/>
    <cellStyle name="Įprastas 4 5 2 2 4 2 7" xfId="7914" xr:uid="{35DA9B1E-5D20-4F99-91FB-5B589F7A10BE}"/>
    <cellStyle name="Įprastas 4 5 2 2 4 2 7 2" xfId="15844" xr:uid="{9CC6768C-1FC5-47B5-B97E-60B944483EA6}"/>
    <cellStyle name="Įprastas 4 5 2 2 4 2 8" xfId="8558" xr:uid="{5334D8EC-73E9-4FD2-B5B9-B92475766E82}"/>
    <cellStyle name="Įprastas 4 5 2 2 4 3" xfId="950" xr:uid="{715AC0EB-1C5A-4ECB-BE95-E91E45AF109E}"/>
    <cellStyle name="Įprastas 4 5 2 2 4 3 2" xfId="5887" xr:uid="{B120F68A-3EF8-422A-B668-B71E36731671}"/>
    <cellStyle name="Įprastas 4 5 2 2 4 3 2 2" xfId="13817" xr:uid="{F3FEC1F0-CD82-48B1-A28F-B65B51E5F573}"/>
    <cellStyle name="Įprastas 4 5 2 2 4 3 3" xfId="8880" xr:uid="{A8087D96-36EF-453E-88AD-BF07F92CB371}"/>
    <cellStyle name="Įprastas 4 5 2 2 4 4" xfId="1594" xr:uid="{73D09866-20E1-438B-B9FF-099AA30E0A81}"/>
    <cellStyle name="Įprastas 4 5 2 2 4 4 2" xfId="6610" xr:uid="{76167FA4-613B-497D-BD4D-CC0EA8491FAD}"/>
    <cellStyle name="Įprastas 4 5 2 2 4 4 2 2" xfId="14540" xr:uid="{CD5F4021-5113-4774-88CD-C40C57C9C658}"/>
    <cellStyle name="Įprastas 4 5 2 2 4 4 3" xfId="9524" xr:uid="{541B5EDA-14CC-457D-9D50-6E2EEBE2D52B}"/>
    <cellStyle name="Įprastas 4 5 2 2 4 5" xfId="1916" xr:uid="{1302598C-F1D0-46E7-8344-CC0996F85BD3}"/>
    <cellStyle name="Įprastas 4 5 2 2 4 5 2" xfId="9846" xr:uid="{EBF37295-0EA1-4810-B077-E61AE1AB10C7}"/>
    <cellStyle name="Įprastas 4 5 2 2 4 6" xfId="2560" xr:uid="{E0FCA895-E2B0-499E-B344-58BA6DD5CF55}"/>
    <cellStyle name="Įprastas 4 5 2 2 4 6 2" xfId="10490" xr:uid="{5870B10B-7267-43F2-BE90-39EA2D242A3F}"/>
    <cellStyle name="Įprastas 4 5 2 2 4 7" xfId="3204" xr:uid="{C954E7C9-9926-4132-A7A8-D12C1584490B}"/>
    <cellStyle name="Įprastas 4 5 2 2 4 7 2" xfId="11134" xr:uid="{C2050AAF-3B45-4FF8-9752-277142A4E2D0}"/>
    <cellStyle name="Įprastas 4 5 2 2 4 8" xfId="3959" xr:uid="{15815421-0FA7-4B13-AD51-0348CF294B37}"/>
    <cellStyle name="Įprastas 4 5 2 2 4 8 2" xfId="11889" xr:uid="{8CC68916-E474-48C4-8252-80E1C43892D6}"/>
    <cellStyle name="Įprastas 4 5 2 2 4 9" xfId="7592" xr:uid="{444DF9B2-5C70-4FFD-8BBB-C90E2BD0FF42}"/>
    <cellStyle name="Įprastas 4 5 2 2 4 9 2" xfId="15522" xr:uid="{BFEFFCD1-FF23-405F-9579-D5C8B878F14B}"/>
    <cellStyle name="Įprastas 4 5 2 2 5" xfId="369" xr:uid="{86A292BD-A3E7-4F1E-A15A-1614DB8958D5}"/>
    <cellStyle name="Įprastas 4 5 2 2 5 2" xfId="1013" xr:uid="{DA7E5CB8-5A85-4C5D-A11E-7A30990C9198}"/>
    <cellStyle name="Įprastas 4 5 2 2 5 2 2" xfId="5164" xr:uid="{74480CF7-0CD8-4A51-9058-8BC76D6358ED}"/>
    <cellStyle name="Įprastas 4 5 2 2 5 2 2 2" xfId="13094" xr:uid="{E9B37C60-528B-4D53-8208-1D82B10BB420}"/>
    <cellStyle name="Įprastas 4 5 2 2 5 2 3" xfId="8943" xr:uid="{3DE135A3-9243-4322-B08B-D1673D15C3CB}"/>
    <cellStyle name="Įprastas 4 5 2 2 5 3" xfId="1979" xr:uid="{A7B7FE1D-DCA6-4597-A46C-924AF651FCA8}"/>
    <cellStyle name="Įprastas 4 5 2 2 5 3 2" xfId="6128" xr:uid="{AEE62DD3-7FAF-40AF-8B83-F2776C91A7B8}"/>
    <cellStyle name="Įprastas 4 5 2 2 5 3 2 2" xfId="14058" xr:uid="{075422BF-01A5-4340-88B3-2B90A3526E6E}"/>
    <cellStyle name="Įprastas 4 5 2 2 5 3 3" xfId="9909" xr:uid="{CC66F19D-17CF-4271-8C79-CF988BD75813}"/>
    <cellStyle name="Įprastas 4 5 2 2 5 4" xfId="2623" xr:uid="{A7690F27-89BF-4308-A8DE-692BE7136B87}"/>
    <cellStyle name="Įprastas 4 5 2 2 5 4 2" xfId="6851" xr:uid="{4A73EACB-963A-4CA8-B1C7-90FAFC4B0BE1}"/>
    <cellStyle name="Įprastas 4 5 2 2 5 4 2 2" xfId="14781" xr:uid="{3DDB1FE7-727A-4F5C-A71B-9C040FAA3D0F}"/>
    <cellStyle name="Įprastas 4 5 2 2 5 4 3" xfId="10553" xr:uid="{30DFA3D9-90A0-4FCA-9FF2-A6197C073BAE}"/>
    <cellStyle name="Įprastas 4 5 2 2 5 5" xfId="3267" xr:uid="{8ED177B2-383B-4B01-B232-DDF0C6B153F0}"/>
    <cellStyle name="Įprastas 4 5 2 2 5 5 2" xfId="11197" xr:uid="{EE6DFC76-8508-4435-8606-648C6E9487B0}"/>
    <cellStyle name="Įprastas 4 5 2 2 5 6" xfId="4200" xr:uid="{EB7241C7-331C-41DD-9C16-86F6E6E8044C}"/>
    <cellStyle name="Įprastas 4 5 2 2 5 6 2" xfId="12130" xr:uid="{77C28EEE-8B8D-4E91-B2E4-37975C6D275A}"/>
    <cellStyle name="Įprastas 4 5 2 2 5 7" xfId="7655" xr:uid="{51186FAF-F0F3-4BCE-A7FC-6210C8061158}"/>
    <cellStyle name="Įprastas 4 5 2 2 5 7 2" xfId="15585" xr:uid="{E8E2B2DA-249D-4A9B-AA88-4CC78E17D464}"/>
    <cellStyle name="Įprastas 4 5 2 2 5 8" xfId="8299" xr:uid="{B575763B-F22F-4D13-B377-A491D5D36855}"/>
    <cellStyle name="Įprastas 4 5 2 2 6" xfId="691" xr:uid="{23A3BCC4-6648-4DE9-BA8C-50276A78B405}"/>
    <cellStyle name="Įprastas 4 5 2 2 6 2" xfId="5405" xr:uid="{77FD673C-68F0-4ED8-A10E-2B10446A6A79}"/>
    <cellStyle name="Įprastas 4 5 2 2 6 2 2" xfId="13335" xr:uid="{80AA2476-F2A1-4926-81BC-D4179C87FBBB}"/>
    <cellStyle name="Įprastas 4 5 2 2 6 3" xfId="7092" xr:uid="{D600A1EA-A5BE-482B-A9BC-7281F9FA426C}"/>
    <cellStyle name="Įprastas 4 5 2 2 6 3 2" xfId="15022" xr:uid="{FCE6FD53-7562-4AFC-8F6B-647074CA6F3C}"/>
    <cellStyle name="Įprastas 4 5 2 2 6 4" xfId="4441" xr:uid="{3DF9CFE4-D87A-4034-B187-593156622A96}"/>
    <cellStyle name="Įprastas 4 5 2 2 6 4 2" xfId="12371" xr:uid="{62544C6C-4B69-4906-9A64-5E12CCDE9142}"/>
    <cellStyle name="Įprastas 4 5 2 2 6 5" xfId="8621" xr:uid="{46DE7E10-4E4F-443D-AC08-4BF6F8B3C135}"/>
    <cellStyle name="Įprastas 4 5 2 2 7" xfId="1335" xr:uid="{519AD156-DC3A-447E-831A-16CAB4E6C0D5}"/>
    <cellStyle name="Įprastas 4 5 2 2 7 2" xfId="4682" xr:uid="{B25B93A7-9329-4B6F-BA45-554A7ED72E96}"/>
    <cellStyle name="Įprastas 4 5 2 2 7 2 2" xfId="12612" xr:uid="{533136B0-7ED8-4B1A-ABFA-78907A3371CD}"/>
    <cellStyle name="Įprastas 4 5 2 2 7 3" xfId="9265" xr:uid="{C0C1DEA7-38E6-4D29-AE07-787BD5B3E618}"/>
    <cellStyle name="Įprastas 4 5 2 2 8" xfId="1657" xr:uid="{B2BC3F39-9889-4BE6-AA42-3C184FD5DC94}"/>
    <cellStyle name="Įprastas 4 5 2 2 8 2" xfId="5646" xr:uid="{6FCF7FDB-0924-46B3-8688-1584EA8748AA}"/>
    <cellStyle name="Įprastas 4 5 2 2 8 2 2" xfId="13576" xr:uid="{833CFE90-8A17-4D2E-A62E-6F4B2FF8FF27}"/>
    <cellStyle name="Įprastas 4 5 2 2 8 3" xfId="9587" xr:uid="{39EC2F57-37D3-425D-8B95-12A38814B78D}"/>
    <cellStyle name="Įprastas 4 5 2 2 9" xfId="2301" xr:uid="{CCFA42C5-8AB4-4786-A5DE-248BC0710313}"/>
    <cellStyle name="Įprastas 4 5 2 2 9 2" xfId="6369" xr:uid="{D8BDA56D-519F-4152-8CA7-D9A61CAAE7A4}"/>
    <cellStyle name="Įprastas 4 5 2 2 9 2 2" xfId="14299" xr:uid="{31BDE30B-E7DC-4C13-A2AD-0A3D155CC407}"/>
    <cellStyle name="Įprastas 4 5 2 2 9 3" xfId="10231" xr:uid="{C4582079-1950-4B37-9C35-7E92ED7E0215}"/>
    <cellStyle name="Įprastas 4 5 2 3" xfId="66" xr:uid="{18F247E4-67F7-4193-80CD-D6400C722FBD}"/>
    <cellStyle name="Įprastas 4 5 2 3 10" xfId="2965" xr:uid="{D49C86A4-D7A3-49F2-91EA-21638114ECD4}"/>
    <cellStyle name="Įprastas 4 5 2 3 10 2" xfId="10895" xr:uid="{93C2473B-1024-4140-A587-5AD462B808A7}"/>
    <cellStyle name="Įprastas 4 5 2 3 11" xfId="3609" xr:uid="{04D58928-D65C-4982-B6D1-6F401BD9F467}"/>
    <cellStyle name="Įprastas 4 5 2 3 11 2" xfId="11539" xr:uid="{1259B8F2-CF7E-4015-950D-2452C9CFBAA1}"/>
    <cellStyle name="Įprastas 4 5 2 3 12" xfId="3738" xr:uid="{33E8A544-3F53-43B1-9F76-7D6B1357CF80}"/>
    <cellStyle name="Įprastas 4 5 2 3 12 2" xfId="11668" xr:uid="{163A85CC-9CA6-4E63-83FB-65DF8F157AB2}"/>
    <cellStyle name="Įprastas 4 5 2 3 13" xfId="7353" xr:uid="{59A71F3A-2F02-43F5-B6C6-BADE8D61623E}"/>
    <cellStyle name="Įprastas 4 5 2 3 13 2" xfId="15283" xr:uid="{937E7D7E-66A6-4C7C-ADBF-045980D328C5}"/>
    <cellStyle name="Įprastas 4 5 2 3 14" xfId="7997" xr:uid="{7F455875-0DDE-4700-837F-6CB0FD7AEA30}"/>
    <cellStyle name="Įprastas 4 5 2 3 2" xfId="132" xr:uid="{9A194882-65B6-4B08-A5E8-3DC0989D653A}"/>
    <cellStyle name="Įprastas 4 5 2 3 2 10" xfId="3798" xr:uid="{F2F50D2B-9E8B-4C10-B885-340660099A51}"/>
    <cellStyle name="Įprastas 4 5 2 3 2 10 2" xfId="11728" xr:uid="{6EFE7A68-3D6E-4FBD-A100-6B1BD672015E}"/>
    <cellStyle name="Įprastas 4 5 2 3 2 11" xfId="7418" xr:uid="{C65D8286-04F6-4058-860F-2C0C3376986C}"/>
    <cellStyle name="Įprastas 4 5 2 3 2 11 2" xfId="15348" xr:uid="{53D86BEE-FDD4-4457-BD35-0F13B600FF29}"/>
    <cellStyle name="Įprastas 4 5 2 3 2 12" xfId="8062" xr:uid="{8FF364DF-9E5E-4849-B8FF-1BC77754B6C4}"/>
    <cellStyle name="Įprastas 4 5 2 3 2 2" xfId="262" xr:uid="{BBE885BD-B84A-43F5-A18A-CBCB26E7DC2E}"/>
    <cellStyle name="Įprastas 4 5 2 3 2 2 10" xfId="8192" xr:uid="{795DE548-41DA-4D11-8C08-AF1B430298FF}"/>
    <cellStyle name="Įprastas 4 5 2 3 2 2 2" xfId="584" xr:uid="{FE4A12AA-AC01-493F-A8E9-C1357D996527}"/>
    <cellStyle name="Įprastas 4 5 2 3 2 2 2 2" xfId="1228" xr:uid="{59D4A331-11E7-45EC-955A-95715CE86ACF}"/>
    <cellStyle name="Įprastas 4 5 2 3 2 2 2 2 2" xfId="5123" xr:uid="{A4F8698D-BE3C-41A7-98ED-E3F02BF74A52}"/>
    <cellStyle name="Įprastas 4 5 2 3 2 2 2 2 2 2" xfId="13053" xr:uid="{2B8A412A-0A18-40AD-BA13-6896B5C28744}"/>
    <cellStyle name="Įprastas 4 5 2 3 2 2 2 2 3" xfId="9158" xr:uid="{0CFCEFF8-847A-464F-902C-E84833B6F28F}"/>
    <cellStyle name="Įprastas 4 5 2 3 2 2 2 3" xfId="2194" xr:uid="{BA8F4B99-6E71-452E-8562-F1FBAAD2D15B}"/>
    <cellStyle name="Įprastas 4 5 2 3 2 2 2 3 2" xfId="6087" xr:uid="{B5957940-8E78-4813-ADC7-19220D3520B5}"/>
    <cellStyle name="Įprastas 4 5 2 3 2 2 2 3 2 2" xfId="14017" xr:uid="{162CAE58-7E8C-4981-BF16-45FD8EF58646}"/>
    <cellStyle name="Įprastas 4 5 2 3 2 2 2 3 3" xfId="10124" xr:uid="{3379F512-BB2A-4B8C-963C-4564B66BCBDD}"/>
    <cellStyle name="Įprastas 4 5 2 3 2 2 2 4" xfId="2838" xr:uid="{5F6E9640-7768-415F-A9BC-22841CE9CAF8}"/>
    <cellStyle name="Įprastas 4 5 2 3 2 2 2 4 2" xfId="6810" xr:uid="{D8AC7DD2-A260-4A86-AA97-1D37F35DCBC0}"/>
    <cellStyle name="Įprastas 4 5 2 3 2 2 2 4 2 2" xfId="14740" xr:uid="{41DC8B61-D547-4D75-9C34-38D85751A181}"/>
    <cellStyle name="Įprastas 4 5 2 3 2 2 2 4 3" xfId="10768" xr:uid="{E789B10B-A6A3-4240-A46D-0B8039D0F53D}"/>
    <cellStyle name="Įprastas 4 5 2 3 2 2 2 5" xfId="3482" xr:uid="{2DE2CFAC-DA61-4262-95FD-6565EC8805B1}"/>
    <cellStyle name="Įprastas 4 5 2 3 2 2 2 5 2" xfId="11412" xr:uid="{F5F7C79C-0B36-4500-A8E5-3715C72781BB}"/>
    <cellStyle name="Įprastas 4 5 2 3 2 2 2 6" xfId="4159" xr:uid="{B7557D0F-0AA8-4065-8C2A-1E1CE30093E0}"/>
    <cellStyle name="Įprastas 4 5 2 3 2 2 2 6 2" xfId="12089" xr:uid="{06D334E7-7256-4490-A4FA-4E43AF3C96D6}"/>
    <cellStyle name="Įprastas 4 5 2 3 2 2 2 7" xfId="7870" xr:uid="{C735A307-A94D-49E6-BECE-F59019929C26}"/>
    <cellStyle name="Įprastas 4 5 2 3 2 2 2 7 2" xfId="15800" xr:uid="{862CA34C-4868-4F49-8CD0-C60724C7FC2C}"/>
    <cellStyle name="Įprastas 4 5 2 3 2 2 2 8" xfId="8514" xr:uid="{77A07FA6-674F-4F9C-9AFE-BFD9D8AFE90A}"/>
    <cellStyle name="Įprastas 4 5 2 3 2 2 3" xfId="906" xr:uid="{29C7CFB9-F1BA-43A3-80A7-5B81813CB69A}"/>
    <cellStyle name="Įprastas 4 5 2 3 2 2 3 2" xfId="5364" xr:uid="{DA21E74D-0F7A-4459-A64C-0B0F8FB5B33F}"/>
    <cellStyle name="Įprastas 4 5 2 3 2 2 3 2 2" xfId="13294" xr:uid="{32112B8F-0D91-4026-85E9-09FD67B58AE1}"/>
    <cellStyle name="Įprastas 4 5 2 3 2 2 3 3" xfId="6328" xr:uid="{ACC6DCAE-F1CA-4006-927C-D57E5D9591FA}"/>
    <cellStyle name="Įprastas 4 5 2 3 2 2 3 3 2" xfId="14258" xr:uid="{E2608739-F1CA-420D-8F30-F51366E6F564}"/>
    <cellStyle name="Įprastas 4 5 2 3 2 2 3 4" xfId="7051" xr:uid="{011A1053-4BEE-46F5-B63D-4EA11855442C}"/>
    <cellStyle name="Įprastas 4 5 2 3 2 2 3 4 2" xfId="14981" xr:uid="{A980591A-C929-49FE-8ED5-B7AA547AC5CF}"/>
    <cellStyle name="Įprastas 4 5 2 3 2 2 3 5" xfId="4400" xr:uid="{10BB383A-10A1-46A7-A5DF-A52C94CE23CE}"/>
    <cellStyle name="Įprastas 4 5 2 3 2 2 3 5 2" xfId="12330" xr:uid="{EDB00C49-8481-4017-B159-CA2E09856648}"/>
    <cellStyle name="Įprastas 4 5 2 3 2 2 3 6" xfId="8836" xr:uid="{3FC1CB80-7447-45F5-9F1A-F6E053ABBAF2}"/>
    <cellStyle name="Įprastas 4 5 2 3 2 2 4" xfId="1550" xr:uid="{14B48ED0-1D65-48C3-AC72-BED82A26E042}"/>
    <cellStyle name="Įprastas 4 5 2 3 2 2 4 2" xfId="5605" xr:uid="{7E94E0BD-41AC-41BA-AB3D-9AE9DF00C578}"/>
    <cellStyle name="Įprastas 4 5 2 3 2 2 4 2 2" xfId="13535" xr:uid="{2F1A2984-77DC-44A6-B715-FAA65419C496}"/>
    <cellStyle name="Įprastas 4 5 2 3 2 2 4 3" xfId="7292" xr:uid="{9D0BB4CB-8B47-498C-886A-74040356CD15}"/>
    <cellStyle name="Įprastas 4 5 2 3 2 2 4 3 2" xfId="15222" xr:uid="{950AB1D1-D3F8-4314-84D1-24787899F62C}"/>
    <cellStyle name="Įprastas 4 5 2 3 2 2 4 4" xfId="4641" xr:uid="{7060BF53-B494-431A-8971-DFDACC2B4253}"/>
    <cellStyle name="Įprastas 4 5 2 3 2 2 4 4 2" xfId="12571" xr:uid="{5D7B4E52-1898-4BD5-8A81-7E7317A2CEBD}"/>
    <cellStyle name="Įprastas 4 5 2 3 2 2 4 5" xfId="9480" xr:uid="{8ACD3971-36C9-4772-BFC5-2FAF31C1E4C3}"/>
    <cellStyle name="Įprastas 4 5 2 3 2 2 5" xfId="1872" xr:uid="{756F7DF1-881D-4249-9C62-F6268BDAD60B}"/>
    <cellStyle name="Įprastas 4 5 2 3 2 2 5 2" xfId="4882" xr:uid="{4E4777BD-52E4-467C-90D5-BE26DD056047}"/>
    <cellStyle name="Įprastas 4 5 2 3 2 2 5 2 2" xfId="12812" xr:uid="{20397410-D3DF-4F0A-B3F7-02EE4D6FDB10}"/>
    <cellStyle name="Įprastas 4 5 2 3 2 2 5 3" xfId="9802" xr:uid="{42F49714-F23C-4CDE-B90B-4EB14CA81EDB}"/>
    <cellStyle name="Įprastas 4 5 2 3 2 2 6" xfId="2516" xr:uid="{A9B95A57-FB01-43B2-9219-2E0A258B5011}"/>
    <cellStyle name="Įprastas 4 5 2 3 2 2 6 2" xfId="5846" xr:uid="{D600248C-41A0-42CE-B834-56D586DEB6F7}"/>
    <cellStyle name="Įprastas 4 5 2 3 2 2 6 2 2" xfId="13776" xr:uid="{E027EB71-0F5D-43A1-80D9-C1789C5BBD66}"/>
    <cellStyle name="Įprastas 4 5 2 3 2 2 6 3" xfId="10446" xr:uid="{6C0BDCBD-4056-417C-9CA2-E4C54AA39D2D}"/>
    <cellStyle name="Įprastas 4 5 2 3 2 2 7" xfId="3160" xr:uid="{24611FFB-ABD8-4405-95B3-FCE8BB3EE1A7}"/>
    <cellStyle name="Įprastas 4 5 2 3 2 2 7 2" xfId="6569" xr:uid="{AFCF2102-CBAB-4B72-99B7-CBF3DA28CFD5}"/>
    <cellStyle name="Įprastas 4 5 2 3 2 2 7 2 2" xfId="14499" xr:uid="{47403AD0-F972-4892-97B3-2150FF3250AA}"/>
    <cellStyle name="Įprastas 4 5 2 3 2 2 7 3" xfId="11090" xr:uid="{33AF6F37-9836-41EA-ACE9-3223F608BB5F}"/>
    <cellStyle name="Įprastas 4 5 2 3 2 2 8" xfId="3918" xr:uid="{5164A24C-F146-46B1-B839-982E00C2071B}"/>
    <cellStyle name="Įprastas 4 5 2 3 2 2 8 2" xfId="11848" xr:uid="{D23A4C19-1E77-46D2-905F-7C9C8F120A40}"/>
    <cellStyle name="Įprastas 4 5 2 3 2 2 9" xfId="7548" xr:uid="{8C74BB82-FF03-4149-9841-857DA9C82848}"/>
    <cellStyle name="Įprastas 4 5 2 3 2 2 9 2" xfId="15478" xr:uid="{4E872142-BE12-48D5-80A3-AF69E2DC2CCC}"/>
    <cellStyle name="Įprastas 4 5 2 3 2 3" xfId="454" xr:uid="{31B02100-5F30-484D-B647-5CF131069C7A}"/>
    <cellStyle name="Įprastas 4 5 2 3 2 3 2" xfId="1098" xr:uid="{AC55D091-948D-4894-AAB2-2C176F2A6B92}"/>
    <cellStyle name="Įprastas 4 5 2 3 2 3 2 2" xfId="5003" xr:uid="{76B5E59B-47AB-4195-A004-7EF190B1DB83}"/>
    <cellStyle name="Įprastas 4 5 2 3 2 3 2 2 2" xfId="12933" xr:uid="{86EBD9E0-49E5-4D1F-94B0-C5AD60C0490E}"/>
    <cellStyle name="Įprastas 4 5 2 3 2 3 2 3" xfId="9028" xr:uid="{2C0FB884-D42A-4867-9DAE-EBA210D390A8}"/>
    <cellStyle name="Įprastas 4 5 2 3 2 3 3" xfId="2064" xr:uid="{234E8D2A-B908-4562-8213-2A853E852F3A}"/>
    <cellStyle name="Įprastas 4 5 2 3 2 3 3 2" xfId="5967" xr:uid="{A35481E2-8C6C-4E01-BE6B-C27945900524}"/>
    <cellStyle name="Įprastas 4 5 2 3 2 3 3 2 2" xfId="13897" xr:uid="{3B98E8CA-01CE-47BA-A0B1-216A19DCB534}"/>
    <cellStyle name="Įprastas 4 5 2 3 2 3 3 3" xfId="9994" xr:uid="{49EBAF1C-BF01-41B6-9910-BAF562614B13}"/>
    <cellStyle name="Įprastas 4 5 2 3 2 3 4" xfId="2708" xr:uid="{FB6B952D-EDBB-4821-93EE-4858E650BFBA}"/>
    <cellStyle name="Įprastas 4 5 2 3 2 3 4 2" xfId="6690" xr:uid="{4920443C-97AB-4821-B910-966972FC6197}"/>
    <cellStyle name="Įprastas 4 5 2 3 2 3 4 2 2" xfId="14620" xr:uid="{D416E59E-B5DF-47E8-B124-4BB50123CD88}"/>
    <cellStyle name="Įprastas 4 5 2 3 2 3 4 3" xfId="10638" xr:uid="{8B4BD027-2D5F-4AEC-8BFF-88861F04A27F}"/>
    <cellStyle name="Įprastas 4 5 2 3 2 3 5" xfId="3352" xr:uid="{AA2ABC7D-90C7-416D-8632-E899CE632F79}"/>
    <cellStyle name="Įprastas 4 5 2 3 2 3 5 2" xfId="11282" xr:uid="{8639974A-1F9D-4DBB-B100-94B92FDC71D0}"/>
    <cellStyle name="Įprastas 4 5 2 3 2 3 6" xfId="4039" xr:uid="{CFF5E8C1-9F52-4052-A435-2EDC1609F48B}"/>
    <cellStyle name="Įprastas 4 5 2 3 2 3 6 2" xfId="11969" xr:uid="{C1707613-2822-47D2-A0E1-1F006201787A}"/>
    <cellStyle name="Įprastas 4 5 2 3 2 3 7" xfId="7740" xr:uid="{6A570A78-F786-48DC-8406-E6440904CB24}"/>
    <cellStyle name="Įprastas 4 5 2 3 2 3 7 2" xfId="15670" xr:uid="{5A81B932-1739-470D-8ED8-9D076BCA5F70}"/>
    <cellStyle name="Įprastas 4 5 2 3 2 3 8" xfId="8384" xr:uid="{6E6FD72F-D342-4D28-953F-8B183A13B252}"/>
    <cellStyle name="Įprastas 4 5 2 3 2 4" xfId="776" xr:uid="{7827B9EB-A165-449E-947A-C9956D25F2CE}"/>
    <cellStyle name="Įprastas 4 5 2 3 2 4 2" xfId="5244" xr:uid="{D4C91400-70C7-4464-B2D0-4BFFB6F518E9}"/>
    <cellStyle name="Įprastas 4 5 2 3 2 4 2 2" xfId="13174" xr:uid="{9E045490-E625-4E19-A1AC-F57B1EB282EA}"/>
    <cellStyle name="Įprastas 4 5 2 3 2 4 3" xfId="6208" xr:uid="{5D601554-A6D1-444F-845B-7B0D3A958916}"/>
    <cellStyle name="Įprastas 4 5 2 3 2 4 3 2" xfId="14138" xr:uid="{77E857C3-09EE-4AFD-9F61-47F728C8975F}"/>
    <cellStyle name="Įprastas 4 5 2 3 2 4 4" xfId="6931" xr:uid="{48FCF127-9099-443C-966C-F62E08B9D0BC}"/>
    <cellStyle name="Įprastas 4 5 2 3 2 4 4 2" xfId="14861" xr:uid="{12ABC033-37C0-4326-A2B5-D5244643FE09}"/>
    <cellStyle name="Įprastas 4 5 2 3 2 4 5" xfId="4280" xr:uid="{B1222EAB-5835-4097-9963-E923169AFE09}"/>
    <cellStyle name="Įprastas 4 5 2 3 2 4 5 2" xfId="12210" xr:uid="{D44C8AA5-170B-4181-B230-3E992DD14BD2}"/>
    <cellStyle name="Įprastas 4 5 2 3 2 4 6" xfId="8706" xr:uid="{FCCDE0C3-1313-42EA-9849-59927D72D456}"/>
    <cellStyle name="Įprastas 4 5 2 3 2 5" xfId="1420" xr:uid="{7D2E9DEB-F9E0-4231-8E7E-D16CAF458412}"/>
    <cellStyle name="Įprastas 4 5 2 3 2 5 2" xfId="5485" xr:uid="{4ABC3DD1-3925-4602-BE25-9B73B9FAAF52}"/>
    <cellStyle name="Įprastas 4 5 2 3 2 5 2 2" xfId="13415" xr:uid="{D0348110-CA02-4924-AAC3-D2D53D22C906}"/>
    <cellStyle name="Įprastas 4 5 2 3 2 5 3" xfId="7172" xr:uid="{4E766B66-A7A9-40E4-96B2-87BFDC1613FE}"/>
    <cellStyle name="Įprastas 4 5 2 3 2 5 3 2" xfId="15102" xr:uid="{2BC3B5B5-BA5E-40FB-B715-6FE797BF4DA6}"/>
    <cellStyle name="Įprastas 4 5 2 3 2 5 4" xfId="4521" xr:uid="{A09F58E3-5591-4FA0-B5F6-F33452E4DA44}"/>
    <cellStyle name="Įprastas 4 5 2 3 2 5 4 2" xfId="12451" xr:uid="{681DBB11-A396-4011-82F0-7FD204095BF9}"/>
    <cellStyle name="Įprastas 4 5 2 3 2 5 5" xfId="9350" xr:uid="{8FED300A-CA55-4AAC-BD88-87BFC36ABDD9}"/>
    <cellStyle name="Įprastas 4 5 2 3 2 6" xfId="1742" xr:uid="{0EE4A92E-D6E5-4F41-BDE8-327B5D3916AD}"/>
    <cellStyle name="Įprastas 4 5 2 3 2 6 2" xfId="4762" xr:uid="{03462DF5-8926-4FB3-B6EA-357C2D6890F8}"/>
    <cellStyle name="Įprastas 4 5 2 3 2 6 2 2" xfId="12692" xr:uid="{C11B1F75-CEAC-431C-B635-E1FB5DFB549E}"/>
    <cellStyle name="Įprastas 4 5 2 3 2 6 3" xfId="9672" xr:uid="{1C526D0C-E98F-4068-B203-2A44B77E54B8}"/>
    <cellStyle name="Įprastas 4 5 2 3 2 7" xfId="2386" xr:uid="{26334AB9-5A2F-4A4D-9D3B-397E7B481A4B}"/>
    <cellStyle name="Įprastas 4 5 2 3 2 7 2" xfId="5726" xr:uid="{687F5DA1-B1D0-44AF-8609-7C53DD3B2AE4}"/>
    <cellStyle name="Įprastas 4 5 2 3 2 7 2 2" xfId="13656" xr:uid="{6E029282-675E-4118-B344-E806E7BC4F0C}"/>
    <cellStyle name="Įprastas 4 5 2 3 2 7 3" xfId="10316" xr:uid="{0F41F10A-0400-4057-9459-5262C4495902}"/>
    <cellStyle name="Įprastas 4 5 2 3 2 8" xfId="3030" xr:uid="{C31EBEF3-2C82-4AB3-BEBF-F87E8F100311}"/>
    <cellStyle name="Įprastas 4 5 2 3 2 8 2" xfId="6449" xr:uid="{0290F738-C655-474A-A777-67220CB491F8}"/>
    <cellStyle name="Įprastas 4 5 2 3 2 8 2 2" xfId="14379" xr:uid="{8A46E089-AC79-48D5-A7D4-4184E5E8DEC0}"/>
    <cellStyle name="Įprastas 4 5 2 3 2 8 3" xfId="10960" xr:uid="{5AFE1A51-81BF-40B9-8EDB-2E0D3F4195F9}"/>
    <cellStyle name="Įprastas 4 5 2 3 2 9" xfId="3674" xr:uid="{0BB494FA-F9CB-4D14-A10F-8EDDC9A0EB83}"/>
    <cellStyle name="Įprastas 4 5 2 3 2 9 2" xfId="11604" xr:uid="{13B06CDB-6FAB-4BE0-BA4B-AD6DB17D2912}"/>
    <cellStyle name="Įprastas 4 5 2 3 3" xfId="197" xr:uid="{C2AA491D-5581-40BC-859D-43ED64B0D476}"/>
    <cellStyle name="Įprastas 4 5 2 3 3 10" xfId="8127" xr:uid="{99DF3CC0-92D0-4694-AE80-893ACACCE6B6}"/>
    <cellStyle name="Įprastas 4 5 2 3 3 2" xfId="519" xr:uid="{DFEA7528-5BA0-4580-BD53-224FF6726E36}"/>
    <cellStyle name="Įprastas 4 5 2 3 3 2 2" xfId="1163" xr:uid="{A0E7AF7C-28CC-40C9-A13A-CAF3CE6E3151}"/>
    <cellStyle name="Įprastas 4 5 2 3 3 2 2 2" xfId="5063" xr:uid="{8619CCFC-1483-46A6-993F-F1A9EEB330E5}"/>
    <cellStyle name="Įprastas 4 5 2 3 3 2 2 2 2" xfId="12993" xr:uid="{65BBF452-7362-4B9F-9C4F-BD6A007BB7B1}"/>
    <cellStyle name="Įprastas 4 5 2 3 3 2 2 3" xfId="9093" xr:uid="{66AA1EB2-E91E-46ED-A620-F05A0A28AC16}"/>
    <cellStyle name="Įprastas 4 5 2 3 3 2 3" xfId="2129" xr:uid="{FED3249C-466B-483C-9E85-9CBC526F63DC}"/>
    <cellStyle name="Įprastas 4 5 2 3 3 2 3 2" xfId="6027" xr:uid="{CCAE2370-C806-4240-9B31-F993A1FE9DDB}"/>
    <cellStyle name="Įprastas 4 5 2 3 3 2 3 2 2" xfId="13957" xr:uid="{FA6952F9-B724-4001-827D-79FE04A6AD9B}"/>
    <cellStyle name="Įprastas 4 5 2 3 3 2 3 3" xfId="10059" xr:uid="{B1D79300-82D4-4A9A-8E5C-9E808B0C5632}"/>
    <cellStyle name="Įprastas 4 5 2 3 3 2 4" xfId="2773" xr:uid="{0E567F2B-5D66-4643-AC72-10A53240F169}"/>
    <cellStyle name="Įprastas 4 5 2 3 3 2 4 2" xfId="6750" xr:uid="{BF286BB2-3A23-47FE-8921-4C51EEF95242}"/>
    <cellStyle name="Įprastas 4 5 2 3 3 2 4 2 2" xfId="14680" xr:uid="{7DA5CAEB-7F25-4B36-8C7F-36EA05C36D76}"/>
    <cellStyle name="Įprastas 4 5 2 3 3 2 4 3" xfId="10703" xr:uid="{28A3FD4B-7855-495E-9F35-3C6980AAD072}"/>
    <cellStyle name="Įprastas 4 5 2 3 3 2 5" xfId="3417" xr:uid="{29D8B912-BCE5-40B0-88B0-65D308040A52}"/>
    <cellStyle name="Įprastas 4 5 2 3 3 2 5 2" xfId="11347" xr:uid="{0F4301A3-11D3-4895-BFDB-6B8F0649EBDE}"/>
    <cellStyle name="Įprastas 4 5 2 3 3 2 6" xfId="4099" xr:uid="{DA04E3A7-55BE-4709-809C-249AD831331F}"/>
    <cellStyle name="Įprastas 4 5 2 3 3 2 6 2" xfId="12029" xr:uid="{D3108C88-9603-44C5-95DB-EC976C34D9DF}"/>
    <cellStyle name="Įprastas 4 5 2 3 3 2 7" xfId="7805" xr:uid="{F4AF82A0-61BE-40BC-B26B-6E2ADAC3FE83}"/>
    <cellStyle name="Įprastas 4 5 2 3 3 2 7 2" xfId="15735" xr:uid="{49C5803C-146C-42E8-AAFC-FAA16FA4E46B}"/>
    <cellStyle name="Įprastas 4 5 2 3 3 2 8" xfId="8449" xr:uid="{B5E5CCFE-B05D-466A-B0A3-C2B035860F5C}"/>
    <cellStyle name="Įprastas 4 5 2 3 3 3" xfId="841" xr:uid="{9F36C2E5-1931-4883-AFE5-33A773FCC03A}"/>
    <cellStyle name="Įprastas 4 5 2 3 3 3 2" xfId="5304" xr:uid="{8081E30C-F10D-4642-B6A9-E8B32A80235C}"/>
    <cellStyle name="Įprastas 4 5 2 3 3 3 2 2" xfId="13234" xr:uid="{E2C13EE3-D5A9-497F-9A59-FA28125E6440}"/>
    <cellStyle name="Įprastas 4 5 2 3 3 3 3" xfId="6268" xr:uid="{787492D8-CDED-4308-B59D-54CA492BCCB5}"/>
    <cellStyle name="Įprastas 4 5 2 3 3 3 3 2" xfId="14198" xr:uid="{EA4F5D9A-9A3E-42C5-8217-1D40246425C7}"/>
    <cellStyle name="Įprastas 4 5 2 3 3 3 4" xfId="6991" xr:uid="{FBDD8032-2F1E-4275-B148-86D4C097311C}"/>
    <cellStyle name="Įprastas 4 5 2 3 3 3 4 2" xfId="14921" xr:uid="{1ECCA9D6-0FCD-4643-9220-67B4000ED614}"/>
    <cellStyle name="Įprastas 4 5 2 3 3 3 5" xfId="4340" xr:uid="{49C03286-F1B3-4267-9FAC-297BB7CAFC9C}"/>
    <cellStyle name="Įprastas 4 5 2 3 3 3 5 2" xfId="12270" xr:uid="{D2F94DB1-F70E-4556-8A7B-F87AD28AFD37}"/>
    <cellStyle name="Įprastas 4 5 2 3 3 3 6" xfId="8771" xr:uid="{623845E8-4B2E-432A-84DB-F7E73C78AA70}"/>
    <cellStyle name="Įprastas 4 5 2 3 3 4" xfId="1485" xr:uid="{C6AAFF42-0DE1-4B2A-97BD-F32690666A31}"/>
    <cellStyle name="Įprastas 4 5 2 3 3 4 2" xfId="5545" xr:uid="{AD6CE41A-C800-4CD4-B60F-1803CED547B6}"/>
    <cellStyle name="Įprastas 4 5 2 3 3 4 2 2" xfId="13475" xr:uid="{84F33024-9544-46AC-BA08-3F2A5202F660}"/>
    <cellStyle name="Įprastas 4 5 2 3 3 4 3" xfId="7232" xr:uid="{5358D0F1-B55D-4F5A-90A4-E690E6B1637E}"/>
    <cellStyle name="Įprastas 4 5 2 3 3 4 3 2" xfId="15162" xr:uid="{1CCA31F5-4FE5-4DAF-B0E5-9371AFED9797}"/>
    <cellStyle name="Įprastas 4 5 2 3 3 4 4" xfId="4581" xr:uid="{372870EB-B0DC-47EF-9386-FE22FA4F9AB6}"/>
    <cellStyle name="Įprastas 4 5 2 3 3 4 4 2" xfId="12511" xr:uid="{DCB62D7B-C7E2-4EA0-A0BD-BB579CF58279}"/>
    <cellStyle name="Įprastas 4 5 2 3 3 4 5" xfId="9415" xr:uid="{A26F696E-7D60-44F6-80C9-0129C2D7D968}"/>
    <cellStyle name="Įprastas 4 5 2 3 3 5" xfId="1807" xr:uid="{998C2590-E681-463C-B709-1B856C2D5C91}"/>
    <cellStyle name="Įprastas 4 5 2 3 3 5 2" xfId="4822" xr:uid="{7BC6835A-C9B4-4095-9B81-17AD4412E9B4}"/>
    <cellStyle name="Įprastas 4 5 2 3 3 5 2 2" xfId="12752" xr:uid="{EC004C1D-88F4-410F-B657-A5CBDAE0CAF6}"/>
    <cellStyle name="Įprastas 4 5 2 3 3 5 3" xfId="9737" xr:uid="{CE37007A-FCCE-44AE-91E4-DC055F7AC129}"/>
    <cellStyle name="Įprastas 4 5 2 3 3 6" xfId="2451" xr:uid="{8835CA8C-393D-4DD4-85EA-5593AAF4B84D}"/>
    <cellStyle name="Įprastas 4 5 2 3 3 6 2" xfId="5786" xr:uid="{4A9BBE89-34F7-4460-A39F-9533BDD4AEC7}"/>
    <cellStyle name="Įprastas 4 5 2 3 3 6 2 2" xfId="13716" xr:uid="{770E779E-F587-441E-9F07-310699B0E694}"/>
    <cellStyle name="Įprastas 4 5 2 3 3 6 3" xfId="10381" xr:uid="{46EF8827-01A4-49C2-8E6B-F99A3988D29C}"/>
    <cellStyle name="Įprastas 4 5 2 3 3 7" xfId="3095" xr:uid="{2F117FEE-7D8A-42C4-9FF9-9AEBC80A603C}"/>
    <cellStyle name="Įprastas 4 5 2 3 3 7 2" xfId="6509" xr:uid="{9CD818E0-B8B0-4E78-8A18-8AACC1134478}"/>
    <cellStyle name="Įprastas 4 5 2 3 3 7 2 2" xfId="14439" xr:uid="{94E8766B-7DD6-418B-AB8D-A7AC19E98DEA}"/>
    <cellStyle name="Įprastas 4 5 2 3 3 7 3" xfId="11025" xr:uid="{048D3A52-0C6D-4D80-98F1-1942E5C4A1ED}"/>
    <cellStyle name="Įprastas 4 5 2 3 3 8" xfId="3858" xr:uid="{845DD37B-76D6-4959-A51E-C25C27F5EC6F}"/>
    <cellStyle name="Įprastas 4 5 2 3 3 8 2" xfId="11788" xr:uid="{569C391F-3DE1-4B7D-8EE9-A999110C1C3B}"/>
    <cellStyle name="Įprastas 4 5 2 3 3 9" xfId="7483" xr:uid="{D7E36577-D9C0-4BC9-ADC8-F84B64BDECF3}"/>
    <cellStyle name="Įprastas 4 5 2 3 3 9 2" xfId="15413" xr:uid="{45257048-12A6-465B-BBB0-CE688033EC9D}"/>
    <cellStyle name="Įprastas 4 5 2 3 4" xfId="326" xr:uid="{BC106C61-CB15-4097-994D-278BD489CA1E}"/>
    <cellStyle name="Įprastas 4 5 2 3 4 10" xfId="8256" xr:uid="{C5275260-7F3E-44BB-8B76-FDCF7252D69E}"/>
    <cellStyle name="Įprastas 4 5 2 3 4 2" xfId="648" xr:uid="{3EE75D8F-6764-4EF5-A213-54CCE12BE35D}"/>
    <cellStyle name="Įprastas 4 5 2 3 4 2 2" xfId="1292" xr:uid="{A8EA5556-AC68-4628-9F58-1C13CE50B3A3}"/>
    <cellStyle name="Įprastas 4 5 2 3 4 2 2 2" xfId="9222" xr:uid="{EB66985B-0CCA-4C1A-BB93-5CCB51E99D37}"/>
    <cellStyle name="Įprastas 4 5 2 3 4 2 3" xfId="2258" xr:uid="{CD115EEE-ABC7-4F8B-BE32-43885AB27C32}"/>
    <cellStyle name="Įprastas 4 5 2 3 4 2 3 2" xfId="10188" xr:uid="{F925669E-608F-4D3A-BA10-FE64FE146D05}"/>
    <cellStyle name="Įprastas 4 5 2 3 4 2 4" xfId="2902" xr:uid="{261CA2E7-5DF6-4F54-8DDE-0B53FB1E7A2B}"/>
    <cellStyle name="Įprastas 4 5 2 3 4 2 4 2" xfId="10832" xr:uid="{E2F93C62-2B22-471C-B762-BC9CE8370E23}"/>
    <cellStyle name="Įprastas 4 5 2 3 4 2 5" xfId="3546" xr:uid="{44C4CCDA-E24C-4992-9E48-4D533F90E8EE}"/>
    <cellStyle name="Įprastas 4 5 2 3 4 2 5 2" xfId="11476" xr:uid="{66F00532-B215-4F90-A932-DFD16D54FC94}"/>
    <cellStyle name="Įprastas 4 5 2 3 4 2 6" xfId="4943" xr:uid="{2165C9C9-94B6-4838-9B20-25ED8AFB931E}"/>
    <cellStyle name="Įprastas 4 5 2 3 4 2 6 2" xfId="12873" xr:uid="{BD314226-31EE-43AE-85FB-1FCBBB2E3325}"/>
    <cellStyle name="Įprastas 4 5 2 3 4 2 7" xfId="7934" xr:uid="{0AA8E4D1-6695-44BC-B8F6-ED8C96CDC439}"/>
    <cellStyle name="Įprastas 4 5 2 3 4 2 7 2" xfId="15864" xr:uid="{AA7FA3AD-D8AE-425A-87F8-2C33B559A004}"/>
    <cellStyle name="Įprastas 4 5 2 3 4 2 8" xfId="8578" xr:uid="{DD77A973-97E6-4A35-B969-8C93323E2EC9}"/>
    <cellStyle name="Įprastas 4 5 2 3 4 3" xfId="970" xr:uid="{1B583AA3-054C-4550-8791-A8C71792A5CE}"/>
    <cellStyle name="Įprastas 4 5 2 3 4 3 2" xfId="5907" xr:uid="{14DAB76B-4D9D-41B9-9A27-96CD5FD8DFEA}"/>
    <cellStyle name="Įprastas 4 5 2 3 4 3 2 2" xfId="13837" xr:uid="{00EE7D29-1006-44C0-85DA-E65A31B033C6}"/>
    <cellStyle name="Įprastas 4 5 2 3 4 3 3" xfId="8900" xr:uid="{415B791F-E6C6-451F-8202-7DCB410A162E}"/>
    <cellStyle name="Įprastas 4 5 2 3 4 4" xfId="1614" xr:uid="{F5258B0A-DAF9-4A92-9F6F-FFECF993EB2F}"/>
    <cellStyle name="Įprastas 4 5 2 3 4 4 2" xfId="6630" xr:uid="{8B515B5F-8A14-40F2-9841-5A6572EBF548}"/>
    <cellStyle name="Įprastas 4 5 2 3 4 4 2 2" xfId="14560" xr:uid="{AF68DF93-063D-4346-A2C9-2F253A1ADC40}"/>
    <cellStyle name="Įprastas 4 5 2 3 4 4 3" xfId="9544" xr:uid="{E88A88D5-15B0-4D76-ADDE-417E6AB42777}"/>
    <cellStyle name="Įprastas 4 5 2 3 4 5" xfId="1936" xr:uid="{6B7311D3-506E-49CC-B692-F1C82ECDA431}"/>
    <cellStyle name="Įprastas 4 5 2 3 4 5 2" xfId="9866" xr:uid="{DDC72F0E-EA96-4280-8583-1D5CBAC0399B}"/>
    <cellStyle name="Įprastas 4 5 2 3 4 6" xfId="2580" xr:uid="{25B0E43D-53C4-42CE-A92D-7A7652B4F8F3}"/>
    <cellStyle name="Įprastas 4 5 2 3 4 6 2" xfId="10510" xr:uid="{1EB75D87-B3AE-4D98-B9C6-61D1DB7C5EA3}"/>
    <cellStyle name="Įprastas 4 5 2 3 4 7" xfId="3224" xr:uid="{2B091AAD-5A14-4635-8BF0-F99AC68E4C9E}"/>
    <cellStyle name="Įprastas 4 5 2 3 4 7 2" xfId="11154" xr:uid="{B995E4A5-92CB-491B-950C-CA56E70B4386}"/>
    <cellStyle name="Įprastas 4 5 2 3 4 8" xfId="3979" xr:uid="{A25EA717-6072-4F17-9DE8-75498E2F1C9C}"/>
    <cellStyle name="Įprastas 4 5 2 3 4 8 2" xfId="11909" xr:uid="{7EBACC3F-69CD-4FAA-8B8C-814BD9C72590}"/>
    <cellStyle name="Įprastas 4 5 2 3 4 9" xfId="7612" xr:uid="{48F71DB3-278A-4E90-A712-475F87F81A04}"/>
    <cellStyle name="Įprastas 4 5 2 3 4 9 2" xfId="15542" xr:uid="{52313EB5-812D-4B5E-994F-0398A2A0CE71}"/>
    <cellStyle name="Įprastas 4 5 2 3 5" xfId="389" xr:uid="{04D51898-30F0-4CB9-834C-E6D426223C76}"/>
    <cellStyle name="Įprastas 4 5 2 3 5 2" xfId="1033" xr:uid="{6257E577-9892-46E5-9383-9A235E67F56C}"/>
    <cellStyle name="Įprastas 4 5 2 3 5 2 2" xfId="5184" xr:uid="{7458D60F-FF87-4DE5-9FE2-6C24356B9D52}"/>
    <cellStyle name="Įprastas 4 5 2 3 5 2 2 2" xfId="13114" xr:uid="{A6BFB5BB-E946-4502-8D13-96B53775F6EE}"/>
    <cellStyle name="Įprastas 4 5 2 3 5 2 3" xfId="8963" xr:uid="{676BF375-1C2A-446C-B6E4-89AAFDDA135B}"/>
    <cellStyle name="Įprastas 4 5 2 3 5 3" xfId="1999" xr:uid="{E6AA872B-CE92-4473-9463-E63777C253FD}"/>
    <cellStyle name="Įprastas 4 5 2 3 5 3 2" xfId="6148" xr:uid="{703AF2D1-C38B-4A6B-9FE7-67EE60E65CFA}"/>
    <cellStyle name="Įprastas 4 5 2 3 5 3 2 2" xfId="14078" xr:uid="{AB65205D-C7D0-40AE-8780-3B7D1E46FDAE}"/>
    <cellStyle name="Įprastas 4 5 2 3 5 3 3" xfId="9929" xr:uid="{4AB287DF-9C3F-4527-B574-0D4164262447}"/>
    <cellStyle name="Įprastas 4 5 2 3 5 4" xfId="2643" xr:uid="{E4E16256-2651-4D09-9016-531A6F12D0C0}"/>
    <cellStyle name="Įprastas 4 5 2 3 5 4 2" xfId="6871" xr:uid="{E8D00861-6944-4D26-BC8B-B4FBDA1B53A2}"/>
    <cellStyle name="Įprastas 4 5 2 3 5 4 2 2" xfId="14801" xr:uid="{37E82DCD-99DC-43B3-AEE1-EC289392E8EC}"/>
    <cellStyle name="Įprastas 4 5 2 3 5 4 3" xfId="10573" xr:uid="{9BAED57F-FF78-4997-BB73-F6AE583320E9}"/>
    <cellStyle name="Įprastas 4 5 2 3 5 5" xfId="3287" xr:uid="{3F854A8C-E082-49E1-90B2-34187AF570A7}"/>
    <cellStyle name="Įprastas 4 5 2 3 5 5 2" xfId="11217" xr:uid="{A0A533F2-7A01-48B8-825C-1FBCCC4C022D}"/>
    <cellStyle name="Įprastas 4 5 2 3 5 6" xfId="4220" xr:uid="{01F5FE10-65B8-4812-B46A-898E2D0EA9B4}"/>
    <cellStyle name="Įprastas 4 5 2 3 5 6 2" xfId="12150" xr:uid="{2D9DC0D1-7D4C-4943-8C74-3DFEA6DD45A6}"/>
    <cellStyle name="Įprastas 4 5 2 3 5 7" xfId="7675" xr:uid="{23765FCB-3186-4CA9-BC69-03720EDB014E}"/>
    <cellStyle name="Įprastas 4 5 2 3 5 7 2" xfId="15605" xr:uid="{6F5E9E16-4025-486D-A2FB-209DBED5D5E3}"/>
    <cellStyle name="Įprastas 4 5 2 3 5 8" xfId="8319" xr:uid="{6976254C-AC62-4958-A648-B42A4C8F518A}"/>
    <cellStyle name="Įprastas 4 5 2 3 6" xfId="711" xr:uid="{BFBA6EF3-298B-4F7B-87DA-4A6439F082EB}"/>
    <cellStyle name="Įprastas 4 5 2 3 6 2" xfId="5425" xr:uid="{AC5CAB99-6783-403F-AA65-9C181FCAAB82}"/>
    <cellStyle name="Įprastas 4 5 2 3 6 2 2" xfId="13355" xr:uid="{E9E8483D-6667-46E7-AABA-4140A11860C5}"/>
    <cellStyle name="Įprastas 4 5 2 3 6 3" xfId="7112" xr:uid="{C5DDF033-B1C1-4775-9F36-34BC6384B57C}"/>
    <cellStyle name="Įprastas 4 5 2 3 6 3 2" xfId="15042" xr:uid="{E50AB8A0-E8FD-4BE9-BBE7-F102AADF01F6}"/>
    <cellStyle name="Įprastas 4 5 2 3 6 4" xfId="4461" xr:uid="{173798EE-4C4B-4B32-BB6B-59B23D1425D4}"/>
    <cellStyle name="Įprastas 4 5 2 3 6 4 2" xfId="12391" xr:uid="{B3E0FB14-1791-4E9F-8189-627514A56095}"/>
    <cellStyle name="Įprastas 4 5 2 3 6 5" xfId="8641" xr:uid="{5DDFD36D-77C9-4C5C-A1E1-F66FDF346928}"/>
    <cellStyle name="Įprastas 4 5 2 3 7" xfId="1355" xr:uid="{64EB7E9F-8490-4A7A-9472-6CFEBB34C7F2}"/>
    <cellStyle name="Įprastas 4 5 2 3 7 2" xfId="4702" xr:uid="{6C86C0C5-49C7-4EA2-8CE8-C644CD221825}"/>
    <cellStyle name="Įprastas 4 5 2 3 7 2 2" xfId="12632" xr:uid="{B3E0B5A3-5AE9-4569-81C5-384ADAE11B17}"/>
    <cellStyle name="Įprastas 4 5 2 3 7 3" xfId="9285" xr:uid="{7498B1F3-C081-4723-B4D3-23AE5A61B5E7}"/>
    <cellStyle name="Įprastas 4 5 2 3 8" xfId="1677" xr:uid="{4B0C42C5-F240-4EEC-ADFF-917B029A0F42}"/>
    <cellStyle name="Įprastas 4 5 2 3 8 2" xfId="5666" xr:uid="{3FB4E4FD-3D18-4B6B-A616-7874EAC302B7}"/>
    <cellStyle name="Įprastas 4 5 2 3 8 2 2" xfId="13596" xr:uid="{8273FEE4-9E36-4156-AD69-DD4A7192A322}"/>
    <cellStyle name="Įprastas 4 5 2 3 8 3" xfId="9607" xr:uid="{1707431A-D395-4190-8840-A9E5B8F53CD0}"/>
    <cellStyle name="Įprastas 4 5 2 3 9" xfId="2321" xr:uid="{C133AF5C-A5BB-44EB-976D-E1150BBD6F30}"/>
    <cellStyle name="Įprastas 4 5 2 3 9 2" xfId="6389" xr:uid="{8455B349-BA2E-462B-A146-57332CDF7FC3}"/>
    <cellStyle name="Įprastas 4 5 2 3 9 2 2" xfId="14319" xr:uid="{3B62E12D-7EDE-469A-99DB-7B9321C702A1}"/>
    <cellStyle name="Įprastas 4 5 2 3 9 3" xfId="10251" xr:uid="{A7FD8932-4686-43C6-A6DC-7D50A9D88205}"/>
    <cellStyle name="Įprastas 4 5 2 4" xfId="92" xr:uid="{6CE14E27-520F-40EF-AC47-05F2577D0901}"/>
    <cellStyle name="Įprastas 4 5 2 4 10" xfId="3758" xr:uid="{46200934-FC04-4EFF-A6D4-8526BCD69610}"/>
    <cellStyle name="Įprastas 4 5 2 4 10 2" xfId="11688" xr:uid="{9A57CD96-A4EC-4EA1-8845-7F7BAA7D427D}"/>
    <cellStyle name="Įprastas 4 5 2 4 11" xfId="7378" xr:uid="{4A753C43-D2F7-46F3-8A28-71DAA56F8D6B}"/>
    <cellStyle name="Įprastas 4 5 2 4 11 2" xfId="15308" xr:uid="{A349E0E5-E734-4064-87DD-D01A2D0B6E52}"/>
    <cellStyle name="Įprastas 4 5 2 4 12" xfId="8022" xr:uid="{68FE9F18-BE8A-43BB-8477-4E02C1B7B5D5}"/>
    <cellStyle name="Įprastas 4 5 2 4 2" xfId="222" xr:uid="{C1EF8DF7-85C5-4699-9FCB-7547F8829471}"/>
    <cellStyle name="Įprastas 4 5 2 4 2 10" xfId="8152" xr:uid="{E3877470-BE85-4B17-942D-DEBBD6D4CBAE}"/>
    <cellStyle name="Įprastas 4 5 2 4 2 2" xfId="544" xr:uid="{DB9D136C-66A5-4B1A-870D-00A9902A2C9E}"/>
    <cellStyle name="Įprastas 4 5 2 4 2 2 2" xfId="1188" xr:uid="{D79B81E3-446C-4BB6-B2EF-436352FAEF22}"/>
    <cellStyle name="Įprastas 4 5 2 4 2 2 2 2" xfId="5083" xr:uid="{BC090047-9C13-4685-BC69-3BDE237A1BAD}"/>
    <cellStyle name="Įprastas 4 5 2 4 2 2 2 2 2" xfId="13013" xr:uid="{1FB430E2-E62C-405D-8E70-A3D511AA3F2E}"/>
    <cellStyle name="Įprastas 4 5 2 4 2 2 2 3" xfId="9118" xr:uid="{84DD979F-796F-470B-85A7-FFFE97A22CB4}"/>
    <cellStyle name="Įprastas 4 5 2 4 2 2 3" xfId="2154" xr:uid="{A32E8438-D3B6-41AC-B9D6-F91048BFA837}"/>
    <cellStyle name="Įprastas 4 5 2 4 2 2 3 2" xfId="6047" xr:uid="{94E1BF6B-8044-4518-9813-595FC768D4DA}"/>
    <cellStyle name="Įprastas 4 5 2 4 2 2 3 2 2" xfId="13977" xr:uid="{4196B844-6E12-40A4-B5A3-03C156C513BC}"/>
    <cellStyle name="Įprastas 4 5 2 4 2 2 3 3" xfId="10084" xr:uid="{AA777190-2F1B-4374-9E6C-4B564A2BA14C}"/>
    <cellStyle name="Įprastas 4 5 2 4 2 2 4" xfId="2798" xr:uid="{641A8A31-E9D5-43D1-BCD3-29C6C15AB0FF}"/>
    <cellStyle name="Įprastas 4 5 2 4 2 2 4 2" xfId="6770" xr:uid="{C4C785DC-C7DF-49E8-95D9-164804CBE9B7}"/>
    <cellStyle name="Įprastas 4 5 2 4 2 2 4 2 2" xfId="14700" xr:uid="{2D897947-E6BF-4E09-878D-243916094E3A}"/>
    <cellStyle name="Įprastas 4 5 2 4 2 2 4 3" xfId="10728" xr:uid="{74B5567B-84C4-446D-B380-4231843B2285}"/>
    <cellStyle name="Įprastas 4 5 2 4 2 2 5" xfId="3442" xr:uid="{F25D6104-9C29-410A-BA56-DF14762E507D}"/>
    <cellStyle name="Įprastas 4 5 2 4 2 2 5 2" xfId="11372" xr:uid="{60204012-F577-48B9-944B-50FB752ECA50}"/>
    <cellStyle name="Įprastas 4 5 2 4 2 2 6" xfId="4119" xr:uid="{852CA42D-63D1-46E2-9EF0-1F818491BFDC}"/>
    <cellStyle name="Įprastas 4 5 2 4 2 2 6 2" xfId="12049" xr:uid="{CC8AF7B3-2D8E-4F16-9B9F-73DCF3C2211D}"/>
    <cellStyle name="Įprastas 4 5 2 4 2 2 7" xfId="7830" xr:uid="{15E1C40F-696C-4526-9375-7DCC900DD284}"/>
    <cellStyle name="Įprastas 4 5 2 4 2 2 7 2" xfId="15760" xr:uid="{5BE1EF58-ADE1-4598-99B5-4E1C0E8346E3}"/>
    <cellStyle name="Įprastas 4 5 2 4 2 2 8" xfId="8474" xr:uid="{F7BD8D24-4E30-4475-9ABB-A164C1054544}"/>
    <cellStyle name="Įprastas 4 5 2 4 2 3" xfId="866" xr:uid="{29154F89-8E5D-4071-BE3B-2DDBA998F5E2}"/>
    <cellStyle name="Įprastas 4 5 2 4 2 3 2" xfId="5324" xr:uid="{1C3169E7-EA46-455D-9FD5-8EEBD47B51E7}"/>
    <cellStyle name="Įprastas 4 5 2 4 2 3 2 2" xfId="13254" xr:uid="{42680B52-0073-4A4F-9ED0-D481B04F9DE9}"/>
    <cellStyle name="Įprastas 4 5 2 4 2 3 3" xfId="6288" xr:uid="{CF34AB70-1F4E-455E-97E5-8133A9E973BD}"/>
    <cellStyle name="Įprastas 4 5 2 4 2 3 3 2" xfId="14218" xr:uid="{6F8F8410-316B-411C-BCA9-D48E06165B23}"/>
    <cellStyle name="Įprastas 4 5 2 4 2 3 4" xfId="7011" xr:uid="{F09762AC-54AA-4D43-9435-2BE90F0F05A6}"/>
    <cellStyle name="Įprastas 4 5 2 4 2 3 4 2" xfId="14941" xr:uid="{EFCBDE7D-55A1-46EC-9792-1964F9C8BD67}"/>
    <cellStyle name="Įprastas 4 5 2 4 2 3 5" xfId="4360" xr:uid="{4B53A0EE-0E80-4498-80DC-4DB0D765BA10}"/>
    <cellStyle name="Įprastas 4 5 2 4 2 3 5 2" xfId="12290" xr:uid="{C215EF3D-DAD3-4565-9998-CB00167EE3A1}"/>
    <cellStyle name="Įprastas 4 5 2 4 2 3 6" xfId="8796" xr:uid="{4DC8BB1A-1B6F-4F4E-B56E-EC98CA2D30AC}"/>
    <cellStyle name="Įprastas 4 5 2 4 2 4" xfId="1510" xr:uid="{E724855C-E0A4-4194-BBA3-6F70C8F86F80}"/>
    <cellStyle name="Įprastas 4 5 2 4 2 4 2" xfId="5565" xr:uid="{F0242792-1CCF-410F-9FF6-E45B3A40EC00}"/>
    <cellStyle name="Įprastas 4 5 2 4 2 4 2 2" xfId="13495" xr:uid="{2544ED9B-B5C4-4F81-B566-CE27104E8889}"/>
    <cellStyle name="Įprastas 4 5 2 4 2 4 3" xfId="7252" xr:uid="{A6BD3B72-B5AC-4545-B558-A8C6FCAE4D2A}"/>
    <cellStyle name="Įprastas 4 5 2 4 2 4 3 2" xfId="15182" xr:uid="{8E8FCBDB-8DE8-482C-BB46-F0B7DEF7F615}"/>
    <cellStyle name="Įprastas 4 5 2 4 2 4 4" xfId="4601" xr:uid="{C750B16E-97CE-4387-A093-7D0E8758D23A}"/>
    <cellStyle name="Įprastas 4 5 2 4 2 4 4 2" xfId="12531" xr:uid="{2B9A3814-C79F-48FA-A906-7CF20CB54419}"/>
    <cellStyle name="Įprastas 4 5 2 4 2 4 5" xfId="9440" xr:uid="{966ADAEB-8A76-4596-AEF0-776AFA9B4ACF}"/>
    <cellStyle name="Įprastas 4 5 2 4 2 5" xfId="1832" xr:uid="{6141F255-D042-4647-A74A-B11D3DFDD507}"/>
    <cellStyle name="Įprastas 4 5 2 4 2 5 2" xfId="4842" xr:uid="{99019118-1C27-4294-A530-934BCD557BC8}"/>
    <cellStyle name="Įprastas 4 5 2 4 2 5 2 2" xfId="12772" xr:uid="{B5DADD1C-BBA5-48D9-B6A1-8072E5D2504E}"/>
    <cellStyle name="Įprastas 4 5 2 4 2 5 3" xfId="9762" xr:uid="{07865736-56A3-4412-94F3-338A85F51A66}"/>
    <cellStyle name="Įprastas 4 5 2 4 2 6" xfId="2476" xr:uid="{17F3CAEE-C748-4D08-9E54-EF88BD57AC15}"/>
    <cellStyle name="Įprastas 4 5 2 4 2 6 2" xfId="5806" xr:uid="{37E0E396-576C-48E7-A526-8745D3DC86CB}"/>
    <cellStyle name="Įprastas 4 5 2 4 2 6 2 2" xfId="13736" xr:uid="{86677343-C901-48A1-8914-4E8594F5FA4D}"/>
    <cellStyle name="Įprastas 4 5 2 4 2 6 3" xfId="10406" xr:uid="{CFAA298D-FEF6-4D7D-8FE8-7C6BF7AD801F}"/>
    <cellStyle name="Įprastas 4 5 2 4 2 7" xfId="3120" xr:uid="{722C339A-D703-4F86-86A8-B1FBCF1B9AF0}"/>
    <cellStyle name="Įprastas 4 5 2 4 2 7 2" xfId="6529" xr:uid="{C663F630-E769-4B22-A19A-735426880645}"/>
    <cellStyle name="Įprastas 4 5 2 4 2 7 2 2" xfId="14459" xr:uid="{D5D42607-252A-4AD2-9103-B1F2C51BC7AF}"/>
    <cellStyle name="Įprastas 4 5 2 4 2 7 3" xfId="11050" xr:uid="{33F76905-EEAE-4BF4-92F5-11209E87420F}"/>
    <cellStyle name="Įprastas 4 5 2 4 2 8" xfId="3878" xr:uid="{77F9C993-4557-465F-8D49-DFDDFB16C4CC}"/>
    <cellStyle name="Įprastas 4 5 2 4 2 8 2" xfId="11808" xr:uid="{87E90E2E-EDA4-4FE7-9AAC-CE2DB53319D3}"/>
    <cellStyle name="Įprastas 4 5 2 4 2 9" xfId="7508" xr:uid="{B861B4D8-A470-479D-BD8F-DEF2AD2F4562}"/>
    <cellStyle name="Įprastas 4 5 2 4 2 9 2" xfId="15438" xr:uid="{F4143B08-4BF6-41C6-941F-91506E619A44}"/>
    <cellStyle name="Įprastas 4 5 2 4 3" xfId="414" xr:uid="{5F848C37-5950-452B-80FC-42C9253CFDB2}"/>
    <cellStyle name="Įprastas 4 5 2 4 3 2" xfId="1058" xr:uid="{9FF0976C-C6BB-4CD1-98A0-58EAC29E603D}"/>
    <cellStyle name="Įprastas 4 5 2 4 3 2 2" xfId="4963" xr:uid="{1EA5FB78-FB5F-411C-84EA-D8316BF8993D}"/>
    <cellStyle name="Įprastas 4 5 2 4 3 2 2 2" xfId="12893" xr:uid="{A902189F-E747-414B-8A48-40F29CE69DF9}"/>
    <cellStyle name="Įprastas 4 5 2 4 3 2 3" xfId="8988" xr:uid="{D0A9B13A-DF0D-4CBC-B30C-D1C42BCFD01F}"/>
    <cellStyle name="Įprastas 4 5 2 4 3 3" xfId="2024" xr:uid="{DCAB34FB-2AC3-4B75-8707-10017C63D1CE}"/>
    <cellStyle name="Įprastas 4 5 2 4 3 3 2" xfId="5927" xr:uid="{8903F2C1-F824-41E9-A62E-30CF2C103206}"/>
    <cellStyle name="Įprastas 4 5 2 4 3 3 2 2" xfId="13857" xr:uid="{A2716A1D-4B7E-485C-BBE8-5FEF461C8D01}"/>
    <cellStyle name="Įprastas 4 5 2 4 3 3 3" xfId="9954" xr:uid="{25ED1869-F012-441E-99C6-6BFE07045615}"/>
    <cellStyle name="Įprastas 4 5 2 4 3 4" xfId="2668" xr:uid="{DABAEBBB-7D82-4709-AD85-EA764610206D}"/>
    <cellStyle name="Įprastas 4 5 2 4 3 4 2" xfId="6650" xr:uid="{C21FC8E9-2DDF-48BD-A6D8-943979AFEC9D}"/>
    <cellStyle name="Įprastas 4 5 2 4 3 4 2 2" xfId="14580" xr:uid="{6702AD96-1371-424B-A46B-1851BDF74CE6}"/>
    <cellStyle name="Įprastas 4 5 2 4 3 4 3" xfId="10598" xr:uid="{EB7DFD17-CE8A-43AE-A5FB-15EF31BF235C}"/>
    <cellStyle name="Įprastas 4 5 2 4 3 5" xfId="3312" xr:uid="{B1E1C476-87DD-405B-97DB-C64C6B59A457}"/>
    <cellStyle name="Įprastas 4 5 2 4 3 5 2" xfId="11242" xr:uid="{96AC8B91-297C-44DB-9254-CFCE39E442B1}"/>
    <cellStyle name="Įprastas 4 5 2 4 3 6" xfId="3999" xr:uid="{CCDCE306-F681-4AF0-B4C2-CD875E456AD2}"/>
    <cellStyle name="Įprastas 4 5 2 4 3 6 2" xfId="11929" xr:uid="{B745952E-CE1F-4E5D-93A1-68B54ADD6959}"/>
    <cellStyle name="Įprastas 4 5 2 4 3 7" xfId="7700" xr:uid="{DBCC6152-6AF4-4993-994F-C5B2FAF8A691}"/>
    <cellStyle name="Įprastas 4 5 2 4 3 7 2" xfId="15630" xr:uid="{EF56C77A-5FA2-4985-B702-F41BA8E14904}"/>
    <cellStyle name="Įprastas 4 5 2 4 3 8" xfId="8344" xr:uid="{2330E425-424B-4F36-B665-AC0C0A3E8895}"/>
    <cellStyle name="Įprastas 4 5 2 4 4" xfId="736" xr:uid="{16724B5E-2475-4F32-9F71-BC754121649C}"/>
    <cellStyle name="Įprastas 4 5 2 4 4 2" xfId="5204" xr:uid="{F1F88812-9DE1-4A40-BFD7-5071A51DB336}"/>
    <cellStyle name="Įprastas 4 5 2 4 4 2 2" xfId="13134" xr:uid="{267049D8-2866-4386-989C-7DA2A98F3389}"/>
    <cellStyle name="Įprastas 4 5 2 4 4 3" xfId="6168" xr:uid="{C08E28AC-6EA1-4160-8CA3-970717CB6251}"/>
    <cellStyle name="Įprastas 4 5 2 4 4 3 2" xfId="14098" xr:uid="{FE2A3B45-B828-4D9C-BD55-B1A04C53F4AE}"/>
    <cellStyle name="Įprastas 4 5 2 4 4 4" xfId="6891" xr:uid="{9C4E7CD8-C217-44BF-B845-2730692AB4A4}"/>
    <cellStyle name="Įprastas 4 5 2 4 4 4 2" xfId="14821" xr:uid="{921ACCB7-45D1-4626-BE92-5BEAF4789231}"/>
    <cellStyle name="Įprastas 4 5 2 4 4 5" xfId="4240" xr:uid="{DDB19874-02FC-48A6-B311-8496509AD019}"/>
    <cellStyle name="Įprastas 4 5 2 4 4 5 2" xfId="12170" xr:uid="{0B02A6FC-BCD3-4C6A-8DAC-3C0B07218126}"/>
    <cellStyle name="Įprastas 4 5 2 4 4 6" xfId="8666" xr:uid="{497FA556-C4E5-4218-862A-D483FD66FE20}"/>
    <cellStyle name="Įprastas 4 5 2 4 5" xfId="1380" xr:uid="{161CE3CD-272A-427D-8CB8-263C7CAFE1DD}"/>
    <cellStyle name="Įprastas 4 5 2 4 5 2" xfId="5445" xr:uid="{5329E130-8FFC-45E1-BEE2-37E10AF893E7}"/>
    <cellStyle name="Įprastas 4 5 2 4 5 2 2" xfId="13375" xr:uid="{D2102BF5-5F6B-46CD-86E9-6C9EE54C89CE}"/>
    <cellStyle name="Įprastas 4 5 2 4 5 3" xfId="7132" xr:uid="{18CF8E79-76AF-4834-941D-7E575290FDB0}"/>
    <cellStyle name="Įprastas 4 5 2 4 5 3 2" xfId="15062" xr:uid="{1E7457AC-68EC-4F9F-B0A0-27A8A279D2F1}"/>
    <cellStyle name="Įprastas 4 5 2 4 5 4" xfId="4481" xr:uid="{3E56E9C6-6C7E-47D8-9166-75C645F8E42E}"/>
    <cellStyle name="Įprastas 4 5 2 4 5 4 2" xfId="12411" xr:uid="{2A1FD1D6-B03E-4AFA-AA1D-67ED0ACD96FF}"/>
    <cellStyle name="Įprastas 4 5 2 4 5 5" xfId="9310" xr:uid="{D074AAB6-F71F-411D-AEB3-7AE74173359B}"/>
    <cellStyle name="Įprastas 4 5 2 4 6" xfId="1702" xr:uid="{A0C835AE-6F99-4DEE-9F5D-C88EE138E87A}"/>
    <cellStyle name="Įprastas 4 5 2 4 6 2" xfId="4722" xr:uid="{6171809B-F9A8-4AD6-8CD8-743C1E502635}"/>
    <cellStyle name="Įprastas 4 5 2 4 6 2 2" xfId="12652" xr:uid="{5C751099-F208-4D32-870F-92AC8B0D4F0E}"/>
    <cellStyle name="Įprastas 4 5 2 4 6 3" xfId="9632" xr:uid="{C72603E6-596D-4E06-84E5-97A5086D7CFA}"/>
    <cellStyle name="Įprastas 4 5 2 4 7" xfId="2346" xr:uid="{7202DD0F-A62C-486C-8719-D42F020F31AB}"/>
    <cellStyle name="Įprastas 4 5 2 4 7 2" xfId="5686" xr:uid="{70EB300D-0AEB-41ED-967F-B2B1508BED9B}"/>
    <cellStyle name="Įprastas 4 5 2 4 7 2 2" xfId="13616" xr:uid="{084F303A-3A5B-4B9B-9B49-A68E5D113D37}"/>
    <cellStyle name="Įprastas 4 5 2 4 7 3" xfId="10276" xr:uid="{EAD11769-1B91-4ADC-8574-20DE75AC219B}"/>
    <cellStyle name="Įprastas 4 5 2 4 8" xfId="2990" xr:uid="{D2243928-1949-4FB8-80CF-01008A71AAE0}"/>
    <cellStyle name="Įprastas 4 5 2 4 8 2" xfId="6409" xr:uid="{F01A73FE-A0C6-4BD1-B08F-1E40906D843C}"/>
    <cellStyle name="Įprastas 4 5 2 4 8 2 2" xfId="14339" xr:uid="{A9F0FBDE-DCB1-4EBB-B0EC-68863837DB5D}"/>
    <cellStyle name="Įprastas 4 5 2 4 8 3" xfId="10920" xr:uid="{8A98BAD3-84C7-4254-9D09-6B180B8E9376}"/>
    <cellStyle name="Įprastas 4 5 2 4 9" xfId="3634" xr:uid="{EEE853EC-7A1B-4E8A-AF53-B7CA66CCAB45}"/>
    <cellStyle name="Įprastas 4 5 2 4 9 2" xfId="11564" xr:uid="{3B32A888-78D5-4287-A367-8AD3651B1FC0}"/>
    <cellStyle name="Įprastas 4 5 2 5" xfId="157" xr:uid="{0F6AF350-4B37-42BB-9255-DC1750903A64}"/>
    <cellStyle name="Įprastas 4 5 2 5 10" xfId="8087" xr:uid="{D570E1C7-B343-4008-9852-F716AD3894F2}"/>
    <cellStyle name="Įprastas 4 5 2 5 2" xfId="479" xr:uid="{38755962-AE15-44F2-B9EF-6AF15949EF3A}"/>
    <cellStyle name="Įprastas 4 5 2 5 2 2" xfId="1123" xr:uid="{52D2D637-0650-48FA-936A-455D10D7DA56}"/>
    <cellStyle name="Įprastas 4 5 2 5 2 2 2" xfId="5023" xr:uid="{D888955A-9CF1-4E02-BC86-C6B4F8D04B0F}"/>
    <cellStyle name="Įprastas 4 5 2 5 2 2 2 2" xfId="12953" xr:uid="{3B7D6AB3-AECD-4151-9E90-9F5A053BD8EF}"/>
    <cellStyle name="Įprastas 4 5 2 5 2 2 3" xfId="9053" xr:uid="{6834B996-228D-45C6-B910-24ED30BA26A8}"/>
    <cellStyle name="Įprastas 4 5 2 5 2 3" xfId="2089" xr:uid="{64DF42EE-E49B-4E0C-B48E-7A6B1686DD2D}"/>
    <cellStyle name="Įprastas 4 5 2 5 2 3 2" xfId="5987" xr:uid="{690DD467-E2F6-4FD1-AF44-5C2BAB1F19F1}"/>
    <cellStyle name="Įprastas 4 5 2 5 2 3 2 2" xfId="13917" xr:uid="{3DD9F32E-7218-426B-9589-002965D3E844}"/>
    <cellStyle name="Įprastas 4 5 2 5 2 3 3" xfId="10019" xr:uid="{7C07D6EB-9D34-4AD3-9006-B7145864E4A4}"/>
    <cellStyle name="Įprastas 4 5 2 5 2 4" xfId="2733" xr:uid="{1720DDA4-8AF9-45A4-B3EC-2831E24B0A22}"/>
    <cellStyle name="Įprastas 4 5 2 5 2 4 2" xfId="6710" xr:uid="{CBF3AB69-D4B9-47A8-BFCD-63D23B597A4C}"/>
    <cellStyle name="Įprastas 4 5 2 5 2 4 2 2" xfId="14640" xr:uid="{72205080-726D-4C82-A3E1-D7D0A96F7277}"/>
    <cellStyle name="Įprastas 4 5 2 5 2 4 3" xfId="10663" xr:uid="{E74754FE-8E4D-48EB-9F6E-6E1A58112987}"/>
    <cellStyle name="Įprastas 4 5 2 5 2 5" xfId="3377" xr:uid="{490B2196-E9C4-48D9-838D-3CF03D252110}"/>
    <cellStyle name="Įprastas 4 5 2 5 2 5 2" xfId="11307" xr:uid="{817051E6-43E2-49FA-9392-E4DA2C1FB4BB}"/>
    <cellStyle name="Įprastas 4 5 2 5 2 6" xfId="4059" xr:uid="{8BD1ABC8-F8F1-47B0-B25D-2B664E8C72D8}"/>
    <cellStyle name="Įprastas 4 5 2 5 2 6 2" xfId="11989" xr:uid="{B2A2ED4F-DBA3-4C46-BEE5-28C37FDA38A0}"/>
    <cellStyle name="Įprastas 4 5 2 5 2 7" xfId="7765" xr:uid="{5CFEC316-4E3C-4882-BA81-701123C708B4}"/>
    <cellStyle name="Įprastas 4 5 2 5 2 7 2" xfId="15695" xr:uid="{65A178C5-D86D-467A-9BD3-99BEB8A68160}"/>
    <cellStyle name="Įprastas 4 5 2 5 2 8" xfId="8409" xr:uid="{6CAE444D-1228-484A-968E-C06299743F09}"/>
    <cellStyle name="Įprastas 4 5 2 5 3" xfId="801" xr:uid="{2617DCA4-4A7F-4E30-A60D-9466AA6A0B9A}"/>
    <cellStyle name="Įprastas 4 5 2 5 3 2" xfId="5264" xr:uid="{7F3ACED4-B285-4BB7-8E3F-E53DD08CEFA9}"/>
    <cellStyle name="Įprastas 4 5 2 5 3 2 2" xfId="13194" xr:uid="{305A850D-EBC0-4D74-A433-4E308F43ADDB}"/>
    <cellStyle name="Įprastas 4 5 2 5 3 3" xfId="6228" xr:uid="{677A640F-C9EF-46F6-B807-D7A967D59B71}"/>
    <cellStyle name="Įprastas 4 5 2 5 3 3 2" xfId="14158" xr:uid="{A8575DAC-6C49-4463-B1AC-5CAD119C8E4C}"/>
    <cellStyle name="Įprastas 4 5 2 5 3 4" xfId="6951" xr:uid="{745277AD-2F2B-4F87-80C6-9B507DFCBB47}"/>
    <cellStyle name="Įprastas 4 5 2 5 3 4 2" xfId="14881" xr:uid="{332DC995-670D-447D-B0CE-B7BBCCBF721D}"/>
    <cellStyle name="Įprastas 4 5 2 5 3 5" xfId="4300" xr:uid="{74F50909-14C2-41A0-B468-EE0FEF5D6646}"/>
    <cellStyle name="Įprastas 4 5 2 5 3 5 2" xfId="12230" xr:uid="{71022331-681D-4FF6-BFC0-CFEE929AEC2A}"/>
    <cellStyle name="Įprastas 4 5 2 5 3 6" xfId="8731" xr:uid="{8E5E4929-0159-48E4-BB79-2629AEEF88BC}"/>
    <cellStyle name="Įprastas 4 5 2 5 4" xfId="1445" xr:uid="{5F214D65-9C0B-48A3-902A-AC27FC30AB62}"/>
    <cellStyle name="Įprastas 4 5 2 5 4 2" xfId="5505" xr:uid="{5298DB4B-1741-475A-9D06-DFC518A30BD5}"/>
    <cellStyle name="Įprastas 4 5 2 5 4 2 2" xfId="13435" xr:uid="{E1995713-EC44-4CB0-9988-3A335601A329}"/>
    <cellStyle name="Įprastas 4 5 2 5 4 3" xfId="7192" xr:uid="{17C8790F-23C2-4B25-AA6F-9D34706C8FC8}"/>
    <cellStyle name="Įprastas 4 5 2 5 4 3 2" xfId="15122" xr:uid="{1C7ACF3E-20AA-4999-8DBD-DA41912B0390}"/>
    <cellStyle name="Įprastas 4 5 2 5 4 4" xfId="4541" xr:uid="{B67D724B-3B64-478E-9AEB-841A54F3B595}"/>
    <cellStyle name="Įprastas 4 5 2 5 4 4 2" xfId="12471" xr:uid="{28A174B7-FA8D-4E91-9644-3B11875BFFAB}"/>
    <cellStyle name="Įprastas 4 5 2 5 4 5" xfId="9375" xr:uid="{8F2D81B8-B951-4D98-9A1C-3B1F35A8B537}"/>
    <cellStyle name="Įprastas 4 5 2 5 5" xfId="1767" xr:uid="{E8F6528B-F0A0-4B7B-A595-11F0E540F01C}"/>
    <cellStyle name="Įprastas 4 5 2 5 5 2" xfId="4782" xr:uid="{2410135C-263F-4D54-8363-15C235521048}"/>
    <cellStyle name="Įprastas 4 5 2 5 5 2 2" xfId="12712" xr:uid="{B023F77A-68EA-4801-9659-E818EB296E82}"/>
    <cellStyle name="Įprastas 4 5 2 5 5 3" xfId="9697" xr:uid="{61A61164-58BD-4F46-B674-460696FD48A8}"/>
    <cellStyle name="Įprastas 4 5 2 5 6" xfId="2411" xr:uid="{51123247-9461-47DA-88DD-FFBB5F02BF4C}"/>
    <cellStyle name="Įprastas 4 5 2 5 6 2" xfId="5746" xr:uid="{08AF0DCA-2335-4F02-AF65-F0ACD51C3E42}"/>
    <cellStyle name="Įprastas 4 5 2 5 6 2 2" xfId="13676" xr:uid="{06726510-36E9-480D-9D90-0BCAE6B739DB}"/>
    <cellStyle name="Įprastas 4 5 2 5 6 3" xfId="10341" xr:uid="{B906A038-C089-40DD-B964-C1A3510D7D56}"/>
    <cellStyle name="Įprastas 4 5 2 5 7" xfId="3055" xr:uid="{6A65ED2A-313A-44AF-9D72-57CCBCCD67F7}"/>
    <cellStyle name="Įprastas 4 5 2 5 7 2" xfId="6469" xr:uid="{8FF57F04-3D5E-49D5-B207-6099CC41180D}"/>
    <cellStyle name="Įprastas 4 5 2 5 7 2 2" xfId="14399" xr:uid="{9D579B0D-FB6A-4230-8A34-FDF28AEF68E6}"/>
    <cellStyle name="Įprastas 4 5 2 5 7 3" xfId="10985" xr:uid="{B561B584-5814-4A0E-BDB8-ADC933CF6AB0}"/>
    <cellStyle name="Įprastas 4 5 2 5 8" xfId="3818" xr:uid="{9119A311-4CF3-4F4D-B510-914DD897FBB7}"/>
    <cellStyle name="Įprastas 4 5 2 5 8 2" xfId="11748" xr:uid="{240B2C98-6A3C-43D0-8FC0-5BB6D94C181E}"/>
    <cellStyle name="Įprastas 4 5 2 5 9" xfId="7443" xr:uid="{C120F59C-5999-446A-8967-371C0DCEF328}"/>
    <cellStyle name="Įprastas 4 5 2 5 9 2" xfId="15373" xr:uid="{FFCA8164-AFF5-48C8-977B-5F2DC81D5837}"/>
    <cellStyle name="Įprastas 4 5 2 6" xfId="286" xr:uid="{7E9DDD34-854C-4B3C-B59E-B09FDC6392D9}"/>
    <cellStyle name="Įprastas 4 5 2 6 10" xfId="8216" xr:uid="{8703FE3D-8E72-4362-BCF7-509C92AE9A3F}"/>
    <cellStyle name="Įprastas 4 5 2 6 2" xfId="608" xr:uid="{79E365DD-6136-487D-882D-330B409D5FFC}"/>
    <cellStyle name="Įprastas 4 5 2 6 2 2" xfId="1252" xr:uid="{7E340CBC-7896-4D13-A7E7-2FC31F0E5BF9}"/>
    <cellStyle name="Įprastas 4 5 2 6 2 2 2" xfId="9182" xr:uid="{F57F8F19-5AE6-433B-8FA6-BB5412C6420C}"/>
    <cellStyle name="Įprastas 4 5 2 6 2 3" xfId="2218" xr:uid="{69E8ED3E-17DC-447A-92E6-168CD2883B1D}"/>
    <cellStyle name="Įprastas 4 5 2 6 2 3 2" xfId="10148" xr:uid="{40320994-F43B-496B-A7EF-A724C3796860}"/>
    <cellStyle name="Įprastas 4 5 2 6 2 4" xfId="2862" xr:uid="{12AF91A1-1366-4C5C-AEE6-0FE9C50D2BE3}"/>
    <cellStyle name="Įprastas 4 5 2 6 2 4 2" xfId="10792" xr:uid="{4CBB3F64-A158-40D0-B1AC-D2F2BDBDB65E}"/>
    <cellStyle name="Įprastas 4 5 2 6 2 5" xfId="3506" xr:uid="{35FE3417-89FD-46E1-ACE1-950247E93FBB}"/>
    <cellStyle name="Įprastas 4 5 2 6 2 5 2" xfId="11436" xr:uid="{6E1E6D48-1341-4EBA-B20E-25824FB34B6D}"/>
    <cellStyle name="Įprastas 4 5 2 6 2 6" xfId="4903" xr:uid="{1E4A7BC2-4245-42E3-A200-E81E7C61259C}"/>
    <cellStyle name="Įprastas 4 5 2 6 2 6 2" xfId="12833" xr:uid="{B0511B46-B11D-40B5-8B42-233BD015C3FF}"/>
    <cellStyle name="Įprastas 4 5 2 6 2 7" xfId="7894" xr:uid="{372DFC33-1293-47EA-9519-14DC54216DC4}"/>
    <cellStyle name="Įprastas 4 5 2 6 2 7 2" xfId="15824" xr:uid="{69577AAC-7FFD-4694-8235-297BAC97A11C}"/>
    <cellStyle name="Įprastas 4 5 2 6 2 8" xfId="8538" xr:uid="{7584B936-70D6-4A10-AFDB-83B672E3F35B}"/>
    <cellStyle name="Įprastas 4 5 2 6 3" xfId="930" xr:uid="{CB9CDF0E-77AD-4316-B629-49D66FBEB21F}"/>
    <cellStyle name="Įprastas 4 5 2 6 3 2" xfId="5867" xr:uid="{7F791A17-4205-437C-B8DB-8805BA9EFC52}"/>
    <cellStyle name="Įprastas 4 5 2 6 3 2 2" xfId="13797" xr:uid="{6F3E6B04-60B8-4A52-B865-8CD144311377}"/>
    <cellStyle name="Įprastas 4 5 2 6 3 3" xfId="8860" xr:uid="{92B49063-BFB5-4352-9569-BB4679C5EC43}"/>
    <cellStyle name="Įprastas 4 5 2 6 4" xfId="1574" xr:uid="{8D35A45D-6F37-44EB-8CE1-DF29AC73004C}"/>
    <cellStyle name="Įprastas 4 5 2 6 4 2" xfId="6590" xr:uid="{80F0DBFE-EEE3-49CA-8CDC-D527F106449E}"/>
    <cellStyle name="Įprastas 4 5 2 6 4 2 2" xfId="14520" xr:uid="{66C26CF0-287D-45A3-90ED-530B194629C5}"/>
    <cellStyle name="Įprastas 4 5 2 6 4 3" xfId="9504" xr:uid="{83356DB2-A3B5-43CA-BBEE-99CD566D0F5A}"/>
    <cellStyle name="Įprastas 4 5 2 6 5" xfId="1896" xr:uid="{6E029F5A-86EA-4E12-936C-608A85A91AE9}"/>
    <cellStyle name="Įprastas 4 5 2 6 5 2" xfId="9826" xr:uid="{3D475E46-F0D1-4303-91D1-F4E9B1257737}"/>
    <cellStyle name="Įprastas 4 5 2 6 6" xfId="2540" xr:uid="{C742D1AC-0914-4B58-A97B-BDF38A52A4C5}"/>
    <cellStyle name="Įprastas 4 5 2 6 6 2" xfId="10470" xr:uid="{C0702CF1-19EC-4EA8-9F70-89E4A9F1AF0E}"/>
    <cellStyle name="Įprastas 4 5 2 6 7" xfId="3184" xr:uid="{6D6BE38B-25BA-49E7-93D7-EED011F779F4}"/>
    <cellStyle name="Įprastas 4 5 2 6 7 2" xfId="11114" xr:uid="{DD02AB24-338B-4774-ABB2-F813D1CFE67D}"/>
    <cellStyle name="Įprastas 4 5 2 6 8" xfId="3939" xr:uid="{EDAA07A2-FB23-41DE-8D38-F2C29DA40BA7}"/>
    <cellStyle name="Įprastas 4 5 2 6 8 2" xfId="11869" xr:uid="{7195B55C-BFDE-4007-A462-66A9C328DAB2}"/>
    <cellStyle name="Įprastas 4 5 2 6 9" xfId="7572" xr:uid="{6AACA4EB-FACC-49C0-8AD9-E243F50B02A3}"/>
    <cellStyle name="Įprastas 4 5 2 6 9 2" xfId="15502" xr:uid="{98686ECF-D889-4E4C-BEC8-0CF33E7C4FB1}"/>
    <cellStyle name="Įprastas 4 5 2 7" xfId="349" xr:uid="{ECBB14A8-4F03-4485-A740-C3202B8671DA}"/>
    <cellStyle name="Įprastas 4 5 2 7 2" xfId="993" xr:uid="{646CCC8B-80A2-4E85-A9EB-4CBBD9C3CABB}"/>
    <cellStyle name="Įprastas 4 5 2 7 2 2" xfId="5144" xr:uid="{D572491A-2325-48F7-833D-17E2C4447D1F}"/>
    <cellStyle name="Įprastas 4 5 2 7 2 2 2" xfId="13074" xr:uid="{A2D51D8F-4FC3-48B5-B3D2-C50FE7B7F2BE}"/>
    <cellStyle name="Įprastas 4 5 2 7 2 3" xfId="8923" xr:uid="{F343658E-E922-430B-99E3-31FFA361FEB4}"/>
    <cellStyle name="Įprastas 4 5 2 7 3" xfId="1959" xr:uid="{6A0B02CA-38F0-4B7E-A97D-5F0DD23CFF55}"/>
    <cellStyle name="Įprastas 4 5 2 7 3 2" xfId="6108" xr:uid="{6C6CF2BB-3709-4772-817B-D0115F3458BC}"/>
    <cellStyle name="Įprastas 4 5 2 7 3 2 2" xfId="14038" xr:uid="{B9245131-D2D7-4A50-9C94-5C530F62F3F0}"/>
    <cellStyle name="Įprastas 4 5 2 7 3 3" xfId="9889" xr:uid="{FD953A77-6438-44DB-85DF-6E08F09889EF}"/>
    <cellStyle name="Įprastas 4 5 2 7 4" xfId="2603" xr:uid="{09C03785-38BC-4B78-8EF1-3C8366FDF17B}"/>
    <cellStyle name="Įprastas 4 5 2 7 4 2" xfId="6831" xr:uid="{3AEECC6C-4049-4B3C-A0DA-87BEDA96276B}"/>
    <cellStyle name="Įprastas 4 5 2 7 4 2 2" xfId="14761" xr:uid="{698D4E3A-44D6-4AD5-803C-30C00CB7E58D}"/>
    <cellStyle name="Įprastas 4 5 2 7 4 3" xfId="10533" xr:uid="{8AFEBC57-32C4-4A91-A967-6C1A4FBD2E2C}"/>
    <cellStyle name="Įprastas 4 5 2 7 5" xfId="3247" xr:uid="{D2DF82B0-E5B9-460D-B29A-43D0ED3826F5}"/>
    <cellStyle name="Įprastas 4 5 2 7 5 2" xfId="11177" xr:uid="{82EFC46D-FABE-48BD-A28C-9365C5E238FE}"/>
    <cellStyle name="Įprastas 4 5 2 7 6" xfId="4180" xr:uid="{51BEF4F3-6A1D-450F-8660-F152CCDE3DD7}"/>
    <cellStyle name="Įprastas 4 5 2 7 6 2" xfId="12110" xr:uid="{5C775936-0800-4B7E-93BE-07A03B92EC14}"/>
    <cellStyle name="Įprastas 4 5 2 7 7" xfId="7635" xr:uid="{A1CE102B-CA39-4EEE-B9C8-C783C0A8EA74}"/>
    <cellStyle name="Įprastas 4 5 2 7 7 2" xfId="15565" xr:uid="{E00D9489-EDAC-4B2B-AAF3-4863869A9117}"/>
    <cellStyle name="Įprastas 4 5 2 7 8" xfId="8279" xr:uid="{A25690BE-D949-4552-B8F5-4766B99B25D1}"/>
    <cellStyle name="Įprastas 4 5 2 8" xfId="671" xr:uid="{8CD184DA-70F2-4A55-B140-351444C517D5}"/>
    <cellStyle name="Įprastas 4 5 2 8 2" xfId="5385" xr:uid="{54D3BBD3-0A80-4D40-AD79-F3D4FCB2FE7C}"/>
    <cellStyle name="Įprastas 4 5 2 8 2 2" xfId="13315" xr:uid="{FA9370B1-7673-418D-8D22-EA6D078AC5CC}"/>
    <cellStyle name="Įprastas 4 5 2 8 3" xfId="7072" xr:uid="{7A4A9141-2919-475D-AC96-18BF0C6EA39A}"/>
    <cellStyle name="Įprastas 4 5 2 8 3 2" xfId="15002" xr:uid="{42E8AE0C-5ED2-4E9D-AE13-C8E0D16733CE}"/>
    <cellStyle name="Įprastas 4 5 2 8 4" xfId="4421" xr:uid="{51618242-77A9-4051-AD74-BD6A6F3A744F}"/>
    <cellStyle name="Įprastas 4 5 2 8 4 2" xfId="12351" xr:uid="{BA6A34BF-826F-4453-8F24-306B05139285}"/>
    <cellStyle name="Įprastas 4 5 2 8 5" xfId="8601" xr:uid="{02E452C0-D609-4553-B3D4-7952B3F81A96}"/>
    <cellStyle name="Įprastas 4 5 2 9" xfId="1315" xr:uid="{CEA941C5-4D2A-4A40-9750-B43FBF4898F6}"/>
    <cellStyle name="Įprastas 4 5 2 9 2" xfId="4662" xr:uid="{F38249FD-3883-47DD-91F3-F4EC268CFA2F}"/>
    <cellStyle name="Įprastas 4 5 2 9 2 2" xfId="12592" xr:uid="{556E5380-3660-4ECD-AF8F-9A62E52B7847}"/>
    <cellStyle name="Įprastas 4 5 2 9 3" xfId="9245" xr:uid="{8B7B3923-DA82-428F-86E6-22E052390DEF}"/>
    <cellStyle name="Įprastas 4 5 3" xfId="36" xr:uid="{2EC79C0D-B7F8-4B5A-B81D-74B957E336F6}"/>
    <cellStyle name="Įprastas 4 5 3 10" xfId="2935" xr:uid="{7FB5C9EB-E543-4064-94A8-41441B7DC59C}"/>
    <cellStyle name="Įprastas 4 5 3 10 2" xfId="10865" xr:uid="{5C5E3952-DFC3-4021-B9C8-AB1F42E19867}"/>
    <cellStyle name="Įprastas 4 5 3 11" xfId="3579" xr:uid="{8AE31850-D3E5-424E-8C8F-42A741F518F3}"/>
    <cellStyle name="Įprastas 4 5 3 11 2" xfId="11509" xr:uid="{34FF436A-01A9-493F-AD0D-EFBAA25D3CAA}"/>
    <cellStyle name="Įprastas 4 5 3 12" xfId="3708" xr:uid="{BF923466-C873-42D4-87A2-BA3F83080D47}"/>
    <cellStyle name="Įprastas 4 5 3 12 2" xfId="11638" xr:uid="{E6ED8F4C-A3F1-41A1-B2B5-B1987A03B3D0}"/>
    <cellStyle name="Įprastas 4 5 3 13" xfId="7323" xr:uid="{486641CC-3AF2-421D-B8AA-98993BBC669E}"/>
    <cellStyle name="Įprastas 4 5 3 13 2" xfId="15253" xr:uid="{50EB0CC4-7453-4AA1-BDE5-EB0A0F165A95}"/>
    <cellStyle name="Įprastas 4 5 3 14" xfId="7967" xr:uid="{E4E1CD49-E37C-4EC9-B99A-110A5C1335B3}"/>
    <cellStyle name="Įprastas 4 5 3 2" xfId="102" xr:uid="{A89C5A08-35D5-4FF3-AA2B-0B1139A8B728}"/>
    <cellStyle name="Įprastas 4 5 3 2 10" xfId="3768" xr:uid="{2ED0D521-0B5A-41B5-BC60-C09CECEB94AE}"/>
    <cellStyle name="Įprastas 4 5 3 2 10 2" xfId="11698" xr:uid="{441B92AE-3FCA-4DAB-A95E-65AAA85119ED}"/>
    <cellStyle name="Įprastas 4 5 3 2 11" xfId="7388" xr:uid="{1D4D5D26-DBCE-4C19-9A8F-752AE9EF260A}"/>
    <cellStyle name="Įprastas 4 5 3 2 11 2" xfId="15318" xr:uid="{A5CB2781-553C-432C-ABEA-4B2C97989FEE}"/>
    <cellStyle name="Įprastas 4 5 3 2 12" xfId="8032" xr:uid="{A80B817A-B00E-45A9-BBE7-6CE9BAF5EDE5}"/>
    <cellStyle name="Įprastas 4 5 3 2 2" xfId="232" xr:uid="{7C0BFC1F-1351-4C83-83B3-02CD4DD9A4E7}"/>
    <cellStyle name="Įprastas 4 5 3 2 2 10" xfId="8162" xr:uid="{7826C60B-48E7-458D-AB56-24915B77EFF0}"/>
    <cellStyle name="Įprastas 4 5 3 2 2 2" xfId="554" xr:uid="{1F6AED09-61D6-400D-BFE7-E64288C74568}"/>
    <cellStyle name="Įprastas 4 5 3 2 2 2 2" xfId="1198" xr:uid="{DA6FFEDA-221A-406D-BF2D-28BD297F4285}"/>
    <cellStyle name="Įprastas 4 5 3 2 2 2 2 2" xfId="5093" xr:uid="{67E6A0F8-6FB6-4033-8A77-05FA3F367E13}"/>
    <cellStyle name="Įprastas 4 5 3 2 2 2 2 2 2" xfId="13023" xr:uid="{FFFF528A-64C4-42D0-B1D3-E62C0D8B23C5}"/>
    <cellStyle name="Įprastas 4 5 3 2 2 2 2 3" xfId="9128" xr:uid="{8067D889-6E0A-4CD3-B30C-B028833B18FD}"/>
    <cellStyle name="Įprastas 4 5 3 2 2 2 3" xfId="2164" xr:uid="{ECA92131-2212-417B-B32B-C65D42C9F70A}"/>
    <cellStyle name="Įprastas 4 5 3 2 2 2 3 2" xfId="6057" xr:uid="{802B8168-9659-47A5-A83C-493EFDF2A791}"/>
    <cellStyle name="Įprastas 4 5 3 2 2 2 3 2 2" xfId="13987" xr:uid="{2881A579-8434-48F6-81B6-C571151AD761}"/>
    <cellStyle name="Įprastas 4 5 3 2 2 2 3 3" xfId="10094" xr:uid="{A761F156-CBB1-4967-8ED7-EB5D20607625}"/>
    <cellStyle name="Įprastas 4 5 3 2 2 2 4" xfId="2808" xr:uid="{1CE30495-A572-472F-BF61-A71D46FE9AD6}"/>
    <cellStyle name="Įprastas 4 5 3 2 2 2 4 2" xfId="6780" xr:uid="{742F6A2A-628B-4EB2-AB1A-D5178168F3F5}"/>
    <cellStyle name="Įprastas 4 5 3 2 2 2 4 2 2" xfId="14710" xr:uid="{373C4736-01F6-4DD8-B497-1499066BF426}"/>
    <cellStyle name="Įprastas 4 5 3 2 2 2 4 3" xfId="10738" xr:uid="{5F08933F-5F46-4961-8F1F-C6951730AB6B}"/>
    <cellStyle name="Įprastas 4 5 3 2 2 2 5" xfId="3452" xr:uid="{97A03E10-031F-4333-A7F5-29878CB40A86}"/>
    <cellStyle name="Įprastas 4 5 3 2 2 2 5 2" xfId="11382" xr:uid="{3F100D23-EE75-4982-9253-C4482C37FD99}"/>
    <cellStyle name="Įprastas 4 5 3 2 2 2 6" xfId="4129" xr:uid="{A4EB0B03-84B4-425D-A282-BCF35A181852}"/>
    <cellStyle name="Įprastas 4 5 3 2 2 2 6 2" xfId="12059" xr:uid="{C8888246-38AC-4E36-BFA8-D66ADACB5DE7}"/>
    <cellStyle name="Įprastas 4 5 3 2 2 2 7" xfId="7840" xr:uid="{2049A3DC-717F-40C4-8491-E85D858C4A31}"/>
    <cellStyle name="Įprastas 4 5 3 2 2 2 7 2" xfId="15770" xr:uid="{A94D6E8B-D357-41BD-ACDE-5F0990C829FA}"/>
    <cellStyle name="Įprastas 4 5 3 2 2 2 8" xfId="8484" xr:uid="{F22FC9A3-3993-4233-AC30-13AB0E053986}"/>
    <cellStyle name="Įprastas 4 5 3 2 2 3" xfId="876" xr:uid="{55A0A1B6-B169-40FD-98C5-BEDF2B0A0139}"/>
    <cellStyle name="Įprastas 4 5 3 2 2 3 2" xfId="5334" xr:uid="{EA994A83-C643-47DF-9DF7-BEDAE4A14F92}"/>
    <cellStyle name="Įprastas 4 5 3 2 2 3 2 2" xfId="13264" xr:uid="{F5A19CF7-A3B6-49FD-9AEC-2A60BBC04D0F}"/>
    <cellStyle name="Įprastas 4 5 3 2 2 3 3" xfId="6298" xr:uid="{16859733-5E33-4D53-A9F4-ADEFB5C8BCD4}"/>
    <cellStyle name="Įprastas 4 5 3 2 2 3 3 2" xfId="14228" xr:uid="{BC2B2624-F33A-48FF-8BB5-E33FE1C00538}"/>
    <cellStyle name="Įprastas 4 5 3 2 2 3 4" xfId="7021" xr:uid="{39880622-1564-448D-ADA2-00618ACBAC71}"/>
    <cellStyle name="Įprastas 4 5 3 2 2 3 4 2" xfId="14951" xr:uid="{6E15C555-D6C7-4AD4-BA9E-50F82E773B3E}"/>
    <cellStyle name="Įprastas 4 5 3 2 2 3 5" xfId="4370" xr:uid="{6F3F4D03-9D57-4999-BAAD-3C51485C9742}"/>
    <cellStyle name="Įprastas 4 5 3 2 2 3 5 2" xfId="12300" xr:uid="{5D3E2425-5384-429F-8F7C-2BCE5EF02145}"/>
    <cellStyle name="Įprastas 4 5 3 2 2 3 6" xfId="8806" xr:uid="{13440434-612D-44AE-86B8-56816012E4E3}"/>
    <cellStyle name="Įprastas 4 5 3 2 2 4" xfId="1520" xr:uid="{89B97D8C-733E-45D1-B70A-D5C46441A744}"/>
    <cellStyle name="Įprastas 4 5 3 2 2 4 2" xfId="5575" xr:uid="{27722439-2702-4E67-AF01-A2F8D885A365}"/>
    <cellStyle name="Įprastas 4 5 3 2 2 4 2 2" xfId="13505" xr:uid="{E9A808A6-2BB7-43B7-BB17-0B6EA29E03D8}"/>
    <cellStyle name="Įprastas 4 5 3 2 2 4 3" xfId="7262" xr:uid="{DBDCDD97-B678-45B1-A9CB-DB21D0395B74}"/>
    <cellStyle name="Įprastas 4 5 3 2 2 4 3 2" xfId="15192" xr:uid="{42AA0376-D64A-4248-ADA4-A2E058B77E11}"/>
    <cellStyle name="Įprastas 4 5 3 2 2 4 4" xfId="4611" xr:uid="{1FEEDB10-35AC-4D5E-B1CE-EF3E20AC5EC8}"/>
    <cellStyle name="Įprastas 4 5 3 2 2 4 4 2" xfId="12541" xr:uid="{CC0843DA-9DBF-45BF-A6A3-AC7FD86CAD4D}"/>
    <cellStyle name="Įprastas 4 5 3 2 2 4 5" xfId="9450" xr:uid="{56E123FA-30D8-4FE2-B471-91A7C8A22349}"/>
    <cellStyle name="Įprastas 4 5 3 2 2 5" xfId="1842" xr:uid="{F523A813-E17D-44DE-8FD7-CF0DE1C33246}"/>
    <cellStyle name="Įprastas 4 5 3 2 2 5 2" xfId="4852" xr:uid="{3976EF4B-0A06-477E-A014-953174247078}"/>
    <cellStyle name="Įprastas 4 5 3 2 2 5 2 2" xfId="12782" xr:uid="{72690EBC-8B22-4985-B11F-30453485C950}"/>
    <cellStyle name="Įprastas 4 5 3 2 2 5 3" xfId="9772" xr:uid="{9CAA1AA2-DD71-425A-889E-30353AF9E210}"/>
    <cellStyle name="Įprastas 4 5 3 2 2 6" xfId="2486" xr:uid="{31E7FEA0-2C7D-488C-B031-6197DF7A1DCD}"/>
    <cellStyle name="Įprastas 4 5 3 2 2 6 2" xfId="5816" xr:uid="{BC057B0B-708E-44AC-8246-17888DED9997}"/>
    <cellStyle name="Įprastas 4 5 3 2 2 6 2 2" xfId="13746" xr:uid="{0922A02E-70AF-487C-BE62-FD49EE8FFA98}"/>
    <cellStyle name="Įprastas 4 5 3 2 2 6 3" xfId="10416" xr:uid="{36CF9F70-A0E8-4475-A983-390F861349EA}"/>
    <cellStyle name="Įprastas 4 5 3 2 2 7" xfId="3130" xr:uid="{11E00FB4-A37A-4773-8326-CBE28409612E}"/>
    <cellStyle name="Įprastas 4 5 3 2 2 7 2" xfId="6539" xr:uid="{34EACC7C-BE36-4B86-B09E-321BA6165602}"/>
    <cellStyle name="Įprastas 4 5 3 2 2 7 2 2" xfId="14469" xr:uid="{D6F17F40-0959-4028-8360-98FDEB1EC350}"/>
    <cellStyle name="Įprastas 4 5 3 2 2 7 3" xfId="11060" xr:uid="{A91E634E-DA71-4C41-A5C8-020EB0343C5A}"/>
    <cellStyle name="Įprastas 4 5 3 2 2 8" xfId="3888" xr:uid="{A7363AD3-9D8D-43C0-8E89-37494B4EC1A2}"/>
    <cellStyle name="Įprastas 4 5 3 2 2 8 2" xfId="11818" xr:uid="{A734AAAD-8952-449D-B6C1-F28C980DA673}"/>
    <cellStyle name="Įprastas 4 5 3 2 2 9" xfId="7518" xr:uid="{03934029-ECCF-4CE7-9BFA-F2C5103F0B1B}"/>
    <cellStyle name="Įprastas 4 5 3 2 2 9 2" xfId="15448" xr:uid="{ED542B72-1108-4151-9873-D814984906B5}"/>
    <cellStyle name="Įprastas 4 5 3 2 3" xfId="424" xr:uid="{A0EA1156-9079-4D30-87E6-382C40FCE4F7}"/>
    <cellStyle name="Įprastas 4 5 3 2 3 2" xfId="1068" xr:uid="{946DC370-4E69-47B1-96EB-C17627B9BE37}"/>
    <cellStyle name="Įprastas 4 5 3 2 3 2 2" xfId="4973" xr:uid="{3FC9848B-5DCB-4A3D-93AA-CB07A3FC0545}"/>
    <cellStyle name="Įprastas 4 5 3 2 3 2 2 2" xfId="12903" xr:uid="{15B2FF28-8359-4467-9B0C-E04727A052B1}"/>
    <cellStyle name="Įprastas 4 5 3 2 3 2 3" xfId="8998" xr:uid="{7B166869-885E-45A1-AB4F-4B8A31B4B440}"/>
    <cellStyle name="Įprastas 4 5 3 2 3 3" xfId="2034" xr:uid="{15843539-F6C6-4C5A-BD84-AD589C950911}"/>
    <cellStyle name="Įprastas 4 5 3 2 3 3 2" xfId="5937" xr:uid="{47840BE8-E3F6-485E-9C9E-5B8239339565}"/>
    <cellStyle name="Įprastas 4 5 3 2 3 3 2 2" xfId="13867" xr:uid="{3DAD45E2-8CDF-4578-B31C-BAE6D8F63F83}"/>
    <cellStyle name="Įprastas 4 5 3 2 3 3 3" xfId="9964" xr:uid="{A536AEB5-B451-4CDD-8704-7656B13C764C}"/>
    <cellStyle name="Įprastas 4 5 3 2 3 4" xfId="2678" xr:uid="{B1E4ABA5-EB4E-4CA9-8130-3ACE2969C0C2}"/>
    <cellStyle name="Įprastas 4 5 3 2 3 4 2" xfId="6660" xr:uid="{61046A5B-5B85-4DB1-B938-D9ED36D30E07}"/>
    <cellStyle name="Įprastas 4 5 3 2 3 4 2 2" xfId="14590" xr:uid="{C3B247E2-AC58-4E97-AE91-FDB709F3D578}"/>
    <cellStyle name="Įprastas 4 5 3 2 3 4 3" xfId="10608" xr:uid="{21A3DEA4-E10B-43D3-8132-239FC20E88AC}"/>
    <cellStyle name="Įprastas 4 5 3 2 3 5" xfId="3322" xr:uid="{C5248CEB-A38E-4147-9C13-BDB9DD426CA9}"/>
    <cellStyle name="Įprastas 4 5 3 2 3 5 2" xfId="11252" xr:uid="{8524A6CD-2EE4-4981-9C82-CA3CB8251691}"/>
    <cellStyle name="Įprastas 4 5 3 2 3 6" xfId="4009" xr:uid="{98250325-9C1E-484F-A3C8-7456F7C7F7A6}"/>
    <cellStyle name="Įprastas 4 5 3 2 3 6 2" xfId="11939" xr:uid="{BF227A42-0FD5-47F7-865F-3831D6C1DC0E}"/>
    <cellStyle name="Įprastas 4 5 3 2 3 7" xfId="7710" xr:uid="{4BDD94A7-5D93-4120-A799-DACB44BAAC80}"/>
    <cellStyle name="Įprastas 4 5 3 2 3 7 2" xfId="15640" xr:uid="{BC126DD9-CD53-4325-A32A-87211F395B0B}"/>
    <cellStyle name="Įprastas 4 5 3 2 3 8" xfId="8354" xr:uid="{259B6A58-63A8-431E-A410-D1F355ECE4B1}"/>
    <cellStyle name="Įprastas 4 5 3 2 4" xfId="746" xr:uid="{2EC1709D-4367-432E-B300-4032D674570F}"/>
    <cellStyle name="Įprastas 4 5 3 2 4 2" xfId="5214" xr:uid="{58BF541C-038A-4FEA-9DC2-F087F7D00C45}"/>
    <cellStyle name="Įprastas 4 5 3 2 4 2 2" xfId="13144" xr:uid="{BB00A835-040C-4B74-9F2B-4ECF55FBC91F}"/>
    <cellStyle name="Įprastas 4 5 3 2 4 3" xfId="6178" xr:uid="{7C5C1F99-FEA6-4E57-9309-7E3C05BEF270}"/>
    <cellStyle name="Įprastas 4 5 3 2 4 3 2" xfId="14108" xr:uid="{ADF2D547-1755-4A23-8797-387CA54D517D}"/>
    <cellStyle name="Įprastas 4 5 3 2 4 4" xfId="6901" xr:uid="{D275A0D5-BCB8-4DB0-ABFB-72C3C2EC264E}"/>
    <cellStyle name="Įprastas 4 5 3 2 4 4 2" xfId="14831" xr:uid="{467DF25B-497A-4505-B85C-B55452204AEA}"/>
    <cellStyle name="Įprastas 4 5 3 2 4 5" xfId="4250" xr:uid="{9521E885-7D17-47B2-B34A-74C4CDAE2911}"/>
    <cellStyle name="Įprastas 4 5 3 2 4 5 2" xfId="12180" xr:uid="{C568BB21-C862-4728-8463-DCF8BDD2F8D7}"/>
    <cellStyle name="Įprastas 4 5 3 2 4 6" xfId="8676" xr:uid="{A749DC4E-29C7-4A37-A384-72EB15614A9C}"/>
    <cellStyle name="Įprastas 4 5 3 2 5" xfId="1390" xr:uid="{6E948EE3-39D5-436E-BDED-632F92555F8D}"/>
    <cellStyle name="Įprastas 4 5 3 2 5 2" xfId="5455" xr:uid="{60BBF80B-F25D-4CA2-85CA-C345A231070F}"/>
    <cellStyle name="Įprastas 4 5 3 2 5 2 2" xfId="13385" xr:uid="{1D6732EF-78FE-4D2B-A969-0E37B6328EBC}"/>
    <cellStyle name="Įprastas 4 5 3 2 5 3" xfId="7142" xr:uid="{074E2AEF-4DB0-4869-B337-0D8A2F824EF7}"/>
    <cellStyle name="Įprastas 4 5 3 2 5 3 2" xfId="15072" xr:uid="{F72776CD-079A-4E9C-9F19-217DDA45B44E}"/>
    <cellStyle name="Įprastas 4 5 3 2 5 4" xfId="4491" xr:uid="{9DC1A29E-0962-4B15-A89D-815ABC36ECE8}"/>
    <cellStyle name="Įprastas 4 5 3 2 5 4 2" xfId="12421" xr:uid="{DD2C4EC0-B6F6-4CE4-B277-F74683D81ECE}"/>
    <cellStyle name="Įprastas 4 5 3 2 5 5" xfId="9320" xr:uid="{C66AD9A1-471D-44D4-88D8-1F8DE4442A37}"/>
    <cellStyle name="Įprastas 4 5 3 2 6" xfId="1712" xr:uid="{D35B4DAA-B2FB-470C-AC1A-241C5315CE93}"/>
    <cellStyle name="Įprastas 4 5 3 2 6 2" xfId="4732" xr:uid="{FD004EDD-F48C-4BEE-9AEE-BDFEF6F9D0D3}"/>
    <cellStyle name="Įprastas 4 5 3 2 6 2 2" xfId="12662" xr:uid="{DA1D33A4-898B-4C47-9445-88319C467184}"/>
    <cellStyle name="Įprastas 4 5 3 2 6 3" xfId="9642" xr:uid="{57E08A42-5DCF-4B16-AF61-54F680691AF7}"/>
    <cellStyle name="Įprastas 4 5 3 2 7" xfId="2356" xr:uid="{33E7A44C-D704-4882-9BA8-D719A443D986}"/>
    <cellStyle name="Įprastas 4 5 3 2 7 2" xfId="5696" xr:uid="{43C804D2-8327-4470-A2EC-3835026CE8F4}"/>
    <cellStyle name="Įprastas 4 5 3 2 7 2 2" xfId="13626" xr:uid="{8260E9F2-1046-4CCD-94DA-F4E368DE1420}"/>
    <cellStyle name="Įprastas 4 5 3 2 7 3" xfId="10286" xr:uid="{3AD7CB74-BB72-48CB-82C9-2CDC7039FDB8}"/>
    <cellStyle name="Įprastas 4 5 3 2 8" xfId="3000" xr:uid="{236D074E-38C2-4935-AEB5-DE9C4940DB41}"/>
    <cellStyle name="Įprastas 4 5 3 2 8 2" xfId="6419" xr:uid="{BC37FDC4-D584-4F28-81EF-D117EBA44DE7}"/>
    <cellStyle name="Įprastas 4 5 3 2 8 2 2" xfId="14349" xr:uid="{3CEB1E45-98EA-4971-A450-AFDD7F30C378}"/>
    <cellStyle name="Įprastas 4 5 3 2 8 3" xfId="10930" xr:uid="{982114A0-23D6-4CAF-9CB3-CADA2FD9603D}"/>
    <cellStyle name="Įprastas 4 5 3 2 9" xfId="3644" xr:uid="{7B69B52A-4533-40C8-A2EA-BDA2B355446A}"/>
    <cellStyle name="Įprastas 4 5 3 2 9 2" xfId="11574" xr:uid="{30B8DAE1-F40B-474D-98E5-B5E08C69B3E5}"/>
    <cellStyle name="Įprastas 4 5 3 3" xfId="167" xr:uid="{61A814A3-5283-408D-B6B9-14937309B67A}"/>
    <cellStyle name="Įprastas 4 5 3 3 10" xfId="8097" xr:uid="{279120C1-0020-4A9B-B7E9-0553EA28EEDD}"/>
    <cellStyle name="Įprastas 4 5 3 3 2" xfId="489" xr:uid="{3441833A-1BCD-4D0D-9FBC-B765C7D256A4}"/>
    <cellStyle name="Įprastas 4 5 3 3 2 2" xfId="1133" xr:uid="{F3F63DC2-97BA-44BB-82D3-2050B3A7E8AA}"/>
    <cellStyle name="Įprastas 4 5 3 3 2 2 2" xfId="5033" xr:uid="{584E2630-F990-415B-A074-488C3AF7C17A}"/>
    <cellStyle name="Įprastas 4 5 3 3 2 2 2 2" xfId="12963" xr:uid="{DBFBFB67-524B-4E8A-A4BE-BE1C41B1CC1F}"/>
    <cellStyle name="Įprastas 4 5 3 3 2 2 3" xfId="9063" xr:uid="{87463AE7-8E41-4ECB-B077-9FC7E72910CA}"/>
    <cellStyle name="Įprastas 4 5 3 3 2 3" xfId="2099" xr:uid="{6AE926D0-993D-47F9-BE12-699D539D3290}"/>
    <cellStyle name="Įprastas 4 5 3 3 2 3 2" xfId="5997" xr:uid="{B4A3337E-AC86-46F8-899F-74D9DCFB97B4}"/>
    <cellStyle name="Įprastas 4 5 3 3 2 3 2 2" xfId="13927" xr:uid="{D4C1F37B-DDE0-46DC-9131-1D94A3FC8B84}"/>
    <cellStyle name="Įprastas 4 5 3 3 2 3 3" xfId="10029" xr:uid="{9CC9BAB4-C3FB-4B26-A2EE-D6317767967B}"/>
    <cellStyle name="Įprastas 4 5 3 3 2 4" xfId="2743" xr:uid="{2FDD108F-7972-4535-9D70-CE067BDAA007}"/>
    <cellStyle name="Įprastas 4 5 3 3 2 4 2" xfId="6720" xr:uid="{3A2D83F7-F89A-48E7-A572-E3BA949E59D0}"/>
    <cellStyle name="Įprastas 4 5 3 3 2 4 2 2" xfId="14650" xr:uid="{3BCAFDE6-5542-4DC9-9298-E4429D7D3AAF}"/>
    <cellStyle name="Įprastas 4 5 3 3 2 4 3" xfId="10673" xr:uid="{C6F16DC7-E0A5-40B0-90E1-4CE20163A939}"/>
    <cellStyle name="Įprastas 4 5 3 3 2 5" xfId="3387" xr:uid="{9A527E73-DCD8-405D-A267-77CCF3D1F532}"/>
    <cellStyle name="Įprastas 4 5 3 3 2 5 2" xfId="11317" xr:uid="{17699C15-D6EE-4209-A741-CCE9CFFE3451}"/>
    <cellStyle name="Įprastas 4 5 3 3 2 6" xfId="4069" xr:uid="{598F959D-23F2-498E-A10D-D694CF16EE6A}"/>
    <cellStyle name="Įprastas 4 5 3 3 2 6 2" xfId="11999" xr:uid="{2CB63406-DCAC-4DB4-AC2B-839B7773029B}"/>
    <cellStyle name="Įprastas 4 5 3 3 2 7" xfId="7775" xr:uid="{68794D8B-07BD-4CE7-9EA2-081459D061AC}"/>
    <cellStyle name="Įprastas 4 5 3 3 2 7 2" xfId="15705" xr:uid="{D7A7346C-FF8C-4560-A260-6465CA0BEDD6}"/>
    <cellStyle name="Įprastas 4 5 3 3 2 8" xfId="8419" xr:uid="{2615F855-591A-43E1-A4BC-49735BFBFA30}"/>
    <cellStyle name="Įprastas 4 5 3 3 3" xfId="811" xr:uid="{D16B58D7-948E-4936-BB87-A5D2CF51BD2B}"/>
    <cellStyle name="Įprastas 4 5 3 3 3 2" xfId="5274" xr:uid="{7A68F032-55F1-426E-A1E3-377D8FC200F0}"/>
    <cellStyle name="Įprastas 4 5 3 3 3 2 2" xfId="13204" xr:uid="{9369F757-94DA-4C5D-AD5B-C8C1542B2683}"/>
    <cellStyle name="Įprastas 4 5 3 3 3 3" xfId="6238" xr:uid="{88ADDD65-EC1C-49F4-87CA-E6D50CCD1E9C}"/>
    <cellStyle name="Įprastas 4 5 3 3 3 3 2" xfId="14168" xr:uid="{8F49E9D9-40CD-4546-9C0F-63B056019B8E}"/>
    <cellStyle name="Įprastas 4 5 3 3 3 4" xfId="6961" xr:uid="{EDE1CE1E-6625-4449-B08C-4AC17F982BAF}"/>
    <cellStyle name="Įprastas 4 5 3 3 3 4 2" xfId="14891" xr:uid="{FBB780BE-AAC8-4EA0-ABCA-47B5B128A5B3}"/>
    <cellStyle name="Įprastas 4 5 3 3 3 5" xfId="4310" xr:uid="{01C77F5B-F1B9-444D-A057-52722752E8D8}"/>
    <cellStyle name="Įprastas 4 5 3 3 3 5 2" xfId="12240" xr:uid="{9529C4C2-7E07-44F3-B069-6927AF22A941}"/>
    <cellStyle name="Įprastas 4 5 3 3 3 6" xfId="8741" xr:uid="{8B789BF8-E489-4ED9-A5C1-74734392A22B}"/>
    <cellStyle name="Įprastas 4 5 3 3 4" xfId="1455" xr:uid="{A48F62D1-BFA2-448D-BF0B-A4C79A52146C}"/>
    <cellStyle name="Įprastas 4 5 3 3 4 2" xfId="5515" xr:uid="{2F3E680D-D323-4CC7-981E-C01E6B935EA2}"/>
    <cellStyle name="Įprastas 4 5 3 3 4 2 2" xfId="13445" xr:uid="{C5604556-5DBA-4B6F-846D-73D50329768B}"/>
    <cellStyle name="Įprastas 4 5 3 3 4 3" xfId="7202" xr:uid="{0B82232E-5BB0-43D1-80E5-787128DD6852}"/>
    <cellStyle name="Įprastas 4 5 3 3 4 3 2" xfId="15132" xr:uid="{3AF18DEF-334A-4E77-ACC7-315B76D540FE}"/>
    <cellStyle name="Įprastas 4 5 3 3 4 4" xfId="4551" xr:uid="{63BD4E16-796F-44A5-8902-907A7A226717}"/>
    <cellStyle name="Įprastas 4 5 3 3 4 4 2" xfId="12481" xr:uid="{2AB14373-DF92-426C-A097-9C5AEAE1E151}"/>
    <cellStyle name="Įprastas 4 5 3 3 4 5" xfId="9385" xr:uid="{F35DCE76-4E44-4530-AC0C-465F046BA837}"/>
    <cellStyle name="Įprastas 4 5 3 3 5" xfId="1777" xr:uid="{BDE2FAC5-454E-4552-8D21-78F96889CC8A}"/>
    <cellStyle name="Įprastas 4 5 3 3 5 2" xfId="4792" xr:uid="{EFA6EA49-02D6-4910-9B23-BE3D3F0585D1}"/>
    <cellStyle name="Įprastas 4 5 3 3 5 2 2" xfId="12722" xr:uid="{D3761437-0C5C-41E5-A539-10D1255FD2F9}"/>
    <cellStyle name="Įprastas 4 5 3 3 5 3" xfId="9707" xr:uid="{FABFFEA9-32EB-44F4-9087-B659917BFAA7}"/>
    <cellStyle name="Įprastas 4 5 3 3 6" xfId="2421" xr:uid="{7EEB2A94-3A21-45D5-8334-448EE8E2424D}"/>
    <cellStyle name="Įprastas 4 5 3 3 6 2" xfId="5756" xr:uid="{C3E786DF-BEE0-4CA2-A34D-6140D277923A}"/>
    <cellStyle name="Įprastas 4 5 3 3 6 2 2" xfId="13686" xr:uid="{46FE6488-3043-45B6-AA0B-AFD605E21D39}"/>
    <cellStyle name="Įprastas 4 5 3 3 6 3" xfId="10351" xr:uid="{1EEAA4D6-51B2-4F35-B252-CD4498159278}"/>
    <cellStyle name="Įprastas 4 5 3 3 7" xfId="3065" xr:uid="{1FB3ECEF-C9E0-40DB-81A9-9C3EAB465B53}"/>
    <cellStyle name="Įprastas 4 5 3 3 7 2" xfId="6479" xr:uid="{EA564B41-CDEF-4C04-8A59-815EA6BDB110}"/>
    <cellStyle name="Įprastas 4 5 3 3 7 2 2" xfId="14409" xr:uid="{047FDAD6-639A-4680-8878-FAD51E9EF1BF}"/>
    <cellStyle name="Įprastas 4 5 3 3 7 3" xfId="10995" xr:uid="{90907BAA-B69F-43FF-BC09-51DFD4D9E15D}"/>
    <cellStyle name="Įprastas 4 5 3 3 8" xfId="3828" xr:uid="{16B1DB82-681D-4F99-BE8F-2CED9B3BE2B0}"/>
    <cellStyle name="Įprastas 4 5 3 3 8 2" xfId="11758" xr:uid="{BFC267A3-F889-4B7B-9A02-DBD01337F7CD}"/>
    <cellStyle name="Įprastas 4 5 3 3 9" xfId="7453" xr:uid="{F6B6676C-B4B4-4504-B95D-B973B33BA17B}"/>
    <cellStyle name="Įprastas 4 5 3 3 9 2" xfId="15383" xr:uid="{F4DAD7E9-FD08-471F-A925-E720F3AC3102}"/>
    <cellStyle name="Įprastas 4 5 3 4" xfId="296" xr:uid="{8EFD2E06-3BB9-4778-ABF0-6535D2E4717D}"/>
    <cellStyle name="Įprastas 4 5 3 4 10" xfId="8226" xr:uid="{577D6A41-B465-4684-85F3-2272F85439B9}"/>
    <cellStyle name="Įprastas 4 5 3 4 2" xfId="618" xr:uid="{D5857F0E-D379-4949-8384-0842F20148E8}"/>
    <cellStyle name="Įprastas 4 5 3 4 2 2" xfId="1262" xr:uid="{E7F8F75D-4646-4CF5-AB9C-1F44A38BD9A9}"/>
    <cellStyle name="Įprastas 4 5 3 4 2 2 2" xfId="9192" xr:uid="{58CD5507-6274-41AB-AC9B-C06615E2891E}"/>
    <cellStyle name="Įprastas 4 5 3 4 2 3" xfId="2228" xr:uid="{1280A090-8DBD-4FE9-9CA1-E806120F471F}"/>
    <cellStyle name="Įprastas 4 5 3 4 2 3 2" xfId="10158" xr:uid="{2072344D-271B-498D-ADAB-7F4CE3D5BB49}"/>
    <cellStyle name="Įprastas 4 5 3 4 2 4" xfId="2872" xr:uid="{5469DB74-457D-474C-A11D-EC2BFA32A3A2}"/>
    <cellStyle name="Įprastas 4 5 3 4 2 4 2" xfId="10802" xr:uid="{F1E9891C-7CB6-4A26-A277-5FA9E3826EC3}"/>
    <cellStyle name="Įprastas 4 5 3 4 2 5" xfId="3516" xr:uid="{B7929057-4240-4120-A205-07F2F7FA6D73}"/>
    <cellStyle name="Įprastas 4 5 3 4 2 5 2" xfId="11446" xr:uid="{9A27985A-9CB4-4564-9E73-589DE9130471}"/>
    <cellStyle name="Įprastas 4 5 3 4 2 6" xfId="4913" xr:uid="{2FB6C8A6-BDDE-431F-84F2-EA24B6D67A05}"/>
    <cellStyle name="Įprastas 4 5 3 4 2 6 2" xfId="12843" xr:uid="{3825537E-2B42-476C-95DD-A6BB9E3F2CA6}"/>
    <cellStyle name="Įprastas 4 5 3 4 2 7" xfId="7904" xr:uid="{0317E3A4-6B91-4A84-8750-CC424F051C10}"/>
    <cellStyle name="Įprastas 4 5 3 4 2 7 2" xfId="15834" xr:uid="{3D806572-6A4E-49B6-8803-970FB0ED4A18}"/>
    <cellStyle name="Įprastas 4 5 3 4 2 8" xfId="8548" xr:uid="{C4505DBF-F0E7-4D1B-975D-7BA965A8CDEC}"/>
    <cellStyle name="Įprastas 4 5 3 4 3" xfId="940" xr:uid="{12AD9A17-1A03-406C-9B34-9C2C76FAFF45}"/>
    <cellStyle name="Įprastas 4 5 3 4 3 2" xfId="5877" xr:uid="{AC208307-53F0-4B66-A884-FB4DED8261C2}"/>
    <cellStyle name="Įprastas 4 5 3 4 3 2 2" xfId="13807" xr:uid="{99AFA661-7929-4349-8887-8BCD3DCA167C}"/>
    <cellStyle name="Įprastas 4 5 3 4 3 3" xfId="8870" xr:uid="{3157CA22-9EA1-431D-BC27-D416C5165A44}"/>
    <cellStyle name="Įprastas 4 5 3 4 4" xfId="1584" xr:uid="{550C5B0B-59D6-497B-ADB3-38CE90608BA3}"/>
    <cellStyle name="Įprastas 4 5 3 4 4 2" xfId="6600" xr:uid="{BD087249-A560-4A8A-968F-E02AEB52CAC4}"/>
    <cellStyle name="Įprastas 4 5 3 4 4 2 2" xfId="14530" xr:uid="{F143D6F0-A887-4230-BE1C-866DB33B19A3}"/>
    <cellStyle name="Įprastas 4 5 3 4 4 3" xfId="9514" xr:uid="{94DA5139-D0A5-46AC-93A5-308B3F157821}"/>
    <cellStyle name="Įprastas 4 5 3 4 5" xfId="1906" xr:uid="{94DFAA0B-3284-4551-9841-9CC0C8664008}"/>
    <cellStyle name="Įprastas 4 5 3 4 5 2" xfId="9836" xr:uid="{CE00C9FC-6B59-4B81-B79C-150513AF90A4}"/>
    <cellStyle name="Įprastas 4 5 3 4 6" xfId="2550" xr:uid="{C0B4CA77-D386-49C9-9CFE-34FA82FC477A}"/>
    <cellStyle name="Įprastas 4 5 3 4 6 2" xfId="10480" xr:uid="{F561CA57-B478-4D88-BBB7-3D8140275350}"/>
    <cellStyle name="Įprastas 4 5 3 4 7" xfId="3194" xr:uid="{FC665EB2-F54F-4EFF-B180-863902708BAF}"/>
    <cellStyle name="Įprastas 4 5 3 4 7 2" xfId="11124" xr:uid="{B7458DDA-A477-4DFF-9C3A-88824468CBA5}"/>
    <cellStyle name="Įprastas 4 5 3 4 8" xfId="3949" xr:uid="{18553D5E-32A3-43BB-9003-EA206EE275D3}"/>
    <cellStyle name="Įprastas 4 5 3 4 8 2" xfId="11879" xr:uid="{7989914B-34DD-4543-B33F-221C4305B607}"/>
    <cellStyle name="Įprastas 4 5 3 4 9" xfId="7582" xr:uid="{5940499E-BBB2-4718-B51B-61D697209AA1}"/>
    <cellStyle name="Įprastas 4 5 3 4 9 2" xfId="15512" xr:uid="{C39A4659-7638-47A1-9330-9751F4C65659}"/>
    <cellStyle name="Įprastas 4 5 3 5" xfId="359" xr:uid="{E988C5A9-39B1-403E-AEA6-3DD1AF4FC70C}"/>
    <cellStyle name="Įprastas 4 5 3 5 2" xfId="1003" xr:uid="{88A1ADCA-787C-4503-AB7B-B1FB17B4DF71}"/>
    <cellStyle name="Įprastas 4 5 3 5 2 2" xfId="5154" xr:uid="{E696319A-BB65-44CD-A1AE-58DE3E0F1EF8}"/>
    <cellStyle name="Įprastas 4 5 3 5 2 2 2" xfId="13084" xr:uid="{B1659956-F738-4F7C-AD35-3CB147BCE7EC}"/>
    <cellStyle name="Įprastas 4 5 3 5 2 3" xfId="8933" xr:uid="{2C8292EE-97C8-42CE-8ADB-36349974F398}"/>
    <cellStyle name="Įprastas 4 5 3 5 3" xfId="1969" xr:uid="{3FF3CA9C-8190-4240-969A-DC656F98588B}"/>
    <cellStyle name="Įprastas 4 5 3 5 3 2" xfId="6118" xr:uid="{444CFE1B-A75C-40C4-8B38-5F911AC770E4}"/>
    <cellStyle name="Įprastas 4 5 3 5 3 2 2" xfId="14048" xr:uid="{EAB06419-B017-40A8-A38F-896AEF362D8C}"/>
    <cellStyle name="Įprastas 4 5 3 5 3 3" xfId="9899" xr:uid="{C5AE024C-24AF-4DE8-AA07-5441C27DDFFD}"/>
    <cellStyle name="Įprastas 4 5 3 5 4" xfId="2613" xr:uid="{07BAEE0F-5F06-4FC6-AA99-B86DBEE51613}"/>
    <cellStyle name="Įprastas 4 5 3 5 4 2" xfId="6841" xr:uid="{7E42FF88-CC5B-4BF1-8DAF-E203E16B6064}"/>
    <cellStyle name="Įprastas 4 5 3 5 4 2 2" xfId="14771" xr:uid="{161120C9-4DC8-4AF6-8E92-323FCC8B682B}"/>
    <cellStyle name="Įprastas 4 5 3 5 4 3" xfId="10543" xr:uid="{2C109C1A-6720-43FE-9109-768631CA85EC}"/>
    <cellStyle name="Įprastas 4 5 3 5 5" xfId="3257" xr:uid="{C8E24A39-9D76-433C-9E26-96F4C0F0BC27}"/>
    <cellStyle name="Įprastas 4 5 3 5 5 2" xfId="11187" xr:uid="{42428D00-30C6-4177-BDB7-610E44AD2C61}"/>
    <cellStyle name="Įprastas 4 5 3 5 6" xfId="4190" xr:uid="{2B359802-3620-427C-8331-64DAD6A4FB4A}"/>
    <cellStyle name="Įprastas 4 5 3 5 6 2" xfId="12120" xr:uid="{9EDEA3BC-9129-4FC1-949E-C1D1CC7E9488}"/>
    <cellStyle name="Įprastas 4 5 3 5 7" xfId="7645" xr:uid="{7B507DF8-008F-4FCE-BD96-30340D259B13}"/>
    <cellStyle name="Įprastas 4 5 3 5 7 2" xfId="15575" xr:uid="{FDAFCD90-0C6B-4D9F-B251-436168315B72}"/>
    <cellStyle name="Įprastas 4 5 3 5 8" xfId="8289" xr:uid="{D5458C4C-93F0-423F-9E6C-1ECC5018B308}"/>
    <cellStyle name="Įprastas 4 5 3 6" xfId="681" xr:uid="{AD6F8AF8-F8D3-4D7D-BD32-1E8261922709}"/>
    <cellStyle name="Įprastas 4 5 3 6 2" xfId="5395" xr:uid="{446940C3-16BD-4A48-A684-39F1D4E77634}"/>
    <cellStyle name="Įprastas 4 5 3 6 2 2" xfId="13325" xr:uid="{97A73D68-C79E-40CA-94AE-1EB925B5B33A}"/>
    <cellStyle name="Įprastas 4 5 3 6 3" xfId="7082" xr:uid="{BA32C36B-EF7A-472D-9ADA-5B516C304189}"/>
    <cellStyle name="Įprastas 4 5 3 6 3 2" xfId="15012" xr:uid="{366BFF98-5CC1-4760-A552-E0D7C4D40A98}"/>
    <cellStyle name="Įprastas 4 5 3 6 4" xfId="4431" xr:uid="{AA3F22DF-8AA1-4DE1-A389-565B58BF7EC7}"/>
    <cellStyle name="Įprastas 4 5 3 6 4 2" xfId="12361" xr:uid="{770E1CB4-5CED-44ED-A605-3C627EC64DE1}"/>
    <cellStyle name="Įprastas 4 5 3 6 5" xfId="8611" xr:uid="{BC89F57D-1666-47FB-B8C2-7294F81DA454}"/>
    <cellStyle name="Įprastas 4 5 3 7" xfId="1325" xr:uid="{4D06298B-54EF-4906-8CC8-9C0ED53D28FC}"/>
    <cellStyle name="Įprastas 4 5 3 7 2" xfId="4672" xr:uid="{58191BB0-D82E-42DA-A51B-B210BCB98115}"/>
    <cellStyle name="Įprastas 4 5 3 7 2 2" xfId="12602" xr:uid="{EE6B54F2-BAD7-4424-A243-1AA9D5EB6850}"/>
    <cellStyle name="Įprastas 4 5 3 7 3" xfId="9255" xr:uid="{EC1E7AE3-4D50-4BCB-A3A8-4CD136361DFA}"/>
    <cellStyle name="Įprastas 4 5 3 8" xfId="1647" xr:uid="{8CC38128-F7E0-4D7E-A453-BCEAB5A26F20}"/>
    <cellStyle name="Įprastas 4 5 3 8 2" xfId="5636" xr:uid="{74B008E6-9FE3-4C20-8AA0-13150F12663F}"/>
    <cellStyle name="Įprastas 4 5 3 8 2 2" xfId="13566" xr:uid="{1D6CAD90-99B6-4BCB-98B2-6406F2704FF6}"/>
    <cellStyle name="Įprastas 4 5 3 8 3" xfId="9577" xr:uid="{10D464DA-B9F5-4352-BFB5-9613D54CFEBF}"/>
    <cellStyle name="Įprastas 4 5 3 9" xfId="2291" xr:uid="{12AD1EC5-B0F3-4BDF-AE46-3B6472738928}"/>
    <cellStyle name="Įprastas 4 5 3 9 2" xfId="6359" xr:uid="{026747EB-AB8C-4A76-853C-7E79D63BFB62}"/>
    <cellStyle name="Įprastas 4 5 3 9 2 2" xfId="14289" xr:uid="{7E78BAD1-5EA2-47E9-9763-7F28216DEE17}"/>
    <cellStyle name="Įprastas 4 5 3 9 3" xfId="10221" xr:uid="{D4B66A97-454D-45C9-AD34-0D07A7CB8FBE}"/>
    <cellStyle name="Įprastas 4 5 4" xfId="56" xr:uid="{2A1F7CBC-2D19-4CA7-A466-BEE8037F1C87}"/>
    <cellStyle name="Įprastas 4 5 4 10" xfId="2955" xr:uid="{16AAD623-2061-4429-AC00-1F9DF378BE4C}"/>
    <cellStyle name="Įprastas 4 5 4 10 2" xfId="10885" xr:uid="{E5AA29B7-9E77-40C4-B3C1-443DFB2FF6B1}"/>
    <cellStyle name="Įprastas 4 5 4 11" xfId="3599" xr:uid="{C4EECA0B-8928-4AF8-B150-8860A7344EAB}"/>
    <cellStyle name="Įprastas 4 5 4 11 2" xfId="11529" xr:uid="{7C89985B-BFC5-4914-8A2B-67B223B1C90E}"/>
    <cellStyle name="Įprastas 4 5 4 12" xfId="3728" xr:uid="{F19BC8E5-9F37-4AD2-8A6F-9DCEDFB5F904}"/>
    <cellStyle name="Įprastas 4 5 4 12 2" xfId="11658" xr:uid="{E9E70E3F-A123-4881-B547-220D80191A01}"/>
    <cellStyle name="Įprastas 4 5 4 13" xfId="7343" xr:uid="{6836E052-0746-42E0-B7CD-3A9904CFE78F}"/>
    <cellStyle name="Įprastas 4 5 4 13 2" xfId="15273" xr:uid="{C4F38C8C-254F-4EC4-9192-ED5876E20FD4}"/>
    <cellStyle name="Įprastas 4 5 4 14" xfId="7987" xr:uid="{F946C212-179E-4482-851C-9B6D332FCA66}"/>
    <cellStyle name="Įprastas 4 5 4 2" xfId="122" xr:uid="{336F37F6-2516-4B4C-8F1B-BE9112F1DFE3}"/>
    <cellStyle name="Įprastas 4 5 4 2 10" xfId="3788" xr:uid="{BA0E3E43-4490-491C-8EAC-5B54BA3B4380}"/>
    <cellStyle name="Įprastas 4 5 4 2 10 2" xfId="11718" xr:uid="{DE0EE5BA-2D5E-49B1-8956-7E6EC3144052}"/>
    <cellStyle name="Įprastas 4 5 4 2 11" xfId="7408" xr:uid="{E4CA2A45-7407-49BD-B176-644FFE288A32}"/>
    <cellStyle name="Įprastas 4 5 4 2 11 2" xfId="15338" xr:uid="{9D3E7A1D-8A0F-43C1-8C2F-2BF6DF56479C}"/>
    <cellStyle name="Įprastas 4 5 4 2 12" xfId="8052" xr:uid="{B83B400D-B305-4234-81F1-6F434E008C58}"/>
    <cellStyle name="Įprastas 4 5 4 2 2" xfId="252" xr:uid="{1F53F2D5-B163-47B0-AD5B-30446EE1CA73}"/>
    <cellStyle name="Įprastas 4 5 4 2 2 10" xfId="8182" xr:uid="{7F87BFBB-F904-4EC8-8806-AE9DF1D0CFD1}"/>
    <cellStyle name="Įprastas 4 5 4 2 2 2" xfId="574" xr:uid="{BD2F00D2-F52D-4F04-9C92-1F6E391E1DE1}"/>
    <cellStyle name="Įprastas 4 5 4 2 2 2 2" xfId="1218" xr:uid="{B753E743-85E9-401D-B3DA-33EF46529402}"/>
    <cellStyle name="Įprastas 4 5 4 2 2 2 2 2" xfId="5113" xr:uid="{EEF8C1FD-EF0A-4388-949A-25B769FFA826}"/>
    <cellStyle name="Įprastas 4 5 4 2 2 2 2 2 2" xfId="13043" xr:uid="{37130034-176A-4E98-9070-0AF8142F8B07}"/>
    <cellStyle name="Įprastas 4 5 4 2 2 2 2 3" xfId="9148" xr:uid="{1ED679E7-45B6-45E3-9A8C-DCE5B03281F8}"/>
    <cellStyle name="Įprastas 4 5 4 2 2 2 3" xfId="2184" xr:uid="{950AEB30-1669-444C-B250-E41F42897F9B}"/>
    <cellStyle name="Įprastas 4 5 4 2 2 2 3 2" xfId="6077" xr:uid="{808FF9D0-35A9-4C84-8F96-7AB2AA27E712}"/>
    <cellStyle name="Įprastas 4 5 4 2 2 2 3 2 2" xfId="14007" xr:uid="{0EF7E705-0330-4CEE-A622-3C40B6F07427}"/>
    <cellStyle name="Įprastas 4 5 4 2 2 2 3 3" xfId="10114" xr:uid="{EFB19B32-939A-4884-981C-87EAD3732BE9}"/>
    <cellStyle name="Įprastas 4 5 4 2 2 2 4" xfId="2828" xr:uid="{10712885-EA3B-41F1-AE3F-A2858B484797}"/>
    <cellStyle name="Įprastas 4 5 4 2 2 2 4 2" xfId="6800" xr:uid="{266500D5-4A44-4A77-918E-9B58816E3636}"/>
    <cellStyle name="Įprastas 4 5 4 2 2 2 4 2 2" xfId="14730" xr:uid="{DACDBAB9-5958-4A75-A2BB-A9755D9AC8DC}"/>
    <cellStyle name="Įprastas 4 5 4 2 2 2 4 3" xfId="10758" xr:uid="{E26B64E1-7A62-4F4A-A1E0-FF41FFD88007}"/>
    <cellStyle name="Įprastas 4 5 4 2 2 2 5" xfId="3472" xr:uid="{E387D223-9EDC-495C-A409-FD1D702B0090}"/>
    <cellStyle name="Įprastas 4 5 4 2 2 2 5 2" xfId="11402" xr:uid="{676494A4-CF5E-4CD1-9048-FADD50A3A4DD}"/>
    <cellStyle name="Įprastas 4 5 4 2 2 2 6" xfId="4149" xr:uid="{32958230-FD5F-4147-89E9-6E51F2B4F063}"/>
    <cellStyle name="Įprastas 4 5 4 2 2 2 6 2" xfId="12079" xr:uid="{7F28FE78-229A-4110-8217-ECC0DF350EC7}"/>
    <cellStyle name="Įprastas 4 5 4 2 2 2 7" xfId="7860" xr:uid="{B6CC5212-D0E4-4B37-9A1E-D4408B098AAD}"/>
    <cellStyle name="Įprastas 4 5 4 2 2 2 7 2" xfId="15790" xr:uid="{971125B9-000E-4A05-9614-0F193C0E304B}"/>
    <cellStyle name="Įprastas 4 5 4 2 2 2 8" xfId="8504" xr:uid="{06190CBB-0E85-48C4-B920-828DA26F03A2}"/>
    <cellStyle name="Įprastas 4 5 4 2 2 3" xfId="896" xr:uid="{4CF7DB86-3AC1-40D9-82D6-EADEAAAAE877}"/>
    <cellStyle name="Įprastas 4 5 4 2 2 3 2" xfId="5354" xr:uid="{F6F4D98F-87CA-49CC-8325-18A918264E4B}"/>
    <cellStyle name="Įprastas 4 5 4 2 2 3 2 2" xfId="13284" xr:uid="{A6088B3C-A13F-4EA7-887B-23892F33CFA1}"/>
    <cellStyle name="Įprastas 4 5 4 2 2 3 3" xfId="6318" xr:uid="{6C7661DD-DAA1-4C16-84F1-DC60203A4640}"/>
    <cellStyle name="Įprastas 4 5 4 2 2 3 3 2" xfId="14248" xr:uid="{6CCA7B90-2666-441C-9289-CB522AC4AED3}"/>
    <cellStyle name="Įprastas 4 5 4 2 2 3 4" xfId="7041" xr:uid="{EA33B4C2-017B-4F87-BD2D-EC56B632BFB0}"/>
    <cellStyle name="Įprastas 4 5 4 2 2 3 4 2" xfId="14971" xr:uid="{FF5C1C84-9C61-4234-81FC-76A4E093921D}"/>
    <cellStyle name="Įprastas 4 5 4 2 2 3 5" xfId="4390" xr:uid="{016EE9A9-4D66-467A-B39D-DFB2EC8CA922}"/>
    <cellStyle name="Įprastas 4 5 4 2 2 3 5 2" xfId="12320" xr:uid="{B2F417FE-0313-4A7D-A0AF-DEF721D80ECA}"/>
    <cellStyle name="Įprastas 4 5 4 2 2 3 6" xfId="8826" xr:uid="{58DBCF83-7D15-467D-9587-559187FB08F2}"/>
    <cellStyle name="Įprastas 4 5 4 2 2 4" xfId="1540" xr:uid="{72A26E1B-F934-4F53-B0FB-65B5E4AA4DD1}"/>
    <cellStyle name="Įprastas 4 5 4 2 2 4 2" xfId="5595" xr:uid="{1FF0D0FC-B8D0-45CB-9D46-E2040762A406}"/>
    <cellStyle name="Įprastas 4 5 4 2 2 4 2 2" xfId="13525" xr:uid="{476460FD-6C1A-4B8C-A3FE-2869AEDF94D1}"/>
    <cellStyle name="Įprastas 4 5 4 2 2 4 3" xfId="7282" xr:uid="{091D3108-323D-4331-9A50-2CA666BEA212}"/>
    <cellStyle name="Įprastas 4 5 4 2 2 4 3 2" xfId="15212" xr:uid="{BE6F84ED-8A21-4BF9-A340-2007C9FA343A}"/>
    <cellStyle name="Įprastas 4 5 4 2 2 4 4" xfId="4631" xr:uid="{0174732E-9F52-4D0E-B086-6C3D50D09002}"/>
    <cellStyle name="Įprastas 4 5 4 2 2 4 4 2" xfId="12561" xr:uid="{0422D0BC-2CAB-4E8B-99C3-5752022344D2}"/>
    <cellStyle name="Įprastas 4 5 4 2 2 4 5" xfId="9470" xr:uid="{2DE7A510-75A8-4578-BF7B-070FA9DBC209}"/>
    <cellStyle name="Įprastas 4 5 4 2 2 5" xfId="1862" xr:uid="{1ADFA3E9-A560-4CAD-B57A-50827D30B899}"/>
    <cellStyle name="Įprastas 4 5 4 2 2 5 2" xfId="4872" xr:uid="{D7C19532-BCC3-432D-B011-5AF59A43B4D8}"/>
    <cellStyle name="Įprastas 4 5 4 2 2 5 2 2" xfId="12802" xr:uid="{E08E10FD-7C65-486C-8CAF-8D233BE514D6}"/>
    <cellStyle name="Įprastas 4 5 4 2 2 5 3" xfId="9792" xr:uid="{424BF11F-1BB9-4234-8004-2139972A3C87}"/>
    <cellStyle name="Įprastas 4 5 4 2 2 6" xfId="2506" xr:uid="{CC916419-B786-42BB-9E0B-69FFAC3B5CCF}"/>
    <cellStyle name="Įprastas 4 5 4 2 2 6 2" xfId="5836" xr:uid="{037D5304-538F-4CF8-9A28-29AC4DEDA717}"/>
    <cellStyle name="Įprastas 4 5 4 2 2 6 2 2" xfId="13766" xr:uid="{CC4C988B-1B60-459A-BD4E-7F76D4D1EFC9}"/>
    <cellStyle name="Įprastas 4 5 4 2 2 6 3" xfId="10436" xr:uid="{F04F0A01-4551-4C39-816B-83B433D136A3}"/>
    <cellStyle name="Įprastas 4 5 4 2 2 7" xfId="3150" xr:uid="{62179E2F-E3B5-4FBE-B5BF-B9804E31A073}"/>
    <cellStyle name="Įprastas 4 5 4 2 2 7 2" xfId="6559" xr:uid="{47D494EC-1CF6-4FC6-9E8E-153CE51437C6}"/>
    <cellStyle name="Įprastas 4 5 4 2 2 7 2 2" xfId="14489" xr:uid="{9D1E6647-3491-491B-BA7D-55FD75032B2B}"/>
    <cellStyle name="Įprastas 4 5 4 2 2 7 3" xfId="11080" xr:uid="{29EFC233-95A1-402F-B0D8-DBFD443A77D1}"/>
    <cellStyle name="Įprastas 4 5 4 2 2 8" xfId="3908" xr:uid="{B792BAAA-12F9-466C-BAF5-4844A5AF2A69}"/>
    <cellStyle name="Įprastas 4 5 4 2 2 8 2" xfId="11838" xr:uid="{2F983A80-4C62-4709-9EF0-1FDE798A049E}"/>
    <cellStyle name="Įprastas 4 5 4 2 2 9" xfId="7538" xr:uid="{3E4D54C1-51EF-4E0F-8347-990CDDB2B76B}"/>
    <cellStyle name="Įprastas 4 5 4 2 2 9 2" xfId="15468" xr:uid="{408548A1-9FD5-45C1-B7F0-CCC87D4BF553}"/>
    <cellStyle name="Įprastas 4 5 4 2 3" xfId="444" xr:uid="{A788E540-162E-484F-8D41-0AF14C22515A}"/>
    <cellStyle name="Įprastas 4 5 4 2 3 2" xfId="1088" xr:uid="{23C73D08-6EA2-4193-8F81-3D3492C1F0A6}"/>
    <cellStyle name="Įprastas 4 5 4 2 3 2 2" xfId="4993" xr:uid="{D2052382-36F2-419E-BEFD-BBB086DC6CDB}"/>
    <cellStyle name="Įprastas 4 5 4 2 3 2 2 2" xfId="12923" xr:uid="{7337949E-4AFD-4409-A194-955A26FD5213}"/>
    <cellStyle name="Įprastas 4 5 4 2 3 2 3" xfId="9018" xr:uid="{86CFE30E-1332-4A49-A519-BBD1EB8B5108}"/>
    <cellStyle name="Įprastas 4 5 4 2 3 3" xfId="2054" xr:uid="{65CF7D53-516E-41BF-AFBA-8B46CA882822}"/>
    <cellStyle name="Įprastas 4 5 4 2 3 3 2" xfId="5957" xr:uid="{6D7C779F-7409-49EA-87F1-08A8EEECB66C}"/>
    <cellStyle name="Įprastas 4 5 4 2 3 3 2 2" xfId="13887" xr:uid="{34A6DB81-3B33-462D-A5D3-E8874E7731C2}"/>
    <cellStyle name="Įprastas 4 5 4 2 3 3 3" xfId="9984" xr:uid="{F65592DA-F1A6-4496-A342-F87A29538492}"/>
    <cellStyle name="Įprastas 4 5 4 2 3 4" xfId="2698" xr:uid="{9A9ACB54-4707-486D-8A45-7A4A2D776F18}"/>
    <cellStyle name="Įprastas 4 5 4 2 3 4 2" xfId="6680" xr:uid="{1E43AF20-8298-49CB-A912-F13BF63791C0}"/>
    <cellStyle name="Įprastas 4 5 4 2 3 4 2 2" xfId="14610" xr:uid="{2FD14446-D0B6-489A-B688-255E486C9E0B}"/>
    <cellStyle name="Įprastas 4 5 4 2 3 4 3" xfId="10628" xr:uid="{4DE7D8E5-29F4-46F6-A325-1235B894BB55}"/>
    <cellStyle name="Įprastas 4 5 4 2 3 5" xfId="3342" xr:uid="{473FA272-4301-49E5-8099-C6383460D3BF}"/>
    <cellStyle name="Įprastas 4 5 4 2 3 5 2" xfId="11272" xr:uid="{714E6817-19DE-4070-A800-7D5F6728DD22}"/>
    <cellStyle name="Įprastas 4 5 4 2 3 6" xfId="4029" xr:uid="{277FC7AF-064C-49BF-9E4A-22EF3798FD77}"/>
    <cellStyle name="Įprastas 4 5 4 2 3 6 2" xfId="11959" xr:uid="{005AC8D4-3349-45C1-AF99-BCF2E584CDA1}"/>
    <cellStyle name="Įprastas 4 5 4 2 3 7" xfId="7730" xr:uid="{D768E371-BF2B-41D1-9E30-6567476D93C5}"/>
    <cellStyle name="Įprastas 4 5 4 2 3 7 2" xfId="15660" xr:uid="{BC563D5D-C985-4726-BFA2-2E4A755F8DB4}"/>
    <cellStyle name="Įprastas 4 5 4 2 3 8" xfId="8374" xr:uid="{6C540D47-E0EE-46F8-B8BD-2E89DA99D566}"/>
    <cellStyle name="Įprastas 4 5 4 2 4" xfId="766" xr:uid="{6F96F734-6963-4C49-8E9D-7BACCCE71FFC}"/>
    <cellStyle name="Įprastas 4 5 4 2 4 2" xfId="5234" xr:uid="{A4542E45-46E6-4A7A-80D8-29886FB5DA46}"/>
    <cellStyle name="Įprastas 4 5 4 2 4 2 2" xfId="13164" xr:uid="{A3F1F8F7-D7A9-4DE6-B113-7D9C4A5C28B6}"/>
    <cellStyle name="Įprastas 4 5 4 2 4 3" xfId="6198" xr:uid="{D8CC9476-ED29-4254-9CFA-AE02969DE72D}"/>
    <cellStyle name="Įprastas 4 5 4 2 4 3 2" xfId="14128" xr:uid="{314F0387-1A92-444A-BECC-1A58D1370D83}"/>
    <cellStyle name="Įprastas 4 5 4 2 4 4" xfId="6921" xr:uid="{37379A94-FA69-4AD4-982A-8E20E4BE347C}"/>
    <cellStyle name="Įprastas 4 5 4 2 4 4 2" xfId="14851" xr:uid="{9E2B47D7-D3C6-4302-83AE-70885D126CD8}"/>
    <cellStyle name="Įprastas 4 5 4 2 4 5" xfId="4270" xr:uid="{53CCE658-8D81-4B6D-9107-CEAB88089C5A}"/>
    <cellStyle name="Įprastas 4 5 4 2 4 5 2" xfId="12200" xr:uid="{7E1F8CBC-B74B-478B-9B27-15E0BE3EFCAA}"/>
    <cellStyle name="Įprastas 4 5 4 2 4 6" xfId="8696" xr:uid="{FBC161F4-E38D-4952-A0DA-0CDD9E792CB8}"/>
    <cellStyle name="Įprastas 4 5 4 2 5" xfId="1410" xr:uid="{AA0B4EE2-4D31-41FC-9B6C-464F61121AC9}"/>
    <cellStyle name="Įprastas 4 5 4 2 5 2" xfId="5475" xr:uid="{51A1E629-849D-4BB7-8CA1-672D374318F0}"/>
    <cellStyle name="Įprastas 4 5 4 2 5 2 2" xfId="13405" xr:uid="{47484A50-EACB-48C3-8DAE-47B548A5C410}"/>
    <cellStyle name="Įprastas 4 5 4 2 5 3" xfId="7162" xr:uid="{E65C8B4C-CFA7-4501-AD6B-5BD4E3CBC8B4}"/>
    <cellStyle name="Įprastas 4 5 4 2 5 3 2" xfId="15092" xr:uid="{F266388B-D3FA-418F-AB4A-94A5F4078E0A}"/>
    <cellStyle name="Įprastas 4 5 4 2 5 4" xfId="4511" xr:uid="{04BBCFF3-D75C-452A-85A6-F34766CDA6E6}"/>
    <cellStyle name="Įprastas 4 5 4 2 5 4 2" xfId="12441" xr:uid="{E060D02F-29F9-4E02-BE67-A2C9A9971683}"/>
    <cellStyle name="Įprastas 4 5 4 2 5 5" xfId="9340" xr:uid="{4183DB9E-A6B4-4C4F-9299-E442DEA50F23}"/>
    <cellStyle name="Įprastas 4 5 4 2 6" xfId="1732" xr:uid="{1E7AAE55-9533-467C-9D05-A304C1D57B9F}"/>
    <cellStyle name="Įprastas 4 5 4 2 6 2" xfId="4752" xr:uid="{4CC1920A-A63D-4117-B75F-9D0AB362C7F0}"/>
    <cellStyle name="Įprastas 4 5 4 2 6 2 2" xfId="12682" xr:uid="{69E51DC2-6CCC-42CD-800A-E11A3E885547}"/>
    <cellStyle name="Įprastas 4 5 4 2 6 3" xfId="9662" xr:uid="{BB74A491-9242-43AE-8AD3-A245939048A0}"/>
    <cellStyle name="Įprastas 4 5 4 2 7" xfId="2376" xr:uid="{2476C457-4249-4C05-9260-8F3AF16EF8BD}"/>
    <cellStyle name="Įprastas 4 5 4 2 7 2" xfId="5716" xr:uid="{DFFB7B8D-F237-41CD-8CB3-F32BCF760DA2}"/>
    <cellStyle name="Įprastas 4 5 4 2 7 2 2" xfId="13646" xr:uid="{7D963B37-B48D-4476-89E9-8D9D620382E4}"/>
    <cellStyle name="Įprastas 4 5 4 2 7 3" xfId="10306" xr:uid="{5CECADC8-BE4F-43AE-AC6A-E2BA85066E90}"/>
    <cellStyle name="Įprastas 4 5 4 2 8" xfId="3020" xr:uid="{B56E25CF-336B-43F1-98FA-F701A6FE3EA0}"/>
    <cellStyle name="Įprastas 4 5 4 2 8 2" xfId="6439" xr:uid="{EDAE32D1-FFA3-41C9-9F63-B255D5E48F88}"/>
    <cellStyle name="Įprastas 4 5 4 2 8 2 2" xfId="14369" xr:uid="{E53D53DA-73BB-4C1C-99AD-13333939EE55}"/>
    <cellStyle name="Įprastas 4 5 4 2 8 3" xfId="10950" xr:uid="{235221E7-3B10-4224-A630-04FBD447B76F}"/>
    <cellStyle name="Įprastas 4 5 4 2 9" xfId="3664" xr:uid="{45431078-F478-48B3-998B-9F4CBA829D97}"/>
    <cellStyle name="Įprastas 4 5 4 2 9 2" xfId="11594" xr:uid="{8B560949-D40C-4EC1-8EEB-C1EFA3F30749}"/>
    <cellStyle name="Įprastas 4 5 4 3" xfId="187" xr:uid="{AA0F1427-5CC1-421B-8BAF-EC9938170555}"/>
    <cellStyle name="Įprastas 4 5 4 3 10" xfId="8117" xr:uid="{F2F1A977-88E1-49EF-8DCE-7AF481970255}"/>
    <cellStyle name="Įprastas 4 5 4 3 2" xfId="509" xr:uid="{04756F6C-0C61-44DB-87FF-4D7F3D2E3EB6}"/>
    <cellStyle name="Įprastas 4 5 4 3 2 2" xfId="1153" xr:uid="{58F21CBE-F935-4406-BB7E-63AD203F43BE}"/>
    <cellStyle name="Įprastas 4 5 4 3 2 2 2" xfId="5053" xr:uid="{6F9235D3-C7D4-40A1-869C-0D4225373108}"/>
    <cellStyle name="Įprastas 4 5 4 3 2 2 2 2" xfId="12983" xr:uid="{F9E7658E-8492-46F4-AA6F-A9701ACF5AE2}"/>
    <cellStyle name="Įprastas 4 5 4 3 2 2 3" xfId="9083" xr:uid="{93241FB5-734F-4C6A-A987-00D2C7D06B25}"/>
    <cellStyle name="Įprastas 4 5 4 3 2 3" xfId="2119" xr:uid="{B08F273C-3EAC-4D65-A62F-56508A63011D}"/>
    <cellStyle name="Įprastas 4 5 4 3 2 3 2" xfId="6017" xr:uid="{65957B27-3016-4629-B429-FE4C95952980}"/>
    <cellStyle name="Įprastas 4 5 4 3 2 3 2 2" xfId="13947" xr:uid="{7896A48E-8480-42C0-A2A0-07D1C5646823}"/>
    <cellStyle name="Įprastas 4 5 4 3 2 3 3" xfId="10049" xr:uid="{06A73090-37BB-4AE2-A410-8A60979F55CE}"/>
    <cellStyle name="Įprastas 4 5 4 3 2 4" xfId="2763" xr:uid="{7C4D1FA0-FC9B-4C8A-A05B-EF72A150982B}"/>
    <cellStyle name="Įprastas 4 5 4 3 2 4 2" xfId="6740" xr:uid="{C396A943-A066-4362-9A88-78E4F75DCD47}"/>
    <cellStyle name="Įprastas 4 5 4 3 2 4 2 2" xfId="14670" xr:uid="{8D4718AD-6CDD-4F60-8865-777B45460B77}"/>
    <cellStyle name="Įprastas 4 5 4 3 2 4 3" xfId="10693" xr:uid="{75EEBBBB-31A9-4DCD-A67E-4DCB12FDEFE1}"/>
    <cellStyle name="Įprastas 4 5 4 3 2 5" xfId="3407" xr:uid="{2C271AC6-EE38-4A1D-8064-D3E130ADD764}"/>
    <cellStyle name="Įprastas 4 5 4 3 2 5 2" xfId="11337" xr:uid="{49652C33-716A-4853-B39F-884775EB795C}"/>
    <cellStyle name="Įprastas 4 5 4 3 2 6" xfId="4089" xr:uid="{FBF503B5-60EC-41A6-9085-A83771C54AD6}"/>
    <cellStyle name="Įprastas 4 5 4 3 2 6 2" xfId="12019" xr:uid="{C6AA1606-7576-40F3-804F-E3376C1E3AC7}"/>
    <cellStyle name="Įprastas 4 5 4 3 2 7" xfId="7795" xr:uid="{FFCC0368-A349-4E58-899C-C5446EB14951}"/>
    <cellStyle name="Įprastas 4 5 4 3 2 7 2" xfId="15725" xr:uid="{8FF5D324-EC05-4ED4-A85D-4CD12B43B98D}"/>
    <cellStyle name="Įprastas 4 5 4 3 2 8" xfId="8439" xr:uid="{2053B1E4-FED7-4946-BB22-39AE5F7492BB}"/>
    <cellStyle name="Įprastas 4 5 4 3 3" xfId="831" xr:uid="{2F0D4511-8BE0-4260-A911-5E71B6D68962}"/>
    <cellStyle name="Įprastas 4 5 4 3 3 2" xfId="5294" xr:uid="{FA831D3E-6192-47A5-9C79-9C277E8425C6}"/>
    <cellStyle name="Įprastas 4 5 4 3 3 2 2" xfId="13224" xr:uid="{0ECC034A-2C6A-4284-9B3A-23D00DFC1C17}"/>
    <cellStyle name="Įprastas 4 5 4 3 3 3" xfId="6258" xr:uid="{71AE5374-DBAE-468C-A227-80B9BB472001}"/>
    <cellStyle name="Įprastas 4 5 4 3 3 3 2" xfId="14188" xr:uid="{2F14DFAF-F8B7-4EFA-BE20-3D0E15325EF6}"/>
    <cellStyle name="Įprastas 4 5 4 3 3 4" xfId="6981" xr:uid="{513AFC47-A786-476F-906B-AD8674FFE0FF}"/>
    <cellStyle name="Įprastas 4 5 4 3 3 4 2" xfId="14911" xr:uid="{98A5FE28-4B93-492D-8C45-71B365330BA2}"/>
    <cellStyle name="Įprastas 4 5 4 3 3 5" xfId="4330" xr:uid="{845048F9-982F-41D5-BB33-265B4B56DBF3}"/>
    <cellStyle name="Įprastas 4 5 4 3 3 5 2" xfId="12260" xr:uid="{DB9C25F7-E1EF-42A7-BC2D-58DC15FAC650}"/>
    <cellStyle name="Įprastas 4 5 4 3 3 6" xfId="8761" xr:uid="{BEF111F2-A12B-429B-B5D8-6A35E246E84C}"/>
    <cellStyle name="Įprastas 4 5 4 3 4" xfId="1475" xr:uid="{481CFB8E-449E-41FE-92C2-B93F1F638E85}"/>
    <cellStyle name="Įprastas 4 5 4 3 4 2" xfId="5535" xr:uid="{111D098E-576A-4D09-8B52-A6CA529B7FA2}"/>
    <cellStyle name="Įprastas 4 5 4 3 4 2 2" xfId="13465" xr:uid="{FEF6908C-9256-41C1-9428-C7EC80437ADC}"/>
    <cellStyle name="Įprastas 4 5 4 3 4 3" xfId="7222" xr:uid="{844C0B8D-F89D-4B47-8B46-DF9BDECCBB8E}"/>
    <cellStyle name="Įprastas 4 5 4 3 4 3 2" xfId="15152" xr:uid="{AB355A13-EEAA-4B97-A57B-8EA0E0C13D13}"/>
    <cellStyle name="Įprastas 4 5 4 3 4 4" xfId="4571" xr:uid="{2F8C89CC-28EF-49B8-909C-923F12B08B63}"/>
    <cellStyle name="Įprastas 4 5 4 3 4 4 2" xfId="12501" xr:uid="{72160EA3-75C3-4C94-B083-65B6719FC5B9}"/>
    <cellStyle name="Įprastas 4 5 4 3 4 5" xfId="9405" xr:uid="{7B23622A-26B7-40F9-8CB2-77844DE42935}"/>
    <cellStyle name="Įprastas 4 5 4 3 5" xfId="1797" xr:uid="{7EC5DF46-1D36-4EB4-B650-CB521A10D8CF}"/>
    <cellStyle name="Įprastas 4 5 4 3 5 2" xfId="4812" xr:uid="{FE1FCCE4-0FBC-4546-9481-0CE20596C8D7}"/>
    <cellStyle name="Įprastas 4 5 4 3 5 2 2" xfId="12742" xr:uid="{4DE9D3FC-DFEE-4FAC-A3D5-05E8DD3AF4A7}"/>
    <cellStyle name="Įprastas 4 5 4 3 5 3" xfId="9727" xr:uid="{4A30CD44-4659-4A5D-86C7-DA705443CA45}"/>
    <cellStyle name="Įprastas 4 5 4 3 6" xfId="2441" xr:uid="{19932347-E81B-4760-A018-7261F34D5192}"/>
    <cellStyle name="Įprastas 4 5 4 3 6 2" xfId="5776" xr:uid="{107EA762-B778-4792-95AA-87B650089E66}"/>
    <cellStyle name="Įprastas 4 5 4 3 6 2 2" xfId="13706" xr:uid="{FE06BB45-2091-4257-A341-F42FDD4B2CCE}"/>
    <cellStyle name="Įprastas 4 5 4 3 6 3" xfId="10371" xr:uid="{4C8CCC29-D601-442D-85A7-CAA4685F7637}"/>
    <cellStyle name="Įprastas 4 5 4 3 7" xfId="3085" xr:uid="{6B6F0445-7D84-404E-91E7-25172A3F390F}"/>
    <cellStyle name="Įprastas 4 5 4 3 7 2" xfId="6499" xr:uid="{BA111115-9784-45AB-8546-6CB55E3C1E80}"/>
    <cellStyle name="Įprastas 4 5 4 3 7 2 2" xfId="14429" xr:uid="{DE1181CE-1B69-47F0-BFD4-4C13D504A129}"/>
    <cellStyle name="Įprastas 4 5 4 3 7 3" xfId="11015" xr:uid="{B01FCB81-D416-4C4D-9639-B9795080327F}"/>
    <cellStyle name="Įprastas 4 5 4 3 8" xfId="3848" xr:uid="{2B8AA976-AD16-4CE6-91FE-CCF070502F54}"/>
    <cellStyle name="Įprastas 4 5 4 3 8 2" xfId="11778" xr:uid="{1977831C-4F51-4F74-9FAC-B19F845424A8}"/>
    <cellStyle name="Įprastas 4 5 4 3 9" xfId="7473" xr:uid="{0A0EF8AA-EBCD-40E1-9C4B-770F3F25E862}"/>
    <cellStyle name="Įprastas 4 5 4 3 9 2" xfId="15403" xr:uid="{CCBD677C-CE7F-49C6-8555-A4E9809288D1}"/>
    <cellStyle name="Įprastas 4 5 4 4" xfId="316" xr:uid="{EBB423A2-462E-4979-97B5-DBC182482C05}"/>
    <cellStyle name="Įprastas 4 5 4 4 10" xfId="8246" xr:uid="{31770D89-EDE3-4513-9D1C-F8B2848F7234}"/>
    <cellStyle name="Įprastas 4 5 4 4 2" xfId="638" xr:uid="{B82275FD-4A8A-4950-9058-65690895DC0D}"/>
    <cellStyle name="Įprastas 4 5 4 4 2 2" xfId="1282" xr:uid="{18CA90DE-9D3A-473F-B52A-2FCC7854DDD0}"/>
    <cellStyle name="Įprastas 4 5 4 4 2 2 2" xfId="9212" xr:uid="{FCB28D9C-B278-4181-8E08-1BE4BE8BA03E}"/>
    <cellStyle name="Įprastas 4 5 4 4 2 3" xfId="2248" xr:uid="{871D2E05-BC9D-48C3-915E-1E1FDAF24623}"/>
    <cellStyle name="Įprastas 4 5 4 4 2 3 2" xfId="10178" xr:uid="{8EC8BA30-0597-44C1-AEA5-D4BCD9E40091}"/>
    <cellStyle name="Įprastas 4 5 4 4 2 4" xfId="2892" xr:uid="{80299F61-5C24-4382-86A9-B44FB4E2491D}"/>
    <cellStyle name="Įprastas 4 5 4 4 2 4 2" xfId="10822" xr:uid="{757AB1B8-9A66-470B-9405-AE6900742582}"/>
    <cellStyle name="Įprastas 4 5 4 4 2 5" xfId="3536" xr:uid="{7050D794-4905-47A5-9412-AE21D6C44BFE}"/>
    <cellStyle name="Įprastas 4 5 4 4 2 5 2" xfId="11466" xr:uid="{ED39B415-20F3-4BA3-AB62-2F0775870248}"/>
    <cellStyle name="Įprastas 4 5 4 4 2 6" xfId="4933" xr:uid="{554B4B53-10DE-4599-B89E-485E3ACF634A}"/>
    <cellStyle name="Įprastas 4 5 4 4 2 6 2" xfId="12863" xr:uid="{9A23A0DA-0403-4EE5-9680-E2DC98A5983D}"/>
    <cellStyle name="Įprastas 4 5 4 4 2 7" xfId="7924" xr:uid="{403073FC-B887-4D55-A739-7530E9A25BFE}"/>
    <cellStyle name="Įprastas 4 5 4 4 2 7 2" xfId="15854" xr:uid="{9F0F1E49-BD29-40ED-8C48-E32DF1096BA4}"/>
    <cellStyle name="Įprastas 4 5 4 4 2 8" xfId="8568" xr:uid="{F6FAB1EA-4929-478C-B9E6-F8F725DCDA91}"/>
    <cellStyle name="Įprastas 4 5 4 4 3" xfId="960" xr:uid="{D06A43A9-6FF1-4CDE-AEB7-9A68D2BE8E73}"/>
    <cellStyle name="Įprastas 4 5 4 4 3 2" xfId="5897" xr:uid="{4359F31B-DB71-49F6-B76F-499101D2632F}"/>
    <cellStyle name="Įprastas 4 5 4 4 3 2 2" xfId="13827" xr:uid="{5B4C9BD5-F4B2-4D9C-88EC-82BC5BE45FF0}"/>
    <cellStyle name="Įprastas 4 5 4 4 3 3" xfId="8890" xr:uid="{16D90712-1EF9-4267-85CE-38FEC6970340}"/>
    <cellStyle name="Įprastas 4 5 4 4 4" xfId="1604" xr:uid="{54C194B8-0E5B-45E4-BBE4-F9E5FFB0D875}"/>
    <cellStyle name="Įprastas 4 5 4 4 4 2" xfId="6620" xr:uid="{58D8130E-BF42-439B-A030-5278EDA989BB}"/>
    <cellStyle name="Įprastas 4 5 4 4 4 2 2" xfId="14550" xr:uid="{9720BEA3-AB7A-45E6-AB66-23280F15B498}"/>
    <cellStyle name="Įprastas 4 5 4 4 4 3" xfId="9534" xr:uid="{5CABC98C-A4A4-44B4-B565-37E03185E0C6}"/>
    <cellStyle name="Įprastas 4 5 4 4 5" xfId="1926" xr:uid="{CFAFF832-D531-4B1B-9E3D-E2CAF8A1C10F}"/>
    <cellStyle name="Įprastas 4 5 4 4 5 2" xfId="9856" xr:uid="{A800F714-A340-41CB-8FF0-980BA4DF7A76}"/>
    <cellStyle name="Įprastas 4 5 4 4 6" xfId="2570" xr:uid="{ECF9504B-CEB8-4197-BD92-24036501B9B9}"/>
    <cellStyle name="Įprastas 4 5 4 4 6 2" xfId="10500" xr:uid="{B339A17F-D587-42D1-8176-A0119BE93B6F}"/>
    <cellStyle name="Įprastas 4 5 4 4 7" xfId="3214" xr:uid="{540F9D07-4D64-4543-8171-B9637F1F244A}"/>
    <cellStyle name="Įprastas 4 5 4 4 7 2" xfId="11144" xr:uid="{1F867479-1C91-4D86-AD61-FE3FD06140E3}"/>
    <cellStyle name="Įprastas 4 5 4 4 8" xfId="3969" xr:uid="{ED20FF09-EECD-4197-9BFD-4BB7974491AD}"/>
    <cellStyle name="Įprastas 4 5 4 4 8 2" xfId="11899" xr:uid="{07B5824A-1E76-431C-A0BC-BF68D9248C72}"/>
    <cellStyle name="Įprastas 4 5 4 4 9" xfId="7602" xr:uid="{64A53189-1021-4CF5-951E-FF9A44C3E632}"/>
    <cellStyle name="Įprastas 4 5 4 4 9 2" xfId="15532" xr:uid="{0528A79C-FAA0-409F-A5D3-5ED4ADEB6C31}"/>
    <cellStyle name="Įprastas 4 5 4 5" xfId="379" xr:uid="{40EDD1D6-7429-4CD0-ACDF-6F004C57F98B}"/>
    <cellStyle name="Įprastas 4 5 4 5 2" xfId="1023" xr:uid="{AB99C414-2B4A-4204-B59A-02D355BB6172}"/>
    <cellStyle name="Įprastas 4 5 4 5 2 2" xfId="5174" xr:uid="{EF740FA2-A1F0-4E95-82D9-4DFE9770F72F}"/>
    <cellStyle name="Įprastas 4 5 4 5 2 2 2" xfId="13104" xr:uid="{4096CECA-DBA2-4BE0-B128-57C979B09C02}"/>
    <cellStyle name="Įprastas 4 5 4 5 2 3" xfId="8953" xr:uid="{5AE679CD-6BE5-4264-A0A1-5C99CBB24B66}"/>
    <cellStyle name="Įprastas 4 5 4 5 3" xfId="1989" xr:uid="{0E8D5FB1-C26D-40A7-BE64-5E021DC8F753}"/>
    <cellStyle name="Įprastas 4 5 4 5 3 2" xfId="6138" xr:uid="{3E61F3A6-4470-4205-8F81-C07E68EB2052}"/>
    <cellStyle name="Įprastas 4 5 4 5 3 2 2" xfId="14068" xr:uid="{50276739-4582-4F17-B70D-B644A9CA8CA8}"/>
    <cellStyle name="Įprastas 4 5 4 5 3 3" xfId="9919" xr:uid="{600CBFF8-4D37-465A-84C2-00B9D06FF145}"/>
    <cellStyle name="Įprastas 4 5 4 5 4" xfId="2633" xr:uid="{BCBA8548-9E2E-4595-A08D-5AA5523811A9}"/>
    <cellStyle name="Įprastas 4 5 4 5 4 2" xfId="6861" xr:uid="{F5C171B7-C0E4-4FAD-8383-85643D85D3E7}"/>
    <cellStyle name="Įprastas 4 5 4 5 4 2 2" xfId="14791" xr:uid="{03102BD6-822E-4262-B783-EBA5C7B8B70A}"/>
    <cellStyle name="Įprastas 4 5 4 5 4 3" xfId="10563" xr:uid="{5C5FF065-1076-4C1C-AE79-D5804D3AEA97}"/>
    <cellStyle name="Įprastas 4 5 4 5 5" xfId="3277" xr:uid="{C2C63991-01A0-4C0E-AF47-A48B36EE04F2}"/>
    <cellStyle name="Įprastas 4 5 4 5 5 2" xfId="11207" xr:uid="{96230361-C402-431A-88C7-5D3820D5C9C5}"/>
    <cellStyle name="Įprastas 4 5 4 5 6" xfId="4210" xr:uid="{AE3145F9-C5DF-4267-B2B7-07E4C83FB3A1}"/>
    <cellStyle name="Įprastas 4 5 4 5 6 2" xfId="12140" xr:uid="{F8888698-DC5D-4F75-867E-06C7622E5336}"/>
    <cellStyle name="Įprastas 4 5 4 5 7" xfId="7665" xr:uid="{842D2EC7-7418-4EE1-B884-6C3648CE1AB0}"/>
    <cellStyle name="Įprastas 4 5 4 5 7 2" xfId="15595" xr:uid="{8188BE69-CEA5-475F-8033-6ACD509C7B8A}"/>
    <cellStyle name="Įprastas 4 5 4 5 8" xfId="8309" xr:uid="{C8765790-BCCC-4E24-AAF4-60E983ACA151}"/>
    <cellStyle name="Įprastas 4 5 4 6" xfId="701" xr:uid="{66677B54-8AB7-4290-9020-E9E2B57CBD64}"/>
    <cellStyle name="Įprastas 4 5 4 6 2" xfId="5415" xr:uid="{988E2994-8C19-4EF1-AB03-FC5511B63703}"/>
    <cellStyle name="Įprastas 4 5 4 6 2 2" xfId="13345" xr:uid="{BC83630F-5128-4261-B923-5F65385BEB2D}"/>
    <cellStyle name="Įprastas 4 5 4 6 3" xfId="7102" xr:uid="{77A07F02-80DA-4883-BFA6-122AA16C1802}"/>
    <cellStyle name="Įprastas 4 5 4 6 3 2" xfId="15032" xr:uid="{97363B39-EB17-47CD-9E8A-8B736A22B444}"/>
    <cellStyle name="Įprastas 4 5 4 6 4" xfId="4451" xr:uid="{9C8B0525-C6FB-46B4-A0C6-2B1C078178EF}"/>
    <cellStyle name="Įprastas 4 5 4 6 4 2" xfId="12381" xr:uid="{72620DA5-5E3A-4144-BBF4-A4E8F105EE4D}"/>
    <cellStyle name="Įprastas 4 5 4 6 5" xfId="8631" xr:uid="{D6F7F097-EAF8-455C-A9D5-17D4856AFBF7}"/>
    <cellStyle name="Įprastas 4 5 4 7" xfId="1345" xr:uid="{B7927D97-AFE7-4EEA-A12B-A880249E77FE}"/>
    <cellStyle name="Įprastas 4 5 4 7 2" xfId="4692" xr:uid="{E73855CA-807B-4605-8ECC-1A0814B652A9}"/>
    <cellStyle name="Įprastas 4 5 4 7 2 2" xfId="12622" xr:uid="{877C3CCB-861B-4608-9EF6-0ECC6EC7E7BD}"/>
    <cellStyle name="Įprastas 4 5 4 7 3" xfId="9275" xr:uid="{BE9ED4BF-C58A-4A3D-BE72-73F96A155D70}"/>
    <cellStyle name="Įprastas 4 5 4 8" xfId="1667" xr:uid="{70DF8979-9DBB-4779-9A9D-102B978431ED}"/>
    <cellStyle name="Įprastas 4 5 4 8 2" xfId="5656" xr:uid="{AC3D7191-B60A-4B44-B383-5E98AA5192DD}"/>
    <cellStyle name="Įprastas 4 5 4 8 2 2" xfId="13586" xr:uid="{2BC4F762-92F8-4B18-A54F-86623884E772}"/>
    <cellStyle name="Įprastas 4 5 4 8 3" xfId="9597" xr:uid="{DE5308B3-0645-4478-85E9-7FF811128BF6}"/>
    <cellStyle name="Įprastas 4 5 4 9" xfId="2311" xr:uid="{68D6936E-8770-4360-A6A5-D15C927C389E}"/>
    <cellStyle name="Įprastas 4 5 4 9 2" xfId="6379" xr:uid="{0D59E495-BAB9-4345-A637-C7676DDF1915}"/>
    <cellStyle name="Įprastas 4 5 4 9 2 2" xfId="14309" xr:uid="{EB03FF64-71CE-474E-8002-081C156F0267}"/>
    <cellStyle name="Įprastas 4 5 4 9 3" xfId="10241" xr:uid="{71EDC805-EFEE-4FD6-9B5A-DAC7ED979119}"/>
    <cellStyle name="Įprastas 4 5 5" xfId="82" xr:uid="{206CF9E9-BD65-4C80-A81D-8FD115B77FD7}"/>
    <cellStyle name="Įprastas 4 5 5 10" xfId="3748" xr:uid="{60CFB883-E0A9-4029-A7E3-DCAEDD6DF00E}"/>
    <cellStyle name="Įprastas 4 5 5 10 2" xfId="11678" xr:uid="{7F69F92F-7D46-4FCB-A3D6-8E9173666189}"/>
    <cellStyle name="Įprastas 4 5 5 11" xfId="7368" xr:uid="{33BB9544-2E55-4F2A-A205-4F36A26CA331}"/>
    <cellStyle name="Įprastas 4 5 5 11 2" xfId="15298" xr:uid="{24E59B64-FE19-420A-A3F7-CFFE48F961E3}"/>
    <cellStyle name="Įprastas 4 5 5 12" xfId="8012" xr:uid="{D5FD34C3-9AC3-46FC-A03A-791C44D21525}"/>
    <cellStyle name="Įprastas 4 5 5 2" xfId="212" xr:uid="{772802AE-0BFC-4D75-AB07-3E252D20A75A}"/>
    <cellStyle name="Įprastas 4 5 5 2 10" xfId="8142" xr:uid="{E5DEFF53-E06A-4FA9-9F3B-C0824904A21B}"/>
    <cellStyle name="Įprastas 4 5 5 2 2" xfId="534" xr:uid="{F1616BE8-28E2-4442-8B90-0AE1109D56E2}"/>
    <cellStyle name="Įprastas 4 5 5 2 2 2" xfId="1178" xr:uid="{FDCE4D5B-56E9-4F3C-8217-1812AA864796}"/>
    <cellStyle name="Įprastas 4 5 5 2 2 2 2" xfId="5073" xr:uid="{1982CD20-1520-4CBB-B7B3-279A59B3B071}"/>
    <cellStyle name="Įprastas 4 5 5 2 2 2 2 2" xfId="13003" xr:uid="{5B77A8BD-C77A-4F2E-9F5D-861A42CFA717}"/>
    <cellStyle name="Įprastas 4 5 5 2 2 2 3" xfId="9108" xr:uid="{15BBD50F-95E0-49DA-B7B2-267B916748A5}"/>
    <cellStyle name="Įprastas 4 5 5 2 2 3" xfId="2144" xr:uid="{4ECBB3E9-FA12-4444-94E3-8974A6C4F7F5}"/>
    <cellStyle name="Įprastas 4 5 5 2 2 3 2" xfId="6037" xr:uid="{AC2994A6-15EC-4E18-8605-4D998B5520FD}"/>
    <cellStyle name="Įprastas 4 5 5 2 2 3 2 2" xfId="13967" xr:uid="{B7FA9B77-4808-4D22-8896-2F1B68458F64}"/>
    <cellStyle name="Įprastas 4 5 5 2 2 3 3" xfId="10074" xr:uid="{D9B9CDC2-D517-40C2-B264-E94471F13E72}"/>
    <cellStyle name="Įprastas 4 5 5 2 2 4" xfId="2788" xr:uid="{7340B856-B182-40C1-AFC9-F441E21F0B74}"/>
    <cellStyle name="Įprastas 4 5 5 2 2 4 2" xfId="6760" xr:uid="{FA7BDBEA-777B-40E0-8B86-A1CD2C113737}"/>
    <cellStyle name="Įprastas 4 5 5 2 2 4 2 2" xfId="14690" xr:uid="{504DB100-42AA-4DE8-9492-59449AA55446}"/>
    <cellStyle name="Įprastas 4 5 5 2 2 4 3" xfId="10718" xr:uid="{176FE9FF-EFE3-4800-802D-774E627DE525}"/>
    <cellStyle name="Įprastas 4 5 5 2 2 5" xfId="3432" xr:uid="{D14CD592-AFF1-4C5E-84E2-DB0E73FCAC7B}"/>
    <cellStyle name="Įprastas 4 5 5 2 2 5 2" xfId="11362" xr:uid="{A79713D4-7969-42AE-9E2E-09667ACF4943}"/>
    <cellStyle name="Įprastas 4 5 5 2 2 6" xfId="4109" xr:uid="{90A3FA22-0436-4E85-B318-E9EF1570EBF0}"/>
    <cellStyle name="Įprastas 4 5 5 2 2 6 2" xfId="12039" xr:uid="{7564250D-1C89-4981-AC9D-B22581EFF1C0}"/>
    <cellStyle name="Įprastas 4 5 5 2 2 7" xfId="7820" xr:uid="{0323F323-3EF6-4F86-A5FD-732A16FC3EBD}"/>
    <cellStyle name="Įprastas 4 5 5 2 2 7 2" xfId="15750" xr:uid="{E5DD868F-C6AA-4ED7-8398-2B66FE14E24F}"/>
    <cellStyle name="Įprastas 4 5 5 2 2 8" xfId="8464" xr:uid="{1D58EAC2-E1CB-48BC-A0C9-F13C644BCC18}"/>
    <cellStyle name="Įprastas 4 5 5 2 3" xfId="856" xr:uid="{1920ECBA-BDCC-4A18-A3BB-EEDBE588FECD}"/>
    <cellStyle name="Įprastas 4 5 5 2 3 2" xfId="5314" xr:uid="{81E06AF7-D724-4580-87C4-DD4CFFE70C25}"/>
    <cellStyle name="Įprastas 4 5 5 2 3 2 2" xfId="13244" xr:uid="{E04BFB19-493D-4DE5-8BAA-A520FAA30F9C}"/>
    <cellStyle name="Įprastas 4 5 5 2 3 3" xfId="6278" xr:uid="{F678CB5B-FF0A-4E25-9983-8A02909E2DDD}"/>
    <cellStyle name="Įprastas 4 5 5 2 3 3 2" xfId="14208" xr:uid="{94B93885-5428-4C9A-9B5B-F22E7F19FBD5}"/>
    <cellStyle name="Įprastas 4 5 5 2 3 4" xfId="7001" xr:uid="{2FBD9DB2-4FBF-4008-B020-6DE2A9985FC1}"/>
    <cellStyle name="Įprastas 4 5 5 2 3 4 2" xfId="14931" xr:uid="{1B90FA9B-AB80-40E4-BA1F-896133CBF0B8}"/>
    <cellStyle name="Įprastas 4 5 5 2 3 5" xfId="4350" xr:uid="{CE3AC9FD-6F69-4838-9403-3D98C1724A83}"/>
    <cellStyle name="Įprastas 4 5 5 2 3 5 2" xfId="12280" xr:uid="{161B170F-015F-465D-ACB6-564B640C8EFF}"/>
    <cellStyle name="Įprastas 4 5 5 2 3 6" xfId="8786" xr:uid="{18C5DF5F-34EA-4DCF-9129-23C919B654DF}"/>
    <cellStyle name="Įprastas 4 5 5 2 4" xfId="1500" xr:uid="{B4C6446C-48EA-4F8D-A523-B1B3EC1CB692}"/>
    <cellStyle name="Įprastas 4 5 5 2 4 2" xfId="5555" xr:uid="{919EDC9D-C6EC-40CB-86A9-0486A0D47AED}"/>
    <cellStyle name="Įprastas 4 5 5 2 4 2 2" xfId="13485" xr:uid="{BAF25330-04C3-4093-81DA-892B668A7C84}"/>
    <cellStyle name="Įprastas 4 5 5 2 4 3" xfId="7242" xr:uid="{ADDFD945-774C-451A-AA8C-666F44F20C51}"/>
    <cellStyle name="Įprastas 4 5 5 2 4 3 2" xfId="15172" xr:uid="{4DE522EB-3140-49D7-AC92-27A721814A34}"/>
    <cellStyle name="Įprastas 4 5 5 2 4 4" xfId="4591" xr:uid="{78A71DF4-C9C9-4891-A4F7-8D7431C6BDDA}"/>
    <cellStyle name="Įprastas 4 5 5 2 4 4 2" xfId="12521" xr:uid="{7ED8B5B1-9588-41EF-9D13-BB2CE648CF49}"/>
    <cellStyle name="Įprastas 4 5 5 2 4 5" xfId="9430" xr:uid="{A1C1C856-81C1-45FF-9019-9E139570C388}"/>
    <cellStyle name="Įprastas 4 5 5 2 5" xfId="1822" xr:uid="{FDFAB792-465C-42DE-BCFA-BD868CE485F0}"/>
    <cellStyle name="Įprastas 4 5 5 2 5 2" xfId="4832" xr:uid="{D8E7C3FC-7AD0-43D9-8B93-7D4EEBFBD9F1}"/>
    <cellStyle name="Įprastas 4 5 5 2 5 2 2" xfId="12762" xr:uid="{B65A8F27-813C-4FE7-9558-C7817CADD57B}"/>
    <cellStyle name="Įprastas 4 5 5 2 5 3" xfId="9752" xr:uid="{1F29C88C-68FC-4F5B-BF58-B9B3FF5A709A}"/>
    <cellStyle name="Įprastas 4 5 5 2 6" xfId="2466" xr:uid="{59B131B9-5C69-4632-A911-B05FA1ED9846}"/>
    <cellStyle name="Įprastas 4 5 5 2 6 2" xfId="5796" xr:uid="{48D8DAFA-F86F-439E-B7E6-F4826D577B35}"/>
    <cellStyle name="Įprastas 4 5 5 2 6 2 2" xfId="13726" xr:uid="{5952AF0C-0041-4F9B-8757-5EB461AF013B}"/>
    <cellStyle name="Įprastas 4 5 5 2 6 3" xfId="10396" xr:uid="{CF26BBE2-78A6-4A1B-8B6C-CC67D03C3463}"/>
    <cellStyle name="Įprastas 4 5 5 2 7" xfId="3110" xr:uid="{F02A07A6-B991-47BD-B238-409E93F3134C}"/>
    <cellStyle name="Įprastas 4 5 5 2 7 2" xfId="6519" xr:uid="{C93674DC-D948-4159-B2F6-4E997C021A9C}"/>
    <cellStyle name="Įprastas 4 5 5 2 7 2 2" xfId="14449" xr:uid="{C94D8D2A-2339-48DB-B971-EF1B8FA67821}"/>
    <cellStyle name="Įprastas 4 5 5 2 7 3" xfId="11040" xr:uid="{F318A86B-8C9E-450D-9F39-4E474A00752A}"/>
    <cellStyle name="Įprastas 4 5 5 2 8" xfId="3868" xr:uid="{8DC5DEB6-F129-402C-9D6D-30F3BEA2932D}"/>
    <cellStyle name="Įprastas 4 5 5 2 8 2" xfId="11798" xr:uid="{FFAD0A98-967A-4569-9BB0-05582E381AED}"/>
    <cellStyle name="Įprastas 4 5 5 2 9" xfId="7498" xr:uid="{0938FAB8-8920-435B-8E07-9E39570E3CB9}"/>
    <cellStyle name="Įprastas 4 5 5 2 9 2" xfId="15428" xr:uid="{3C6DDF1B-8118-4665-897D-3E0409A03C5D}"/>
    <cellStyle name="Įprastas 4 5 5 3" xfId="404" xr:uid="{975DF574-FD25-419C-923A-3B4DBDC3425B}"/>
    <cellStyle name="Įprastas 4 5 5 3 2" xfId="1048" xr:uid="{3291DFBA-BB35-4343-BE02-EC1F1B3E9841}"/>
    <cellStyle name="Įprastas 4 5 5 3 2 2" xfId="4953" xr:uid="{BDCFAB09-024D-4ADA-8A8E-C1BFB77461FC}"/>
    <cellStyle name="Įprastas 4 5 5 3 2 2 2" xfId="12883" xr:uid="{7DD62B46-9CE2-4F55-9DBB-2E2F09186D6D}"/>
    <cellStyle name="Įprastas 4 5 5 3 2 3" xfId="8978" xr:uid="{BD7F6C3F-A95D-48DE-80C9-D4FD87AB32F7}"/>
    <cellStyle name="Įprastas 4 5 5 3 3" xfId="2014" xr:uid="{7CC777A9-402E-427F-A695-809FDE9A6D50}"/>
    <cellStyle name="Įprastas 4 5 5 3 3 2" xfId="5917" xr:uid="{C76DB477-D16C-419E-A0C9-DEA230934612}"/>
    <cellStyle name="Įprastas 4 5 5 3 3 2 2" xfId="13847" xr:uid="{EC399022-0EB4-4F68-BC05-172E43E38487}"/>
    <cellStyle name="Įprastas 4 5 5 3 3 3" xfId="9944" xr:uid="{14478F30-4AF4-43A0-B05F-2F5A8067FD98}"/>
    <cellStyle name="Įprastas 4 5 5 3 4" xfId="2658" xr:uid="{B73C69A6-954F-440E-BFA0-88A7C5A99051}"/>
    <cellStyle name="Įprastas 4 5 5 3 4 2" xfId="6640" xr:uid="{87E6DF90-72F9-4A03-8ADD-DF5BFD928202}"/>
    <cellStyle name="Įprastas 4 5 5 3 4 2 2" xfId="14570" xr:uid="{A5F17986-93B7-4BB6-9545-53341B46B82C}"/>
    <cellStyle name="Įprastas 4 5 5 3 4 3" xfId="10588" xr:uid="{849A95B8-9056-4E49-9022-68DA5B6E56C0}"/>
    <cellStyle name="Įprastas 4 5 5 3 5" xfId="3302" xr:uid="{738C091B-5E29-4285-AABE-C9C46D14F037}"/>
    <cellStyle name="Įprastas 4 5 5 3 5 2" xfId="11232" xr:uid="{EC5A2B92-2D86-4C79-8B96-60246DDD123B}"/>
    <cellStyle name="Įprastas 4 5 5 3 6" xfId="3989" xr:uid="{1B97FECA-8975-48B9-B141-697A02571464}"/>
    <cellStyle name="Įprastas 4 5 5 3 6 2" xfId="11919" xr:uid="{53ED0155-C03C-4C72-926E-ECEDFB6A55B4}"/>
    <cellStyle name="Įprastas 4 5 5 3 7" xfId="7690" xr:uid="{25472363-DAC9-434A-9C3B-5B17718E76D2}"/>
    <cellStyle name="Įprastas 4 5 5 3 7 2" xfId="15620" xr:uid="{68FD800B-0B65-4E30-9AEC-571E12704C16}"/>
    <cellStyle name="Įprastas 4 5 5 3 8" xfId="8334" xr:uid="{769BEF00-DC07-44C1-AA86-C32AD711B8C2}"/>
    <cellStyle name="Įprastas 4 5 5 4" xfId="726" xr:uid="{3033965D-69D7-47EE-B6E6-60C52A4DE27E}"/>
    <cellStyle name="Įprastas 4 5 5 4 2" xfId="5194" xr:uid="{E2655A9D-BB06-4311-8266-D22FCDF0702A}"/>
    <cellStyle name="Įprastas 4 5 5 4 2 2" xfId="13124" xr:uid="{9736B2D2-1898-48BC-8167-99D36B7F9DEF}"/>
    <cellStyle name="Įprastas 4 5 5 4 3" xfId="6158" xr:uid="{C1E31DA7-4838-4765-A2D0-8FBE3AA5C9B5}"/>
    <cellStyle name="Įprastas 4 5 5 4 3 2" xfId="14088" xr:uid="{8734FDDC-7CCA-4AE2-BA8D-C13D88BCA193}"/>
    <cellStyle name="Įprastas 4 5 5 4 4" xfId="6881" xr:uid="{0E03C33C-2959-426E-9BA2-0FFE0C17EE30}"/>
    <cellStyle name="Įprastas 4 5 5 4 4 2" xfId="14811" xr:uid="{4D3DD8FA-0CDA-46C7-82DA-834DA935971D}"/>
    <cellStyle name="Įprastas 4 5 5 4 5" xfId="4230" xr:uid="{192D4AC2-0688-4E6E-9EE2-5DDBA6A73D0F}"/>
    <cellStyle name="Įprastas 4 5 5 4 5 2" xfId="12160" xr:uid="{A954BA47-2ABE-4065-90AA-A255A5DA0A45}"/>
    <cellStyle name="Įprastas 4 5 5 4 6" xfId="8656" xr:uid="{246C31CA-B49C-4BEF-B88C-AD11DF64047B}"/>
    <cellStyle name="Įprastas 4 5 5 5" xfId="1370" xr:uid="{A6DDD4DD-CE5C-424C-A16B-C7C16711EE33}"/>
    <cellStyle name="Įprastas 4 5 5 5 2" xfId="5435" xr:uid="{433B0785-C001-40EE-A84D-E6EBBBC8926D}"/>
    <cellStyle name="Įprastas 4 5 5 5 2 2" xfId="13365" xr:uid="{43FDD72F-4D41-4374-AF57-09378A834887}"/>
    <cellStyle name="Įprastas 4 5 5 5 3" xfId="7122" xr:uid="{CEA4488F-3D19-43EF-9D2F-F375BFEFD325}"/>
    <cellStyle name="Įprastas 4 5 5 5 3 2" xfId="15052" xr:uid="{00461DC3-3277-49AA-9784-9E7A40E4F85B}"/>
    <cellStyle name="Įprastas 4 5 5 5 4" xfId="4471" xr:uid="{B329093D-08A6-4798-8AD5-F90D5509EB7D}"/>
    <cellStyle name="Įprastas 4 5 5 5 4 2" xfId="12401" xr:uid="{A25F8ECB-F530-4685-8CE2-B17160CB1D52}"/>
    <cellStyle name="Įprastas 4 5 5 5 5" xfId="9300" xr:uid="{54DA530D-DF72-41E8-8AF3-5B5C5FD79CF7}"/>
    <cellStyle name="Įprastas 4 5 5 6" xfId="1692" xr:uid="{37659E98-ED81-40CE-BCC8-DC557CA7165D}"/>
    <cellStyle name="Įprastas 4 5 5 6 2" xfId="4712" xr:uid="{5748EE9F-4287-4D16-B384-AAAE97CCF1B8}"/>
    <cellStyle name="Įprastas 4 5 5 6 2 2" xfId="12642" xr:uid="{5FFABD65-F65B-46FF-BD94-66B82F5A7689}"/>
    <cellStyle name="Įprastas 4 5 5 6 3" xfId="9622" xr:uid="{B2335821-9C1C-4A86-8DCB-BE2574206C1C}"/>
    <cellStyle name="Įprastas 4 5 5 7" xfId="2336" xr:uid="{32E03AC3-B3D1-40D4-B5B0-83F33D442919}"/>
    <cellStyle name="Įprastas 4 5 5 7 2" xfId="5676" xr:uid="{BC7CEF61-E74A-4170-8464-CCB87F3B82F0}"/>
    <cellStyle name="Įprastas 4 5 5 7 2 2" xfId="13606" xr:uid="{54F5962E-7F7D-4525-A31F-BC968EC2BA84}"/>
    <cellStyle name="Įprastas 4 5 5 7 3" xfId="10266" xr:uid="{4B5AAFDE-1F6B-4386-8DE7-295CF04D76E5}"/>
    <cellStyle name="Įprastas 4 5 5 8" xfId="2980" xr:uid="{7AC14877-C06E-485C-8B76-26DFEF40ADCA}"/>
    <cellStyle name="Įprastas 4 5 5 8 2" xfId="6399" xr:uid="{27AF8457-E594-4C96-8884-0DD234C21D8D}"/>
    <cellStyle name="Įprastas 4 5 5 8 2 2" xfId="14329" xr:uid="{C7A145C4-D2AA-4D0D-B7E0-65118F6708A0}"/>
    <cellStyle name="Įprastas 4 5 5 8 3" xfId="10910" xr:uid="{F826421B-A9F1-4232-8806-739EC4A8C777}"/>
    <cellStyle name="Įprastas 4 5 5 9" xfId="3624" xr:uid="{ECC231F0-26B9-48A9-A4C2-685AB244BB4D}"/>
    <cellStyle name="Įprastas 4 5 5 9 2" xfId="11554" xr:uid="{043B4391-D8FC-4038-A5EE-A55542CBE448}"/>
    <cellStyle name="Įprastas 4 5 6" xfId="147" xr:uid="{9592F302-D1A3-46E7-9FE1-4746E920E1E3}"/>
    <cellStyle name="Įprastas 4 5 6 10" xfId="8077" xr:uid="{4057A73A-40A6-44E1-8880-42B058728790}"/>
    <cellStyle name="Įprastas 4 5 6 2" xfId="469" xr:uid="{CA00A050-8AAB-4203-BEF3-3A456024B354}"/>
    <cellStyle name="Įprastas 4 5 6 2 2" xfId="1113" xr:uid="{5288084B-B3CB-48C0-B6BA-C3AFFCA77FAB}"/>
    <cellStyle name="Įprastas 4 5 6 2 2 2" xfId="5013" xr:uid="{F5BB0653-AF59-4A10-BA6C-1FA605141BE8}"/>
    <cellStyle name="Įprastas 4 5 6 2 2 2 2" xfId="12943" xr:uid="{344C8490-916B-440A-8F95-5A6F76A79A33}"/>
    <cellStyle name="Įprastas 4 5 6 2 2 3" xfId="9043" xr:uid="{97088732-7F75-4666-BF39-A2455D2FC32C}"/>
    <cellStyle name="Įprastas 4 5 6 2 3" xfId="2079" xr:uid="{2A268DEE-53A6-4E0A-BFF2-BA9F0FE2DA85}"/>
    <cellStyle name="Įprastas 4 5 6 2 3 2" xfId="5977" xr:uid="{9B9CD5EA-B294-45B7-A4A0-C191BA687F78}"/>
    <cellStyle name="Įprastas 4 5 6 2 3 2 2" xfId="13907" xr:uid="{1F5E18EB-1215-4B9C-B624-D8023061EF19}"/>
    <cellStyle name="Įprastas 4 5 6 2 3 3" xfId="10009" xr:uid="{7F6B3101-631A-413E-BCAB-5C0F159C7366}"/>
    <cellStyle name="Įprastas 4 5 6 2 4" xfId="2723" xr:uid="{C82138D9-4C88-4D3B-BBFA-D523C0EA7F0A}"/>
    <cellStyle name="Įprastas 4 5 6 2 4 2" xfId="6700" xr:uid="{CF9B5830-EEFA-4779-9D8A-6B563782A3AC}"/>
    <cellStyle name="Įprastas 4 5 6 2 4 2 2" xfId="14630" xr:uid="{7BF6C99F-14C8-4B5E-BDC4-E504A7EDC92B}"/>
    <cellStyle name="Įprastas 4 5 6 2 4 3" xfId="10653" xr:uid="{3EB71FE7-2C8F-45A4-B0A4-4F05809048E4}"/>
    <cellStyle name="Įprastas 4 5 6 2 5" xfId="3367" xr:uid="{A34E14CB-2028-405E-911F-E69C6FA6661E}"/>
    <cellStyle name="Įprastas 4 5 6 2 5 2" xfId="11297" xr:uid="{A51F07C2-D7FA-4534-8944-153E260EAF39}"/>
    <cellStyle name="Įprastas 4 5 6 2 6" xfId="4049" xr:uid="{C028F921-C43B-45D2-861D-21167EB0FFE8}"/>
    <cellStyle name="Įprastas 4 5 6 2 6 2" xfId="11979" xr:uid="{F51CB7F0-9BEC-4FE2-90B3-B3B3E0585EB3}"/>
    <cellStyle name="Įprastas 4 5 6 2 7" xfId="7755" xr:uid="{453CA50F-C9A4-447E-803E-599A601F6D1B}"/>
    <cellStyle name="Įprastas 4 5 6 2 7 2" xfId="15685" xr:uid="{C2F988EA-6B62-48FB-9244-40C4139904B9}"/>
    <cellStyle name="Įprastas 4 5 6 2 8" xfId="8399" xr:uid="{D65090E5-7BC9-4841-89C3-9371A83C216A}"/>
    <cellStyle name="Įprastas 4 5 6 3" xfId="791" xr:uid="{A63196EE-841D-4646-BFBA-A0CC3D2873E0}"/>
    <cellStyle name="Įprastas 4 5 6 3 2" xfId="5254" xr:uid="{1285871D-7280-4117-AF78-54299D17C19B}"/>
    <cellStyle name="Įprastas 4 5 6 3 2 2" xfId="13184" xr:uid="{1CC91034-C9D2-460F-B8AD-FC197BBDF58D}"/>
    <cellStyle name="Įprastas 4 5 6 3 3" xfId="6218" xr:uid="{A0E4F6F3-F72D-4EBC-BA72-0763BB3E56B3}"/>
    <cellStyle name="Įprastas 4 5 6 3 3 2" xfId="14148" xr:uid="{440CF9E5-D148-47EF-B9C3-75DC82327E02}"/>
    <cellStyle name="Įprastas 4 5 6 3 4" xfId="6941" xr:uid="{F253749B-C7B6-4595-B442-4CDCBBA8B2FF}"/>
    <cellStyle name="Įprastas 4 5 6 3 4 2" xfId="14871" xr:uid="{ACDD52A4-F545-4624-AF5F-5FDE435B7221}"/>
    <cellStyle name="Įprastas 4 5 6 3 5" xfId="4290" xr:uid="{6D28B65C-4798-4AA4-B6C1-B5DAF8BEBA82}"/>
    <cellStyle name="Įprastas 4 5 6 3 5 2" xfId="12220" xr:uid="{C9B8F058-0843-49D4-9D78-AEBB4419B70B}"/>
    <cellStyle name="Įprastas 4 5 6 3 6" xfId="8721" xr:uid="{B91395EF-CC6F-437B-8D9D-C7E5950D2040}"/>
    <cellStyle name="Įprastas 4 5 6 4" xfId="1435" xr:uid="{DCC3E601-51DC-4934-9ABD-D48B7A0F1383}"/>
    <cellStyle name="Įprastas 4 5 6 4 2" xfId="5495" xr:uid="{149DD6A4-0B10-41F1-BF66-339926EC04EE}"/>
    <cellStyle name="Įprastas 4 5 6 4 2 2" xfId="13425" xr:uid="{BA86C983-3D56-49BA-87B8-63E8FF712A6E}"/>
    <cellStyle name="Įprastas 4 5 6 4 3" xfId="7182" xr:uid="{399CF8B6-AE3B-4560-BBB3-E106A6A6733A}"/>
    <cellStyle name="Įprastas 4 5 6 4 3 2" xfId="15112" xr:uid="{84C4ED7A-737B-4A98-A350-6EADD0983326}"/>
    <cellStyle name="Įprastas 4 5 6 4 4" xfId="4531" xr:uid="{68660CD0-A40D-40F2-9509-79E99216DD70}"/>
    <cellStyle name="Įprastas 4 5 6 4 4 2" xfId="12461" xr:uid="{A413B14A-0289-44DF-8641-758F5ECE7A7D}"/>
    <cellStyle name="Įprastas 4 5 6 4 5" xfId="9365" xr:uid="{9B86C96E-4FEE-46F4-85F4-EF44DBB83635}"/>
    <cellStyle name="Įprastas 4 5 6 5" xfId="1757" xr:uid="{37A5035D-3BD9-411A-AA0A-045CD4864D20}"/>
    <cellStyle name="Įprastas 4 5 6 5 2" xfId="4772" xr:uid="{547C047B-8697-4E00-99EC-E4DD4AA4F1EB}"/>
    <cellStyle name="Įprastas 4 5 6 5 2 2" xfId="12702" xr:uid="{6A1AB675-97D4-4996-8B3E-4E3F10A1804F}"/>
    <cellStyle name="Įprastas 4 5 6 5 3" xfId="9687" xr:uid="{FACA0E6A-6F46-43E1-829F-FC29CCBD69DF}"/>
    <cellStyle name="Įprastas 4 5 6 6" xfId="2401" xr:uid="{1CDD7B9B-F827-432C-B153-A980B9CCE19A}"/>
    <cellStyle name="Įprastas 4 5 6 6 2" xfId="5736" xr:uid="{CF0CA5BD-91AC-43A7-8107-3F946542D1E0}"/>
    <cellStyle name="Įprastas 4 5 6 6 2 2" xfId="13666" xr:uid="{BF6D457B-4BB9-4E98-829A-D97786E2FF6D}"/>
    <cellStyle name="Įprastas 4 5 6 6 3" xfId="10331" xr:uid="{334A0127-9080-44AC-B5D8-D6AEAED97FA8}"/>
    <cellStyle name="Įprastas 4 5 6 7" xfId="3045" xr:uid="{3818501C-4410-493A-B12C-CDFCD0E0FE79}"/>
    <cellStyle name="Įprastas 4 5 6 7 2" xfId="6459" xr:uid="{47FA9C4D-6984-4BC3-9DFF-FFB009132BB8}"/>
    <cellStyle name="Įprastas 4 5 6 7 2 2" xfId="14389" xr:uid="{1A53FF3D-D7DF-42E2-94E5-BB042CC40D3C}"/>
    <cellStyle name="Įprastas 4 5 6 7 3" xfId="10975" xr:uid="{196D3AFA-700B-43D6-8386-796B275534EE}"/>
    <cellStyle name="Įprastas 4 5 6 8" xfId="3808" xr:uid="{4A5A38FF-DC2D-44E6-8CA0-BBBE2AC80FD5}"/>
    <cellStyle name="Įprastas 4 5 6 8 2" xfId="11738" xr:uid="{316A61C3-D363-4FD2-8389-A1BFE2D8C017}"/>
    <cellStyle name="Įprastas 4 5 6 9" xfId="7433" xr:uid="{FB70DF0A-508F-4D0B-839B-D256F6A06C65}"/>
    <cellStyle name="Įprastas 4 5 6 9 2" xfId="15363" xr:uid="{632C7F16-6208-49B4-8C75-DA268887781F}"/>
    <cellStyle name="Įprastas 4 5 7" xfId="276" xr:uid="{3A0EC7F5-2FF1-418F-875B-118ADE2C56B2}"/>
    <cellStyle name="Įprastas 4 5 7 10" xfId="8206" xr:uid="{A1855509-1D2A-479A-A8C8-95EFCC7744E8}"/>
    <cellStyle name="Įprastas 4 5 7 2" xfId="598" xr:uid="{EC296DE0-0D53-4711-8E6C-DA9F5869B0B5}"/>
    <cellStyle name="Įprastas 4 5 7 2 2" xfId="1242" xr:uid="{4C477F16-4473-46A7-96AD-066381A538FF}"/>
    <cellStyle name="Įprastas 4 5 7 2 2 2" xfId="9172" xr:uid="{A1817EAB-8218-4BA5-B5CA-6AD8E3227B5A}"/>
    <cellStyle name="Įprastas 4 5 7 2 3" xfId="2208" xr:uid="{F0875D59-3909-4A3A-AA7A-9D9F79F3E1FA}"/>
    <cellStyle name="Įprastas 4 5 7 2 3 2" xfId="10138" xr:uid="{23DBD7E0-B093-4D75-A239-F7B7272B3B00}"/>
    <cellStyle name="Įprastas 4 5 7 2 4" xfId="2852" xr:uid="{3891EDA6-2C7F-4D39-8ED7-8B2B7A0BA3DF}"/>
    <cellStyle name="Įprastas 4 5 7 2 4 2" xfId="10782" xr:uid="{65F99F1D-751A-4FBF-AD13-8EBAD5D1D5AB}"/>
    <cellStyle name="Įprastas 4 5 7 2 5" xfId="3496" xr:uid="{CAA45DD0-5E3C-4BC6-81BE-FA78382F34A5}"/>
    <cellStyle name="Įprastas 4 5 7 2 5 2" xfId="11426" xr:uid="{F22B8666-7E8E-47E0-9653-F5B6BB467A05}"/>
    <cellStyle name="Įprastas 4 5 7 2 6" xfId="4893" xr:uid="{DCA0E898-D2D4-41EB-8BE9-C8470DB0B118}"/>
    <cellStyle name="Įprastas 4 5 7 2 6 2" xfId="12823" xr:uid="{95489E91-4463-4184-82FF-E71EE2619857}"/>
    <cellStyle name="Įprastas 4 5 7 2 7" xfId="7884" xr:uid="{70445510-DC3C-424A-8D1C-BB229FA1DD2F}"/>
    <cellStyle name="Įprastas 4 5 7 2 7 2" xfId="15814" xr:uid="{53682ED7-F642-44F1-97B0-6B9F12EE7464}"/>
    <cellStyle name="Įprastas 4 5 7 2 8" xfId="8528" xr:uid="{8CBD4827-2694-433B-B9EB-4A879E2B6BE6}"/>
    <cellStyle name="Įprastas 4 5 7 3" xfId="920" xr:uid="{D0649139-EBAA-4DA3-90BE-0376EA3DEAC1}"/>
    <cellStyle name="Įprastas 4 5 7 3 2" xfId="5857" xr:uid="{720D1F71-9EE2-430C-A20E-62EF861CB704}"/>
    <cellStyle name="Įprastas 4 5 7 3 2 2" xfId="13787" xr:uid="{DB973E7F-148E-40BC-BC31-6A5E8595B4EA}"/>
    <cellStyle name="Įprastas 4 5 7 3 3" xfId="8850" xr:uid="{3BAF67D3-8D19-4080-808D-750FAC317C45}"/>
    <cellStyle name="Įprastas 4 5 7 4" xfId="1564" xr:uid="{D46177BC-EAFD-4004-8F70-2D857BE3C84E}"/>
    <cellStyle name="Įprastas 4 5 7 4 2" xfId="6580" xr:uid="{B22B4468-913B-4AA6-A7BA-CE65E1BFE088}"/>
    <cellStyle name="Įprastas 4 5 7 4 2 2" xfId="14510" xr:uid="{97724387-E453-4FB6-9207-587305FAC2ED}"/>
    <cellStyle name="Įprastas 4 5 7 4 3" xfId="9494" xr:uid="{E54E66D8-FBE6-4B88-A17E-DC9E2ACB5AFA}"/>
    <cellStyle name="Įprastas 4 5 7 5" xfId="1886" xr:uid="{ED54BFC6-B65B-4EC1-9A13-6EADFF9054B7}"/>
    <cellStyle name="Įprastas 4 5 7 5 2" xfId="9816" xr:uid="{E6C5391E-D7D9-4D8D-95E6-2C6FB29DDF5D}"/>
    <cellStyle name="Įprastas 4 5 7 6" xfId="2530" xr:uid="{17E79D21-D919-494B-B9DF-92E6B7734A95}"/>
    <cellStyle name="Įprastas 4 5 7 6 2" xfId="10460" xr:uid="{61EEAC2F-6075-40BA-8AFA-0C2CF07439B1}"/>
    <cellStyle name="Įprastas 4 5 7 7" xfId="3174" xr:uid="{B9D7CF27-3FF9-4822-AE33-96C86D12742C}"/>
    <cellStyle name="Įprastas 4 5 7 7 2" xfId="11104" xr:uid="{5BF47395-D454-4902-AA7A-6A0E4CA8C347}"/>
    <cellStyle name="Įprastas 4 5 7 8" xfId="3929" xr:uid="{2FCB2C15-0913-41BE-8BCE-861131A2B9DE}"/>
    <cellStyle name="Įprastas 4 5 7 8 2" xfId="11859" xr:uid="{6771E00A-0EC4-4CBE-9416-F0E0D81EE52E}"/>
    <cellStyle name="Įprastas 4 5 7 9" xfId="7562" xr:uid="{393406D0-D295-490A-8BA0-59FC4AC30C8D}"/>
    <cellStyle name="Įprastas 4 5 7 9 2" xfId="15492" xr:uid="{81F9EB5E-385C-456D-BC23-525F2416AD6F}"/>
    <cellStyle name="Įprastas 4 5 8" xfId="339" xr:uid="{31A42203-84AA-401A-A170-B559C8F96AA4}"/>
    <cellStyle name="Įprastas 4 5 8 2" xfId="983" xr:uid="{8FC6ADB2-D7C8-4F57-88A3-21CDF3DE5776}"/>
    <cellStyle name="Įprastas 4 5 8 2 2" xfId="5134" xr:uid="{2C2C167B-8216-4773-92E6-41B364842E1E}"/>
    <cellStyle name="Įprastas 4 5 8 2 2 2" xfId="13064" xr:uid="{9922DFCB-87EE-4768-98A7-751431A72C55}"/>
    <cellStyle name="Įprastas 4 5 8 2 3" xfId="8913" xr:uid="{88E51CA1-EAD9-42A8-A733-66F919462D9B}"/>
    <cellStyle name="Įprastas 4 5 8 3" xfId="1949" xr:uid="{CFB76428-C888-4EEC-BC97-E03BC30E269C}"/>
    <cellStyle name="Įprastas 4 5 8 3 2" xfId="6098" xr:uid="{A18EA3F7-51E0-42B9-BD9F-1E5B9D06EC5C}"/>
    <cellStyle name="Įprastas 4 5 8 3 2 2" xfId="14028" xr:uid="{44917F20-BC30-4B98-9163-F049219D9634}"/>
    <cellStyle name="Įprastas 4 5 8 3 3" xfId="9879" xr:uid="{1A328319-63C3-42AA-B772-F74448FF29B2}"/>
    <cellStyle name="Įprastas 4 5 8 4" xfId="2593" xr:uid="{B4EDD9C2-F2B7-4C98-B1FC-0BE2D0386B93}"/>
    <cellStyle name="Įprastas 4 5 8 4 2" xfId="6821" xr:uid="{3BE2D5F0-9729-47C6-9976-29690B42C393}"/>
    <cellStyle name="Įprastas 4 5 8 4 2 2" xfId="14751" xr:uid="{105F6647-677A-4710-BFD6-B351731B4C8B}"/>
    <cellStyle name="Įprastas 4 5 8 4 3" xfId="10523" xr:uid="{6737D026-0423-45E9-9274-4993E4E756D7}"/>
    <cellStyle name="Įprastas 4 5 8 5" xfId="3237" xr:uid="{64F6454A-16C6-4541-8639-0FBCF772E16C}"/>
    <cellStyle name="Įprastas 4 5 8 5 2" xfId="11167" xr:uid="{C0C142EA-549A-48FB-8D90-ABF8C4C10429}"/>
    <cellStyle name="Įprastas 4 5 8 6" xfId="4170" xr:uid="{39C64E65-826E-4966-B24F-6809DC01E37E}"/>
    <cellStyle name="Įprastas 4 5 8 6 2" xfId="12100" xr:uid="{182031AE-8AEE-4036-ADF6-A23A333AB6EF}"/>
    <cellStyle name="Įprastas 4 5 8 7" xfId="7625" xr:uid="{4580B0AD-E364-48AF-96F9-B69EF5060D45}"/>
    <cellStyle name="Įprastas 4 5 8 7 2" xfId="15555" xr:uid="{94B408AC-F162-42F2-91A8-48E572B58F10}"/>
    <cellStyle name="Įprastas 4 5 8 8" xfId="8269" xr:uid="{EA402E79-12E2-4EC2-968E-04F8D0D20835}"/>
    <cellStyle name="Įprastas 4 5 9" xfId="661" xr:uid="{48966E47-F92F-45A5-A946-F068EA615445}"/>
    <cellStyle name="Įprastas 4 5 9 2" xfId="5375" xr:uid="{0715C2A6-8029-436A-B7FD-A8A6EDA1FAD5}"/>
    <cellStyle name="Įprastas 4 5 9 2 2" xfId="13305" xr:uid="{EF453029-B01A-4AD7-B07D-EC5CE420EFBF}"/>
    <cellStyle name="Įprastas 4 5 9 3" xfId="7062" xr:uid="{EB4241C7-E2CB-4E6D-99DC-4F7D33B5F7F9}"/>
    <cellStyle name="Įprastas 4 5 9 3 2" xfId="14992" xr:uid="{7C6080A7-076F-446E-830B-F73B24CE93A4}"/>
    <cellStyle name="Įprastas 4 5 9 4" xfId="4411" xr:uid="{514921F5-C6FE-45D6-86A5-1FAB32220FB9}"/>
    <cellStyle name="Įprastas 4 5 9 4 2" xfId="12341" xr:uid="{1C2BFB63-2BB1-4EB6-857A-DAB319AFA541}"/>
    <cellStyle name="Įprastas 4 5 9 5" xfId="8591" xr:uid="{A696F695-D9EF-44C6-8937-D166B9D16C74}"/>
    <cellStyle name="Įprastas 4 6" xfId="19" xr:uid="{A75F42D1-3DBD-4D0B-9F08-272D6FF1BCEA}"/>
    <cellStyle name="Įprastas 4 6 10" xfId="1308" xr:uid="{649AA116-D4C5-4257-9375-8F286E965582}"/>
    <cellStyle name="Įprastas 4 6 10 2" xfId="4655" xr:uid="{D21831C6-7AB7-4515-88A7-EE1CDBDE7D9F}"/>
    <cellStyle name="Įprastas 4 6 10 2 2" xfId="12585" xr:uid="{CD8D59FF-6AD5-409B-BE57-4E9F05EB29D0}"/>
    <cellStyle name="Įprastas 4 6 10 3" xfId="9238" xr:uid="{D65E5EA2-F950-4C08-A125-04C65EA5462A}"/>
    <cellStyle name="Įprastas 4 6 11" xfId="1630" xr:uid="{C254D32F-E926-477D-9972-7D289ABF5308}"/>
    <cellStyle name="Įprastas 4 6 11 2" xfId="5619" xr:uid="{4DFFD46A-E8F5-4DE9-A83B-0BC0829A52B8}"/>
    <cellStyle name="Įprastas 4 6 11 2 2" xfId="13549" xr:uid="{55963442-1751-48DF-A5FA-BA4A382D3F29}"/>
    <cellStyle name="Įprastas 4 6 11 3" xfId="9560" xr:uid="{2CF80AA1-C647-4C80-8585-F9D702F7E2D6}"/>
    <cellStyle name="Įprastas 4 6 12" xfId="2274" xr:uid="{7C6518D4-E925-4E39-BA52-4D24EA9C97D9}"/>
    <cellStyle name="Įprastas 4 6 12 2" xfId="6342" xr:uid="{4EC8DCF6-1BAE-4BF4-83A8-CFFA5ECD99D3}"/>
    <cellStyle name="Įprastas 4 6 12 2 2" xfId="14272" xr:uid="{4F04F129-370B-41DF-BDD6-568A4117D0C3}"/>
    <cellStyle name="Įprastas 4 6 12 3" xfId="10204" xr:uid="{EF4E816D-8E59-4BF6-993A-DD0B7CF5DA45}"/>
    <cellStyle name="Įprastas 4 6 13" xfId="2918" xr:uid="{C0A37B33-E8FC-4D7F-9180-EDF67F6DED78}"/>
    <cellStyle name="Įprastas 4 6 13 2" xfId="10848" xr:uid="{551CD60B-1BAF-4888-9F10-376D99A7BBFC}"/>
    <cellStyle name="Įprastas 4 6 14" xfId="3562" xr:uid="{E61137B5-1775-4C9C-9F4A-A90074CC4D3F}"/>
    <cellStyle name="Įprastas 4 6 14 2" xfId="11492" xr:uid="{8EF5DAE0-EE58-41AD-AE92-CA0E131DD5A0}"/>
    <cellStyle name="Įprastas 4 6 15" xfId="3691" xr:uid="{BB67E005-4E0D-4A66-914E-F062F5A9BD1A}"/>
    <cellStyle name="Įprastas 4 6 15 2" xfId="11621" xr:uid="{62231D05-C9F1-4686-8010-D25F821C5153}"/>
    <cellStyle name="Įprastas 4 6 16" xfId="7306" xr:uid="{20360174-56AE-46CE-9B23-D3F5C744F5F5}"/>
    <cellStyle name="Įprastas 4 6 16 2" xfId="15236" xr:uid="{00052109-8F2B-4592-A906-6B6C2D0B297C}"/>
    <cellStyle name="Įprastas 4 6 17" xfId="7950" xr:uid="{56043004-5BED-4CFE-B0C8-5ED68EFD2C59}"/>
    <cellStyle name="Įprastas 4 6 2" xfId="29" xr:uid="{9C245073-AD63-4734-90BD-24A62C505DCD}"/>
    <cellStyle name="Įprastas 4 6 2 10" xfId="1640" xr:uid="{BE138C26-0A17-4B00-A00D-E47165950D8D}"/>
    <cellStyle name="Įprastas 4 6 2 10 2" xfId="5629" xr:uid="{3FF77A96-0C1C-4309-A690-82E7A507717A}"/>
    <cellStyle name="Įprastas 4 6 2 10 2 2" xfId="13559" xr:uid="{8F5E211D-BC84-4F80-83AC-32704208CFAF}"/>
    <cellStyle name="Įprastas 4 6 2 10 3" xfId="9570" xr:uid="{535D5A32-39B2-4276-8589-5EE9F72305DD}"/>
    <cellStyle name="Įprastas 4 6 2 11" xfId="2284" xr:uid="{E681F788-08F4-4112-B113-CFDE746F6C19}"/>
    <cellStyle name="Įprastas 4 6 2 11 2" xfId="6352" xr:uid="{F3119E69-FB83-464B-B5EA-03A604F0AA33}"/>
    <cellStyle name="Įprastas 4 6 2 11 2 2" xfId="14282" xr:uid="{90E541E5-0FB6-44B1-9DA6-A7DE1AAC3EF1}"/>
    <cellStyle name="Įprastas 4 6 2 11 3" xfId="10214" xr:uid="{A4FDB91B-DD34-4B37-9FE7-D4F83D36D887}"/>
    <cellStyle name="Įprastas 4 6 2 12" xfId="2928" xr:uid="{6C934993-9279-465D-8B93-C4E9CBC0D38F}"/>
    <cellStyle name="Įprastas 4 6 2 12 2" xfId="10858" xr:uid="{A00F4822-D23A-49B2-A45E-6D6C24BC21E9}"/>
    <cellStyle name="Įprastas 4 6 2 13" xfId="3572" xr:uid="{40A202A5-07B2-4E9F-96B6-A03C556FF5F8}"/>
    <cellStyle name="Įprastas 4 6 2 13 2" xfId="11502" xr:uid="{4043F106-245F-4E56-892C-BDB9D407F729}"/>
    <cellStyle name="Įprastas 4 6 2 14" xfId="3701" xr:uid="{9BB48EB5-B364-46A1-9280-EDE485906C86}"/>
    <cellStyle name="Įprastas 4 6 2 14 2" xfId="11631" xr:uid="{D00E9919-0988-4E97-A9D5-3D3B0467F079}"/>
    <cellStyle name="Įprastas 4 6 2 15" xfId="7316" xr:uid="{405C0F80-792C-4958-AABC-4CA704CD0B0E}"/>
    <cellStyle name="Įprastas 4 6 2 15 2" xfId="15246" xr:uid="{810F9C7B-72AC-4C95-A6BB-59DDD768AD0D}"/>
    <cellStyle name="Įprastas 4 6 2 16" xfId="7960" xr:uid="{236B7C0C-94B1-4A55-B4A8-54C66CB0C381}"/>
    <cellStyle name="Įprastas 4 6 2 2" xfId="49" xr:uid="{78807375-96C0-4CB7-98E7-90C17110CC79}"/>
    <cellStyle name="Įprastas 4 6 2 2 10" xfId="2948" xr:uid="{A7BB1A6E-716B-48BC-A3A7-F898F895AFCA}"/>
    <cellStyle name="Įprastas 4 6 2 2 10 2" xfId="10878" xr:uid="{5669BCDF-4D01-4D2D-9BE8-9D1D9F380DD6}"/>
    <cellStyle name="Įprastas 4 6 2 2 11" xfId="3592" xr:uid="{90796BCE-CFFE-4675-A671-FF3616E5F84D}"/>
    <cellStyle name="Įprastas 4 6 2 2 11 2" xfId="11522" xr:uid="{5651E252-CAA3-4A0E-B95C-C81FA0309FF0}"/>
    <cellStyle name="Įprastas 4 6 2 2 12" xfId="3721" xr:uid="{7C825F5F-5DB1-4848-9DED-15BE910FBCF1}"/>
    <cellStyle name="Įprastas 4 6 2 2 12 2" xfId="11651" xr:uid="{6792E34B-6A04-4E28-9AC7-F6C45EB54B9D}"/>
    <cellStyle name="Įprastas 4 6 2 2 13" xfId="7336" xr:uid="{C7A3FB27-BA03-40A3-8428-CEA2D24E89AB}"/>
    <cellStyle name="Įprastas 4 6 2 2 13 2" xfId="15266" xr:uid="{931718C5-A8C1-4FD1-94F4-24DE2613A02A}"/>
    <cellStyle name="Įprastas 4 6 2 2 14" xfId="7980" xr:uid="{933A43DA-1B82-4B1A-9147-57BA1AA9C98D}"/>
    <cellStyle name="Įprastas 4 6 2 2 2" xfId="115" xr:uid="{287A6AC3-03D1-4C20-8C6E-6BC30E152CAC}"/>
    <cellStyle name="Įprastas 4 6 2 2 2 10" xfId="3781" xr:uid="{9FA6849A-31A2-4A63-BF28-45D5E4EFCB22}"/>
    <cellStyle name="Įprastas 4 6 2 2 2 10 2" xfId="11711" xr:uid="{27BAFB09-67C7-461F-A309-7879B69F35D8}"/>
    <cellStyle name="Įprastas 4 6 2 2 2 11" xfId="7401" xr:uid="{C01AFC4B-CAA0-4B6F-A873-238CB56C2DD2}"/>
    <cellStyle name="Įprastas 4 6 2 2 2 11 2" xfId="15331" xr:uid="{F018AF96-5245-4D0A-9284-04066FC62F02}"/>
    <cellStyle name="Įprastas 4 6 2 2 2 12" xfId="8045" xr:uid="{92F98B8A-C1F1-4C1C-B7D8-EFCF47682A7A}"/>
    <cellStyle name="Įprastas 4 6 2 2 2 2" xfId="245" xr:uid="{C38B323B-4163-4BAF-A979-DA7470323A70}"/>
    <cellStyle name="Įprastas 4 6 2 2 2 2 10" xfId="8175" xr:uid="{6A49C06E-AB9F-4E7F-BED6-6BFA6141158F}"/>
    <cellStyle name="Įprastas 4 6 2 2 2 2 2" xfId="567" xr:uid="{09E39D25-BCA1-4B5E-8F74-CE7FA51A300C}"/>
    <cellStyle name="Įprastas 4 6 2 2 2 2 2 2" xfId="1211" xr:uid="{F1C7BD64-9EFB-4051-901E-C4DCDBAAC681}"/>
    <cellStyle name="Įprastas 4 6 2 2 2 2 2 2 2" xfId="5106" xr:uid="{76A74822-A221-47FF-A4CF-FF23F5D561D7}"/>
    <cellStyle name="Įprastas 4 6 2 2 2 2 2 2 2 2" xfId="13036" xr:uid="{CA34A53A-67C6-497B-A627-69DEAD995639}"/>
    <cellStyle name="Įprastas 4 6 2 2 2 2 2 2 3" xfId="9141" xr:uid="{B465C2B9-DA7F-4915-A75A-CA93900B10FD}"/>
    <cellStyle name="Įprastas 4 6 2 2 2 2 2 3" xfId="2177" xr:uid="{2A211729-417E-4467-8C33-97CA06718E49}"/>
    <cellStyle name="Įprastas 4 6 2 2 2 2 2 3 2" xfId="6070" xr:uid="{7D179E2D-3277-4C24-B564-84AE9E038A78}"/>
    <cellStyle name="Įprastas 4 6 2 2 2 2 2 3 2 2" xfId="14000" xr:uid="{F882EBA7-2EBE-498D-B70C-DE71F1919AA3}"/>
    <cellStyle name="Įprastas 4 6 2 2 2 2 2 3 3" xfId="10107" xr:uid="{C2212C36-0F84-4353-AC86-5BA54CF0D3BC}"/>
    <cellStyle name="Įprastas 4 6 2 2 2 2 2 4" xfId="2821" xr:uid="{51BBDCDB-2303-457E-9C10-488B43FAE258}"/>
    <cellStyle name="Įprastas 4 6 2 2 2 2 2 4 2" xfId="6793" xr:uid="{39DD121C-2C2B-446E-9094-D37699FE62BB}"/>
    <cellStyle name="Įprastas 4 6 2 2 2 2 2 4 2 2" xfId="14723" xr:uid="{DE55DC3B-5C82-49B7-8ABB-E2C34B0125E7}"/>
    <cellStyle name="Įprastas 4 6 2 2 2 2 2 4 3" xfId="10751" xr:uid="{B698F5E3-AEFC-4EE1-AB0E-53E881A8F488}"/>
    <cellStyle name="Įprastas 4 6 2 2 2 2 2 5" xfId="3465" xr:uid="{AC400144-2A8A-4E61-8E80-4C44BE942D96}"/>
    <cellStyle name="Įprastas 4 6 2 2 2 2 2 5 2" xfId="11395" xr:uid="{F04F95B0-8109-4E7E-A7A9-359647A1497F}"/>
    <cellStyle name="Įprastas 4 6 2 2 2 2 2 6" xfId="4142" xr:uid="{265A6FC5-9F0D-4CFE-8563-A79A37670D19}"/>
    <cellStyle name="Įprastas 4 6 2 2 2 2 2 6 2" xfId="12072" xr:uid="{DF24E7A5-7719-420E-9D11-9BDD76036B9C}"/>
    <cellStyle name="Įprastas 4 6 2 2 2 2 2 7" xfId="7853" xr:uid="{77AE9A4F-A899-477A-B806-B029C36187FC}"/>
    <cellStyle name="Įprastas 4 6 2 2 2 2 2 7 2" xfId="15783" xr:uid="{FD594298-EC24-49DA-BFC9-A714C4144989}"/>
    <cellStyle name="Įprastas 4 6 2 2 2 2 2 8" xfId="8497" xr:uid="{28EFE06F-08BD-457C-8A5B-FAA1174A4B50}"/>
    <cellStyle name="Įprastas 4 6 2 2 2 2 3" xfId="889" xr:uid="{7CCE8F13-0153-472C-9957-949C8C809D41}"/>
    <cellStyle name="Įprastas 4 6 2 2 2 2 3 2" xfId="5347" xr:uid="{59EB1CC0-4A43-43C6-9A83-26612BFDE34B}"/>
    <cellStyle name="Įprastas 4 6 2 2 2 2 3 2 2" xfId="13277" xr:uid="{2209172D-C21B-46B4-B08E-9E1D00EC08B9}"/>
    <cellStyle name="Įprastas 4 6 2 2 2 2 3 3" xfId="6311" xr:uid="{B9F1A245-4C46-41F5-A54B-5F9B9ADF46DD}"/>
    <cellStyle name="Įprastas 4 6 2 2 2 2 3 3 2" xfId="14241" xr:uid="{BA47C193-7349-4553-A4A1-03FBBE006F05}"/>
    <cellStyle name="Įprastas 4 6 2 2 2 2 3 4" xfId="7034" xr:uid="{28AD1C3D-2694-46AB-A28B-A632C52146E8}"/>
    <cellStyle name="Įprastas 4 6 2 2 2 2 3 4 2" xfId="14964" xr:uid="{46963A96-A60E-4D74-8820-C258ECA81EC7}"/>
    <cellStyle name="Įprastas 4 6 2 2 2 2 3 5" xfId="4383" xr:uid="{4EEE9786-D321-4FE6-B299-B49A6CF36FDE}"/>
    <cellStyle name="Įprastas 4 6 2 2 2 2 3 5 2" xfId="12313" xr:uid="{FEFDB824-0DCB-44D2-88F2-2E0D46E946A0}"/>
    <cellStyle name="Įprastas 4 6 2 2 2 2 3 6" xfId="8819" xr:uid="{30C16A51-6F0B-4EC8-B36B-045E31703C80}"/>
    <cellStyle name="Įprastas 4 6 2 2 2 2 4" xfId="1533" xr:uid="{A45F1D6C-8E59-49B5-A814-5D9DEBDC871B}"/>
    <cellStyle name="Įprastas 4 6 2 2 2 2 4 2" xfId="5588" xr:uid="{9B7335DD-8A22-45EE-9BF9-574D8020EDE0}"/>
    <cellStyle name="Įprastas 4 6 2 2 2 2 4 2 2" xfId="13518" xr:uid="{03E34880-9834-4F1B-8385-DE2E87D49033}"/>
    <cellStyle name="Įprastas 4 6 2 2 2 2 4 3" xfId="7275" xr:uid="{058B9A66-3D17-4899-86F0-D5B632B71A86}"/>
    <cellStyle name="Įprastas 4 6 2 2 2 2 4 3 2" xfId="15205" xr:uid="{8D048387-895D-42AE-A7C8-097D8F14EAF5}"/>
    <cellStyle name="Įprastas 4 6 2 2 2 2 4 4" xfId="4624" xr:uid="{97615972-FF96-4B37-BFCA-7A8EF709A45D}"/>
    <cellStyle name="Įprastas 4 6 2 2 2 2 4 4 2" xfId="12554" xr:uid="{A2F13FE9-7CF8-4C65-A317-E0943D6FA26F}"/>
    <cellStyle name="Įprastas 4 6 2 2 2 2 4 5" xfId="9463" xr:uid="{F1B910D1-3646-4860-9B1A-0C1969C893BF}"/>
    <cellStyle name="Įprastas 4 6 2 2 2 2 5" xfId="1855" xr:uid="{4788DD13-80B5-4C7D-93C8-FE66F6B1C748}"/>
    <cellStyle name="Įprastas 4 6 2 2 2 2 5 2" xfId="4865" xr:uid="{CE540754-8CF5-4168-9064-F96642A96E7F}"/>
    <cellStyle name="Įprastas 4 6 2 2 2 2 5 2 2" xfId="12795" xr:uid="{FC03EC6A-CF12-424B-937C-483FB08FB3AE}"/>
    <cellStyle name="Įprastas 4 6 2 2 2 2 5 3" xfId="9785" xr:uid="{E8F54F25-CF80-4D5B-B95E-33C01BA33827}"/>
    <cellStyle name="Įprastas 4 6 2 2 2 2 6" xfId="2499" xr:uid="{3FAABCA3-1EAB-454D-B367-E5D0907BCC2F}"/>
    <cellStyle name="Įprastas 4 6 2 2 2 2 6 2" xfId="5829" xr:uid="{B67CE67A-AAF5-4E44-8408-54F40AF26A42}"/>
    <cellStyle name="Įprastas 4 6 2 2 2 2 6 2 2" xfId="13759" xr:uid="{8C1A45E7-DB4B-4182-8857-9AD2E5E20B5D}"/>
    <cellStyle name="Įprastas 4 6 2 2 2 2 6 3" xfId="10429" xr:uid="{3D39DC2C-16E6-4063-B447-B62157106AA8}"/>
    <cellStyle name="Įprastas 4 6 2 2 2 2 7" xfId="3143" xr:uid="{8059F4FC-CB39-4904-9656-D64F02A3A2A2}"/>
    <cellStyle name="Įprastas 4 6 2 2 2 2 7 2" xfId="6552" xr:uid="{307A5D9F-9BB4-4B35-A12B-5EEBF07DFE5F}"/>
    <cellStyle name="Įprastas 4 6 2 2 2 2 7 2 2" xfId="14482" xr:uid="{B7FB3218-A993-4C4D-8920-8CE1665D7764}"/>
    <cellStyle name="Įprastas 4 6 2 2 2 2 7 3" xfId="11073" xr:uid="{9D3C716B-0CA3-43AD-ACFC-0DB1F0BC7835}"/>
    <cellStyle name="Įprastas 4 6 2 2 2 2 8" xfId="3901" xr:uid="{155C3A70-43CA-4F23-A39D-63C5389B7D1B}"/>
    <cellStyle name="Įprastas 4 6 2 2 2 2 8 2" xfId="11831" xr:uid="{51DFFA10-0054-4FAD-B8B6-0BFE9B190FC1}"/>
    <cellStyle name="Įprastas 4 6 2 2 2 2 9" xfId="7531" xr:uid="{54D07A96-569B-476E-BBB5-02633FF25093}"/>
    <cellStyle name="Įprastas 4 6 2 2 2 2 9 2" xfId="15461" xr:uid="{981E71AF-F71D-4048-B4BD-A4AE804AA062}"/>
    <cellStyle name="Įprastas 4 6 2 2 2 3" xfId="437" xr:uid="{2A350E43-4BC7-4E1A-8A6E-CEEEB4C42FA0}"/>
    <cellStyle name="Įprastas 4 6 2 2 2 3 2" xfId="1081" xr:uid="{FDBC8AB7-D2F0-4DDE-99EA-58A9AF75E192}"/>
    <cellStyle name="Įprastas 4 6 2 2 2 3 2 2" xfId="4986" xr:uid="{09EA4B93-8746-4F20-BBB8-549DDBF2C92E}"/>
    <cellStyle name="Įprastas 4 6 2 2 2 3 2 2 2" xfId="12916" xr:uid="{E6980407-E835-43F5-8320-A1223D154F05}"/>
    <cellStyle name="Įprastas 4 6 2 2 2 3 2 3" xfId="9011" xr:uid="{5738043D-E9E7-428C-86CF-4876C663AF2B}"/>
    <cellStyle name="Įprastas 4 6 2 2 2 3 3" xfId="2047" xr:uid="{CA8C6960-6A89-4CF8-BD38-4957D0B75ED6}"/>
    <cellStyle name="Įprastas 4 6 2 2 2 3 3 2" xfId="5950" xr:uid="{E6FAF0E3-6E76-4691-A5CB-171C21BCDCF6}"/>
    <cellStyle name="Įprastas 4 6 2 2 2 3 3 2 2" xfId="13880" xr:uid="{9D2A50B8-34A9-4FD9-ADC4-1B4638DC93A3}"/>
    <cellStyle name="Įprastas 4 6 2 2 2 3 3 3" xfId="9977" xr:uid="{D7EC7EE2-DA68-41D1-8FB1-969B5057EC68}"/>
    <cellStyle name="Įprastas 4 6 2 2 2 3 4" xfId="2691" xr:uid="{2884C41F-A68A-4707-9F96-9D9A28A3D3EB}"/>
    <cellStyle name="Įprastas 4 6 2 2 2 3 4 2" xfId="6673" xr:uid="{30E229E8-3F3B-4D77-8B49-A0466DC8553E}"/>
    <cellStyle name="Įprastas 4 6 2 2 2 3 4 2 2" xfId="14603" xr:uid="{A3A8AB53-5B49-4211-9EFB-2665140DAEC9}"/>
    <cellStyle name="Įprastas 4 6 2 2 2 3 4 3" xfId="10621" xr:uid="{69159413-9F7F-4742-81FB-E8659C16D2A1}"/>
    <cellStyle name="Įprastas 4 6 2 2 2 3 5" xfId="3335" xr:uid="{A64D1042-F432-459B-83BB-AAEEECCB7984}"/>
    <cellStyle name="Įprastas 4 6 2 2 2 3 5 2" xfId="11265" xr:uid="{F27C0415-CF04-493C-91A6-563BB8B8087D}"/>
    <cellStyle name="Įprastas 4 6 2 2 2 3 6" xfId="4022" xr:uid="{84BD2B7F-6ACA-4FDC-82BE-3D10B6A9220D}"/>
    <cellStyle name="Įprastas 4 6 2 2 2 3 6 2" xfId="11952" xr:uid="{9D5EF6BB-A77D-4F1C-9C8B-7D0F43A1EE47}"/>
    <cellStyle name="Įprastas 4 6 2 2 2 3 7" xfId="7723" xr:uid="{B9F57FFE-4246-4E0C-A7AF-9D1B8F3715E9}"/>
    <cellStyle name="Įprastas 4 6 2 2 2 3 7 2" xfId="15653" xr:uid="{259E231B-FCB6-4DA4-8D88-B067ECD9AD63}"/>
    <cellStyle name="Įprastas 4 6 2 2 2 3 8" xfId="8367" xr:uid="{31965A45-4791-4CEA-976D-027F9A225C24}"/>
    <cellStyle name="Įprastas 4 6 2 2 2 4" xfId="759" xr:uid="{3DBFA90F-E309-4FF8-ADC0-9B0780972460}"/>
    <cellStyle name="Įprastas 4 6 2 2 2 4 2" xfId="5227" xr:uid="{5E270F50-9619-4670-8AAF-500A497B52C9}"/>
    <cellStyle name="Įprastas 4 6 2 2 2 4 2 2" xfId="13157" xr:uid="{0338CEA9-C3A0-47F6-9535-5B22A4340891}"/>
    <cellStyle name="Įprastas 4 6 2 2 2 4 3" xfId="6191" xr:uid="{3EF9FD62-742A-4211-BE7F-8DC55D308B29}"/>
    <cellStyle name="Įprastas 4 6 2 2 2 4 3 2" xfId="14121" xr:uid="{E4455673-D266-495D-B32E-F137165AD684}"/>
    <cellStyle name="Įprastas 4 6 2 2 2 4 4" xfId="6914" xr:uid="{4FD5B984-72E1-45A7-B623-9FC9C01693CD}"/>
    <cellStyle name="Įprastas 4 6 2 2 2 4 4 2" xfId="14844" xr:uid="{BB890FFF-EBD0-4994-8EA7-2DDA58DB3195}"/>
    <cellStyle name="Įprastas 4 6 2 2 2 4 5" xfId="4263" xr:uid="{3D85ED88-03A0-4780-9815-C72C3AF64C3A}"/>
    <cellStyle name="Įprastas 4 6 2 2 2 4 5 2" xfId="12193" xr:uid="{9FB88B26-78B6-4370-9915-BE72489ED1AB}"/>
    <cellStyle name="Įprastas 4 6 2 2 2 4 6" xfId="8689" xr:uid="{2390B783-28F5-4033-9BBE-A2DD0DCF01D8}"/>
    <cellStyle name="Įprastas 4 6 2 2 2 5" xfId="1403" xr:uid="{122D81FC-0652-42AA-92B5-E7916047C250}"/>
    <cellStyle name="Įprastas 4 6 2 2 2 5 2" xfId="5468" xr:uid="{44BEF29B-54F2-47FF-89F4-74227E9EE5F0}"/>
    <cellStyle name="Įprastas 4 6 2 2 2 5 2 2" xfId="13398" xr:uid="{92FE7BB9-2D8C-4108-9B32-2A753B649FC3}"/>
    <cellStyle name="Įprastas 4 6 2 2 2 5 3" xfId="7155" xr:uid="{4663788D-B3B4-4796-8B5F-5DE0FBEE359D}"/>
    <cellStyle name="Įprastas 4 6 2 2 2 5 3 2" xfId="15085" xr:uid="{AD2450BE-6469-4E6F-BE69-1190EDBA6A66}"/>
    <cellStyle name="Įprastas 4 6 2 2 2 5 4" xfId="4504" xr:uid="{DF535313-5AB9-4D97-BA09-46D9B238A51F}"/>
    <cellStyle name="Įprastas 4 6 2 2 2 5 4 2" xfId="12434" xr:uid="{CAB8D882-D45E-413C-976E-76C9326D008A}"/>
    <cellStyle name="Įprastas 4 6 2 2 2 5 5" xfId="9333" xr:uid="{7C695471-05C9-4727-98F3-BF2E818970BF}"/>
    <cellStyle name="Įprastas 4 6 2 2 2 6" xfId="1725" xr:uid="{0B3E363C-8C1F-4978-88D0-3586779A609C}"/>
    <cellStyle name="Įprastas 4 6 2 2 2 6 2" xfId="4745" xr:uid="{6D20B580-F075-4697-9789-CBB1F2F2D48C}"/>
    <cellStyle name="Įprastas 4 6 2 2 2 6 2 2" xfId="12675" xr:uid="{95A823D9-5512-43FA-88BE-A1E600494029}"/>
    <cellStyle name="Įprastas 4 6 2 2 2 6 3" xfId="9655" xr:uid="{A2EDED8A-9119-466B-9A1B-D5FF7BF7843C}"/>
    <cellStyle name="Įprastas 4 6 2 2 2 7" xfId="2369" xr:uid="{633AEFA3-E7C4-444B-B79D-2691E28680DF}"/>
    <cellStyle name="Įprastas 4 6 2 2 2 7 2" xfId="5709" xr:uid="{944A44BF-050A-4EA7-857A-AE12B003A9A9}"/>
    <cellStyle name="Įprastas 4 6 2 2 2 7 2 2" xfId="13639" xr:uid="{DAF1EECF-E3BF-470D-82E3-693739B1071A}"/>
    <cellStyle name="Įprastas 4 6 2 2 2 7 3" xfId="10299" xr:uid="{CEC2343E-40CB-4E76-8F17-2CD9737D479B}"/>
    <cellStyle name="Įprastas 4 6 2 2 2 8" xfId="3013" xr:uid="{018B393C-32BF-4E58-A938-50718CA47FD4}"/>
    <cellStyle name="Įprastas 4 6 2 2 2 8 2" xfId="6432" xr:uid="{C22C31F2-5D39-4BDF-BD4D-73A66FA0D368}"/>
    <cellStyle name="Įprastas 4 6 2 2 2 8 2 2" xfId="14362" xr:uid="{59B04A15-19FB-44F5-931C-697BAD66D830}"/>
    <cellStyle name="Įprastas 4 6 2 2 2 8 3" xfId="10943" xr:uid="{3AF64E95-DF8A-466E-BE59-D6BAD204503D}"/>
    <cellStyle name="Įprastas 4 6 2 2 2 9" xfId="3657" xr:uid="{3A89B768-2FCF-4343-AB77-2A617C0FF0FD}"/>
    <cellStyle name="Įprastas 4 6 2 2 2 9 2" xfId="11587" xr:uid="{D73145E4-9A8D-42C7-8775-0CE05017F283}"/>
    <cellStyle name="Įprastas 4 6 2 2 3" xfId="180" xr:uid="{433FF6F5-2723-447E-AB75-37FB83925949}"/>
    <cellStyle name="Įprastas 4 6 2 2 3 10" xfId="8110" xr:uid="{8E75332E-95D3-485F-A260-28CB5E9A2F69}"/>
    <cellStyle name="Įprastas 4 6 2 2 3 2" xfId="502" xr:uid="{08F47E09-E9C8-4E2A-AC33-38C3C5437713}"/>
    <cellStyle name="Įprastas 4 6 2 2 3 2 2" xfId="1146" xr:uid="{1F29E042-22ED-4CA8-AAF2-B097193DFD21}"/>
    <cellStyle name="Įprastas 4 6 2 2 3 2 2 2" xfId="5046" xr:uid="{A233BE4A-3980-43CD-80A5-7E92C9730540}"/>
    <cellStyle name="Įprastas 4 6 2 2 3 2 2 2 2" xfId="12976" xr:uid="{BBFAAF77-1B26-4563-959F-DDF006CDC77A}"/>
    <cellStyle name="Įprastas 4 6 2 2 3 2 2 3" xfId="9076" xr:uid="{7C098D44-352B-44E4-89DA-475861A29734}"/>
    <cellStyle name="Įprastas 4 6 2 2 3 2 3" xfId="2112" xr:uid="{41EF5AE4-C13F-4E16-86B3-F6787B201795}"/>
    <cellStyle name="Įprastas 4 6 2 2 3 2 3 2" xfId="6010" xr:uid="{4CB641EB-D702-4F01-BF17-E164A4467489}"/>
    <cellStyle name="Įprastas 4 6 2 2 3 2 3 2 2" xfId="13940" xr:uid="{358B5F00-DA5F-4491-ADF7-EC24EB595494}"/>
    <cellStyle name="Įprastas 4 6 2 2 3 2 3 3" xfId="10042" xr:uid="{210630F3-256C-4F3E-A46C-3DB19523D499}"/>
    <cellStyle name="Įprastas 4 6 2 2 3 2 4" xfId="2756" xr:uid="{D05C6FF6-E7D7-426E-8583-84EB5DB14444}"/>
    <cellStyle name="Įprastas 4 6 2 2 3 2 4 2" xfId="6733" xr:uid="{9007AAAC-CCE6-4A9F-9C59-23C7B4153B1C}"/>
    <cellStyle name="Įprastas 4 6 2 2 3 2 4 2 2" xfId="14663" xr:uid="{B6BA2472-2242-4F1B-AD68-F44148B7491A}"/>
    <cellStyle name="Įprastas 4 6 2 2 3 2 4 3" xfId="10686" xr:uid="{E01F0ED5-F5F9-4031-9788-57AC4FEDB959}"/>
    <cellStyle name="Įprastas 4 6 2 2 3 2 5" xfId="3400" xr:uid="{624758E6-9CDA-4DCC-84C6-9F6C6F2C96EF}"/>
    <cellStyle name="Įprastas 4 6 2 2 3 2 5 2" xfId="11330" xr:uid="{71B0E828-1507-447D-8E76-674AE9042A42}"/>
    <cellStyle name="Įprastas 4 6 2 2 3 2 6" xfId="4082" xr:uid="{1E9A6F99-EBB4-4F45-A351-72239FC50304}"/>
    <cellStyle name="Įprastas 4 6 2 2 3 2 6 2" xfId="12012" xr:uid="{40EBF7D1-ED08-46CD-9BFF-106EB8D02BD1}"/>
    <cellStyle name="Įprastas 4 6 2 2 3 2 7" xfId="7788" xr:uid="{D6A24FAC-D78A-43C3-AEF7-E061483D6F3A}"/>
    <cellStyle name="Įprastas 4 6 2 2 3 2 7 2" xfId="15718" xr:uid="{01D3979C-D223-486C-ACC6-A5D91E1F2B21}"/>
    <cellStyle name="Įprastas 4 6 2 2 3 2 8" xfId="8432" xr:uid="{67670265-6B7F-4472-9A93-A37B78C1BD09}"/>
    <cellStyle name="Įprastas 4 6 2 2 3 3" xfId="824" xr:uid="{52728EE1-9181-4589-90E3-F75976B7FA71}"/>
    <cellStyle name="Įprastas 4 6 2 2 3 3 2" xfId="5287" xr:uid="{532699C2-F762-4420-89E4-B8ED285CB828}"/>
    <cellStyle name="Įprastas 4 6 2 2 3 3 2 2" xfId="13217" xr:uid="{2F4710A6-4D2D-403B-9453-E1731B66FC3B}"/>
    <cellStyle name="Įprastas 4 6 2 2 3 3 3" xfId="6251" xr:uid="{C3C0B51F-8012-45BB-A2F3-C471107A1523}"/>
    <cellStyle name="Įprastas 4 6 2 2 3 3 3 2" xfId="14181" xr:uid="{86A28067-1CB4-4B49-A224-9DDE7DE19C70}"/>
    <cellStyle name="Įprastas 4 6 2 2 3 3 4" xfId="6974" xr:uid="{226EAD5D-F0A7-4027-982B-144523D5DCBC}"/>
    <cellStyle name="Įprastas 4 6 2 2 3 3 4 2" xfId="14904" xr:uid="{271FEB6A-1CD7-4253-B6A0-59A7F95B8B4B}"/>
    <cellStyle name="Įprastas 4 6 2 2 3 3 5" xfId="4323" xr:uid="{346E4F7F-88D0-45FC-A9FE-F60CB1CA4812}"/>
    <cellStyle name="Įprastas 4 6 2 2 3 3 5 2" xfId="12253" xr:uid="{5BF80F05-A9E2-4A10-A4FA-60EEE7A75950}"/>
    <cellStyle name="Įprastas 4 6 2 2 3 3 6" xfId="8754" xr:uid="{A9E3ABBD-7E1E-461B-BC68-7C9703A88499}"/>
    <cellStyle name="Įprastas 4 6 2 2 3 4" xfId="1468" xr:uid="{EB52D106-E55D-4848-9ED7-F8B4CC5252CF}"/>
    <cellStyle name="Įprastas 4 6 2 2 3 4 2" xfId="5528" xr:uid="{1DCE8BC1-233A-4AE6-8D15-80876718CD07}"/>
    <cellStyle name="Įprastas 4 6 2 2 3 4 2 2" xfId="13458" xr:uid="{816BEB9D-8E69-43C6-9FFF-0C6D662B43E6}"/>
    <cellStyle name="Įprastas 4 6 2 2 3 4 3" xfId="7215" xr:uid="{4C6B1CE8-38CF-4475-8D92-B86385F2D28A}"/>
    <cellStyle name="Įprastas 4 6 2 2 3 4 3 2" xfId="15145" xr:uid="{DF231395-B3FC-408D-9708-8450B0198B76}"/>
    <cellStyle name="Įprastas 4 6 2 2 3 4 4" xfId="4564" xr:uid="{1EA7E3B0-FA6D-4EC6-B6A9-D063A1F7D131}"/>
    <cellStyle name="Įprastas 4 6 2 2 3 4 4 2" xfId="12494" xr:uid="{B57F20FF-4F61-45CA-A0DD-E97E4AABDE1D}"/>
    <cellStyle name="Įprastas 4 6 2 2 3 4 5" xfId="9398" xr:uid="{22B0E7A3-04EE-466D-8630-221A6E35886D}"/>
    <cellStyle name="Įprastas 4 6 2 2 3 5" xfId="1790" xr:uid="{D5FF9133-1A5F-4613-8988-FAF83641580C}"/>
    <cellStyle name="Įprastas 4 6 2 2 3 5 2" xfId="4805" xr:uid="{3457BB49-06C6-44B7-8796-B6A0DDB26365}"/>
    <cellStyle name="Įprastas 4 6 2 2 3 5 2 2" xfId="12735" xr:uid="{4A02412D-D50B-4DBE-AD38-0DD7C65E1C8E}"/>
    <cellStyle name="Įprastas 4 6 2 2 3 5 3" xfId="9720" xr:uid="{1AFDC4E3-2D05-41E7-BDBF-68D7047E7713}"/>
    <cellStyle name="Įprastas 4 6 2 2 3 6" xfId="2434" xr:uid="{C721CD61-D486-4F3C-B3B1-F7B12AA5DCAD}"/>
    <cellStyle name="Įprastas 4 6 2 2 3 6 2" xfId="5769" xr:uid="{63695B30-8C63-4FFF-A420-C2F3580F9BA3}"/>
    <cellStyle name="Įprastas 4 6 2 2 3 6 2 2" xfId="13699" xr:uid="{A07D6DCC-D693-4504-BE50-72DB1D0CA6E3}"/>
    <cellStyle name="Įprastas 4 6 2 2 3 6 3" xfId="10364" xr:uid="{AB65B10D-CB94-4D6E-9C25-24ABE0E75C47}"/>
    <cellStyle name="Įprastas 4 6 2 2 3 7" xfId="3078" xr:uid="{21EFBC0F-A1EE-4197-B882-2BC4F60B82C0}"/>
    <cellStyle name="Įprastas 4 6 2 2 3 7 2" xfId="6492" xr:uid="{5A77B6C5-2117-46C8-9CF6-C2AE885499C2}"/>
    <cellStyle name="Įprastas 4 6 2 2 3 7 2 2" xfId="14422" xr:uid="{B7743DFA-5B63-4965-BF7B-4FA63250938E}"/>
    <cellStyle name="Įprastas 4 6 2 2 3 7 3" xfId="11008" xr:uid="{AB58B6C6-CEBB-43C2-918D-B4B2370ACA59}"/>
    <cellStyle name="Įprastas 4 6 2 2 3 8" xfId="3841" xr:uid="{56D9508B-F3E1-46E7-939F-73286E679F66}"/>
    <cellStyle name="Įprastas 4 6 2 2 3 8 2" xfId="11771" xr:uid="{28C4EEB2-EDC4-4583-82E0-422C66146717}"/>
    <cellStyle name="Įprastas 4 6 2 2 3 9" xfId="7466" xr:uid="{EEE33240-07F6-4559-9190-0E42938CD4BC}"/>
    <cellStyle name="Įprastas 4 6 2 2 3 9 2" xfId="15396" xr:uid="{B989D235-04F0-427D-B11C-9A07FD889115}"/>
    <cellStyle name="Įprastas 4 6 2 2 4" xfId="309" xr:uid="{E2910272-1690-49E9-8DBC-3BD23A90FB84}"/>
    <cellStyle name="Įprastas 4 6 2 2 4 10" xfId="8239" xr:uid="{F43B3FC2-A041-45D5-AED2-EB4380EF6044}"/>
    <cellStyle name="Įprastas 4 6 2 2 4 2" xfId="631" xr:uid="{83485F61-9901-4EAD-9E36-8D306E49F935}"/>
    <cellStyle name="Įprastas 4 6 2 2 4 2 2" xfId="1275" xr:uid="{9570B57D-BDC2-42D4-9725-A75916CB3AC8}"/>
    <cellStyle name="Įprastas 4 6 2 2 4 2 2 2" xfId="9205" xr:uid="{422418D5-C4BE-49FC-A265-690F713C10CE}"/>
    <cellStyle name="Įprastas 4 6 2 2 4 2 3" xfId="2241" xr:uid="{C4884765-6FE4-4E3A-BF6A-E992E270F30A}"/>
    <cellStyle name="Įprastas 4 6 2 2 4 2 3 2" xfId="10171" xr:uid="{3B7B1D33-26CF-4AAC-B8EA-F7DB0B3D8583}"/>
    <cellStyle name="Įprastas 4 6 2 2 4 2 4" xfId="2885" xr:uid="{8C16DCCF-DFEA-4761-A9ED-0ECD92BE6893}"/>
    <cellStyle name="Įprastas 4 6 2 2 4 2 4 2" xfId="10815" xr:uid="{ADA14C24-A616-434D-BC49-732520E63BC5}"/>
    <cellStyle name="Įprastas 4 6 2 2 4 2 5" xfId="3529" xr:uid="{ACDE744D-41E9-443B-B737-58AA44565A13}"/>
    <cellStyle name="Įprastas 4 6 2 2 4 2 5 2" xfId="11459" xr:uid="{79EDC2E0-5A35-4DCF-8CB0-C4F1D0E02A98}"/>
    <cellStyle name="Įprastas 4 6 2 2 4 2 6" xfId="4926" xr:uid="{3B06B5EF-5B17-4032-84CC-1B4733BFA6DB}"/>
    <cellStyle name="Įprastas 4 6 2 2 4 2 6 2" xfId="12856" xr:uid="{8722793C-A727-4634-88C1-CC8BF7025F6C}"/>
    <cellStyle name="Įprastas 4 6 2 2 4 2 7" xfId="7917" xr:uid="{0612AD3A-5057-48B6-BD35-638E6960C517}"/>
    <cellStyle name="Įprastas 4 6 2 2 4 2 7 2" xfId="15847" xr:uid="{829D202E-8D63-4924-A342-9F1450E11008}"/>
    <cellStyle name="Įprastas 4 6 2 2 4 2 8" xfId="8561" xr:uid="{6F558191-EF6A-408F-9061-43A5F48D541B}"/>
    <cellStyle name="Įprastas 4 6 2 2 4 3" xfId="953" xr:uid="{6ADBB613-E4E0-48A0-B8E3-34ED14AF053B}"/>
    <cellStyle name="Įprastas 4 6 2 2 4 3 2" xfId="5890" xr:uid="{BCA8571C-C633-4CF1-A493-AD0E4BA6643B}"/>
    <cellStyle name="Įprastas 4 6 2 2 4 3 2 2" xfId="13820" xr:uid="{0C93D2FA-2CCE-4DFE-A4F2-05A6BF6E81D1}"/>
    <cellStyle name="Įprastas 4 6 2 2 4 3 3" xfId="8883" xr:uid="{35E79B6C-73C7-44E1-9F97-A68A18C741E3}"/>
    <cellStyle name="Įprastas 4 6 2 2 4 4" xfId="1597" xr:uid="{05562735-7B23-4389-BA2E-E2162F6238DA}"/>
    <cellStyle name="Įprastas 4 6 2 2 4 4 2" xfId="6613" xr:uid="{AB3920AD-6236-4B64-AACA-BE40CDECF964}"/>
    <cellStyle name="Įprastas 4 6 2 2 4 4 2 2" xfId="14543" xr:uid="{F894EE7E-5830-44CB-8E3A-AE81486F4209}"/>
    <cellStyle name="Įprastas 4 6 2 2 4 4 3" xfId="9527" xr:uid="{2B3FED4E-7C01-475A-BB3D-34CE765F889A}"/>
    <cellStyle name="Įprastas 4 6 2 2 4 5" xfId="1919" xr:uid="{134F9BC4-5DB8-4DC8-BEEF-F9217B5FD9A3}"/>
    <cellStyle name="Įprastas 4 6 2 2 4 5 2" xfId="9849" xr:uid="{13FB40C7-C6D1-4929-B1BA-2A28847DFFE6}"/>
    <cellStyle name="Įprastas 4 6 2 2 4 6" xfId="2563" xr:uid="{875E0FD6-BCEB-409E-82CF-955B92C23BEF}"/>
    <cellStyle name="Įprastas 4 6 2 2 4 6 2" xfId="10493" xr:uid="{4D65A26A-57A0-48B9-BAB9-50DED877D70E}"/>
    <cellStyle name="Įprastas 4 6 2 2 4 7" xfId="3207" xr:uid="{A6E4C20F-DF50-447F-BE4F-7EED4E1376ED}"/>
    <cellStyle name="Įprastas 4 6 2 2 4 7 2" xfId="11137" xr:uid="{C5C8871B-545A-4D1C-8656-4CBA30C9397F}"/>
    <cellStyle name="Įprastas 4 6 2 2 4 8" xfId="3962" xr:uid="{66959A82-5822-4CBF-B410-64D2771978AE}"/>
    <cellStyle name="Įprastas 4 6 2 2 4 8 2" xfId="11892" xr:uid="{8AD5D941-127B-46E4-BF9B-9535659E0345}"/>
    <cellStyle name="Įprastas 4 6 2 2 4 9" xfId="7595" xr:uid="{720F5B6C-14A7-42C4-9E8E-1F04F3ACED59}"/>
    <cellStyle name="Įprastas 4 6 2 2 4 9 2" xfId="15525" xr:uid="{A9AFB0D2-1A90-4469-8191-119FCE0729D4}"/>
    <cellStyle name="Įprastas 4 6 2 2 5" xfId="372" xr:uid="{3D214448-23DE-46EE-838F-21836D91F186}"/>
    <cellStyle name="Įprastas 4 6 2 2 5 2" xfId="1016" xr:uid="{A9B60B7A-582D-4B1B-ACC9-F0CD3299120C}"/>
    <cellStyle name="Įprastas 4 6 2 2 5 2 2" xfId="5167" xr:uid="{962C1E9F-DAA9-45AD-BDB4-64D51F31C82D}"/>
    <cellStyle name="Įprastas 4 6 2 2 5 2 2 2" xfId="13097" xr:uid="{F4784930-8B17-4F99-9ACB-D6F68AEBD5D1}"/>
    <cellStyle name="Įprastas 4 6 2 2 5 2 3" xfId="8946" xr:uid="{4E66DC46-F786-47C1-9888-0A3291D2666A}"/>
    <cellStyle name="Įprastas 4 6 2 2 5 3" xfId="1982" xr:uid="{A1DA6FBB-41C0-4559-B499-14739F149A48}"/>
    <cellStyle name="Įprastas 4 6 2 2 5 3 2" xfId="6131" xr:uid="{F9086D23-71A3-41E6-AEB8-724911DF2183}"/>
    <cellStyle name="Įprastas 4 6 2 2 5 3 2 2" xfId="14061" xr:uid="{9B25725B-F85F-4E79-8DBE-135270977008}"/>
    <cellStyle name="Įprastas 4 6 2 2 5 3 3" xfId="9912" xr:uid="{68B0421C-54ED-4071-965C-CC5039F2095C}"/>
    <cellStyle name="Įprastas 4 6 2 2 5 4" xfId="2626" xr:uid="{FAB288B0-DA5E-4EE0-8AAA-E563E1C8C60B}"/>
    <cellStyle name="Įprastas 4 6 2 2 5 4 2" xfId="6854" xr:uid="{DDF34CB8-0EE6-41D4-94E7-CDC372A939F1}"/>
    <cellStyle name="Įprastas 4 6 2 2 5 4 2 2" xfId="14784" xr:uid="{9AD3E18D-FDD3-4F90-B580-C850F7FF31DD}"/>
    <cellStyle name="Įprastas 4 6 2 2 5 4 3" xfId="10556" xr:uid="{5180702C-0889-4104-807D-D1ABB9FBDC44}"/>
    <cellStyle name="Įprastas 4 6 2 2 5 5" xfId="3270" xr:uid="{78C3A171-60BE-4CF6-A25B-A654366BDCF7}"/>
    <cellStyle name="Įprastas 4 6 2 2 5 5 2" xfId="11200" xr:uid="{E9FBB6CB-1CB0-45A7-B587-FC7BFA7BF1D5}"/>
    <cellStyle name="Įprastas 4 6 2 2 5 6" xfId="4203" xr:uid="{D25F848A-6574-4ED3-B1C9-697E2AB6C1D8}"/>
    <cellStyle name="Įprastas 4 6 2 2 5 6 2" xfId="12133" xr:uid="{B8EE5DAA-6DCB-429A-AA47-1F52AC67DE19}"/>
    <cellStyle name="Įprastas 4 6 2 2 5 7" xfId="7658" xr:uid="{6D44ED79-6CFF-4B9E-9F44-10C4207510D7}"/>
    <cellStyle name="Įprastas 4 6 2 2 5 7 2" xfId="15588" xr:uid="{D8499536-F7B6-427B-877F-34CFBC7D19AF}"/>
    <cellStyle name="Įprastas 4 6 2 2 5 8" xfId="8302" xr:uid="{71194B09-DDFA-4591-B8E7-CD2374008204}"/>
    <cellStyle name="Įprastas 4 6 2 2 6" xfId="694" xr:uid="{6C607D56-6529-431A-BBE6-C51F4E68B939}"/>
    <cellStyle name="Įprastas 4 6 2 2 6 2" xfId="5408" xr:uid="{5C119884-BC80-4471-B935-231464320F32}"/>
    <cellStyle name="Įprastas 4 6 2 2 6 2 2" xfId="13338" xr:uid="{9DC55CE8-3419-456C-AE9B-93611558159D}"/>
    <cellStyle name="Įprastas 4 6 2 2 6 3" xfId="7095" xr:uid="{74E828FB-1F0A-43FB-A7CD-C5B3CE9449AC}"/>
    <cellStyle name="Įprastas 4 6 2 2 6 3 2" xfId="15025" xr:uid="{AB72B7C7-8FC7-498C-8D26-00617FB770DD}"/>
    <cellStyle name="Įprastas 4 6 2 2 6 4" xfId="4444" xr:uid="{F78AC486-8AE6-4B47-B046-4A7680DD621C}"/>
    <cellStyle name="Įprastas 4 6 2 2 6 4 2" xfId="12374" xr:uid="{25A59349-3D34-4686-9D39-C1E968D4BB3C}"/>
    <cellStyle name="Įprastas 4 6 2 2 6 5" xfId="8624" xr:uid="{0D50B594-E412-4CDB-9735-BC66BAEDFFE7}"/>
    <cellStyle name="Įprastas 4 6 2 2 7" xfId="1338" xr:uid="{27536E7B-C8B6-4DB1-9BD2-0E419FAA79F7}"/>
    <cellStyle name="Įprastas 4 6 2 2 7 2" xfId="4685" xr:uid="{472970B7-EC08-4AB6-B1C4-CE0CB3D72D0B}"/>
    <cellStyle name="Įprastas 4 6 2 2 7 2 2" xfId="12615" xr:uid="{BD8ED774-6FD0-458A-85D0-E27A90F286D5}"/>
    <cellStyle name="Įprastas 4 6 2 2 7 3" xfId="9268" xr:uid="{0E75562F-E467-411C-9038-45751FA04A8E}"/>
    <cellStyle name="Įprastas 4 6 2 2 8" xfId="1660" xr:uid="{6C5D9CE0-D18C-409B-82F8-A8BAE75E693E}"/>
    <cellStyle name="Įprastas 4 6 2 2 8 2" xfId="5649" xr:uid="{5B5FF1EF-AF94-44FE-9FC5-8A168E1AEE09}"/>
    <cellStyle name="Įprastas 4 6 2 2 8 2 2" xfId="13579" xr:uid="{63CF812D-1DA1-428B-8D4E-C5F8543BC7A3}"/>
    <cellStyle name="Įprastas 4 6 2 2 8 3" xfId="9590" xr:uid="{15F75CEC-1A66-43B3-B54E-35D1565DDBC2}"/>
    <cellStyle name="Įprastas 4 6 2 2 9" xfId="2304" xr:uid="{83210A70-4102-4746-BC0E-670CB94A7A88}"/>
    <cellStyle name="Įprastas 4 6 2 2 9 2" xfId="6372" xr:uid="{EBB58D25-0B76-4D25-8378-B596E1A499B9}"/>
    <cellStyle name="Įprastas 4 6 2 2 9 2 2" xfId="14302" xr:uid="{7E750921-0F69-4A45-84DD-84FB5D89C0F6}"/>
    <cellStyle name="Įprastas 4 6 2 2 9 3" xfId="10234" xr:uid="{213343A3-F808-4DD1-959C-CB6C9F83C552}"/>
    <cellStyle name="Įprastas 4 6 2 3" xfId="69" xr:uid="{EC996DC4-AFB2-4AB4-9CEE-1C053CF62A49}"/>
    <cellStyle name="Įprastas 4 6 2 3 10" xfId="2968" xr:uid="{E7F673D8-40A5-4EBB-A608-75657A1225B2}"/>
    <cellStyle name="Įprastas 4 6 2 3 10 2" xfId="10898" xr:uid="{DBBD3339-69A1-4364-8E0A-4A8E76B8FAED}"/>
    <cellStyle name="Įprastas 4 6 2 3 11" xfId="3612" xr:uid="{D4CE4D2F-8D5F-476B-95F0-ADE567FE72B3}"/>
    <cellStyle name="Įprastas 4 6 2 3 11 2" xfId="11542" xr:uid="{B2CE7AC0-C854-4793-89F9-7FFAE544A1CF}"/>
    <cellStyle name="Įprastas 4 6 2 3 12" xfId="3741" xr:uid="{6A6DF83E-3B80-46EB-B80D-456A58FDAA45}"/>
    <cellStyle name="Įprastas 4 6 2 3 12 2" xfId="11671" xr:uid="{5D881C55-3796-4E16-92DE-154CFDFF0D0D}"/>
    <cellStyle name="Įprastas 4 6 2 3 13" xfId="7356" xr:uid="{11D68509-29DF-42D1-B8BC-B37C281FCCAB}"/>
    <cellStyle name="Įprastas 4 6 2 3 13 2" xfId="15286" xr:uid="{A295ED14-41BE-4032-987F-60C781AD52E8}"/>
    <cellStyle name="Įprastas 4 6 2 3 14" xfId="8000" xr:uid="{E9BB922D-D6A2-4305-9595-79AF5851BFE7}"/>
    <cellStyle name="Įprastas 4 6 2 3 2" xfId="135" xr:uid="{047D0498-C85D-43FF-8BC2-810F3672F412}"/>
    <cellStyle name="Įprastas 4 6 2 3 2 10" xfId="3801" xr:uid="{223DB201-B07A-41E2-9DEB-5D52045F06D3}"/>
    <cellStyle name="Įprastas 4 6 2 3 2 10 2" xfId="11731" xr:uid="{CA9C6858-D9D2-43BA-BAB7-1E731FAE6B24}"/>
    <cellStyle name="Įprastas 4 6 2 3 2 11" xfId="7421" xr:uid="{D13B350A-37E6-4EE1-93F8-B0A1215F5F6F}"/>
    <cellStyle name="Įprastas 4 6 2 3 2 11 2" xfId="15351" xr:uid="{870282E2-C68C-44DD-A113-1FB277DA2408}"/>
    <cellStyle name="Įprastas 4 6 2 3 2 12" xfId="8065" xr:uid="{6FDCC03E-0AB4-4EF6-8582-5247D33663CF}"/>
    <cellStyle name="Įprastas 4 6 2 3 2 2" xfId="265" xr:uid="{A7C8D13E-8406-4723-8000-18BB4F7CA20A}"/>
    <cellStyle name="Įprastas 4 6 2 3 2 2 10" xfId="8195" xr:uid="{6921C1DE-6515-428B-87BA-7C194A65F85D}"/>
    <cellStyle name="Įprastas 4 6 2 3 2 2 2" xfId="587" xr:uid="{423EA4C6-096C-4BDA-B16A-69472E1F37D1}"/>
    <cellStyle name="Įprastas 4 6 2 3 2 2 2 2" xfId="1231" xr:uid="{36599A43-0915-46B9-BA1D-4563C7DFF70F}"/>
    <cellStyle name="Įprastas 4 6 2 3 2 2 2 2 2" xfId="5126" xr:uid="{76EC6685-025F-4C52-8811-99379365FA38}"/>
    <cellStyle name="Įprastas 4 6 2 3 2 2 2 2 2 2" xfId="13056" xr:uid="{85F6BF62-DDB6-410A-AE24-7820821004B2}"/>
    <cellStyle name="Įprastas 4 6 2 3 2 2 2 2 3" xfId="9161" xr:uid="{93006295-97EB-4EDD-AECA-855717BA70DC}"/>
    <cellStyle name="Įprastas 4 6 2 3 2 2 2 3" xfId="2197" xr:uid="{8BC7D9C1-1949-46D5-B1C9-E9CEDD956C6A}"/>
    <cellStyle name="Įprastas 4 6 2 3 2 2 2 3 2" xfId="6090" xr:uid="{91FD9D8C-9FC7-403D-83EB-91621A4BDAD5}"/>
    <cellStyle name="Įprastas 4 6 2 3 2 2 2 3 2 2" xfId="14020" xr:uid="{E00FFE6D-A7DC-4E31-902F-2FDAF8B14261}"/>
    <cellStyle name="Įprastas 4 6 2 3 2 2 2 3 3" xfId="10127" xr:uid="{6180E8D4-258A-413F-8825-0564CC013124}"/>
    <cellStyle name="Įprastas 4 6 2 3 2 2 2 4" xfId="2841" xr:uid="{24CE9CCC-4B65-4C3A-958F-D5A76C4E77CF}"/>
    <cellStyle name="Įprastas 4 6 2 3 2 2 2 4 2" xfId="6813" xr:uid="{4F17D0E9-9418-4EF3-A635-617E826CAACC}"/>
    <cellStyle name="Įprastas 4 6 2 3 2 2 2 4 2 2" xfId="14743" xr:uid="{26A1552A-A39A-4AE9-9AAA-C7C7B4D73F80}"/>
    <cellStyle name="Įprastas 4 6 2 3 2 2 2 4 3" xfId="10771" xr:uid="{48D3D57F-73BF-4AFE-BF65-7031AA7E82C2}"/>
    <cellStyle name="Įprastas 4 6 2 3 2 2 2 5" xfId="3485" xr:uid="{CEEED00C-7070-4C97-B059-DBE68379F442}"/>
    <cellStyle name="Įprastas 4 6 2 3 2 2 2 5 2" xfId="11415" xr:uid="{AED6EBBB-EBDA-4495-BC91-67626C891B01}"/>
    <cellStyle name="Įprastas 4 6 2 3 2 2 2 6" xfId="4162" xr:uid="{7CB5CB3C-C5E5-4261-BB0C-B9D872ABA880}"/>
    <cellStyle name="Įprastas 4 6 2 3 2 2 2 6 2" xfId="12092" xr:uid="{229930B6-6F5C-42DB-8202-1143EB2076A9}"/>
    <cellStyle name="Įprastas 4 6 2 3 2 2 2 7" xfId="7873" xr:uid="{19B55E71-911B-4962-AB15-354295533A24}"/>
    <cellStyle name="Įprastas 4 6 2 3 2 2 2 7 2" xfId="15803" xr:uid="{A6BCD235-C80F-4312-A9D8-2C7DC0547FDE}"/>
    <cellStyle name="Įprastas 4 6 2 3 2 2 2 8" xfId="8517" xr:uid="{39F04611-B654-4C9F-85F9-0FD680457914}"/>
    <cellStyle name="Įprastas 4 6 2 3 2 2 3" xfId="909" xr:uid="{2AA881A8-1424-4946-837D-16E5D7621F86}"/>
    <cellStyle name="Įprastas 4 6 2 3 2 2 3 2" xfId="5367" xr:uid="{5C452A44-FC4B-4ABE-BD18-19FCECBE44C5}"/>
    <cellStyle name="Įprastas 4 6 2 3 2 2 3 2 2" xfId="13297" xr:uid="{735070AE-DB87-4E11-9617-127EEE4B7727}"/>
    <cellStyle name="Įprastas 4 6 2 3 2 2 3 3" xfId="6331" xr:uid="{D7A4B778-2068-40D5-91F7-424C327525BB}"/>
    <cellStyle name="Įprastas 4 6 2 3 2 2 3 3 2" xfId="14261" xr:uid="{A94EBD91-069A-4B40-8115-5B648823C23A}"/>
    <cellStyle name="Įprastas 4 6 2 3 2 2 3 4" xfId="7054" xr:uid="{12FD3B8D-73DF-42B4-A648-EC48349CF804}"/>
    <cellStyle name="Įprastas 4 6 2 3 2 2 3 4 2" xfId="14984" xr:uid="{A6E31ACF-8D55-4154-BB9C-65E145BA0450}"/>
    <cellStyle name="Įprastas 4 6 2 3 2 2 3 5" xfId="4403" xr:uid="{EE0BDDA9-9C10-4422-BA30-38C6209235BF}"/>
    <cellStyle name="Įprastas 4 6 2 3 2 2 3 5 2" xfId="12333" xr:uid="{39824066-60E5-48F6-8F5C-CF2692841DB5}"/>
    <cellStyle name="Įprastas 4 6 2 3 2 2 3 6" xfId="8839" xr:uid="{FCBD66F7-9640-43CE-B7A0-D87CFA3788EC}"/>
    <cellStyle name="Įprastas 4 6 2 3 2 2 4" xfId="1553" xr:uid="{88C3046D-92AA-4864-A461-56F952E1FC9E}"/>
    <cellStyle name="Įprastas 4 6 2 3 2 2 4 2" xfId="5608" xr:uid="{A7340F6F-4B33-45E0-98A3-79D33DE6FAF7}"/>
    <cellStyle name="Įprastas 4 6 2 3 2 2 4 2 2" xfId="13538" xr:uid="{FBB9ED58-DE91-4D1F-8BAA-99DC013CBDC9}"/>
    <cellStyle name="Įprastas 4 6 2 3 2 2 4 3" xfId="7295" xr:uid="{9BA5D910-04E6-4CFA-959F-5A3A85C68640}"/>
    <cellStyle name="Įprastas 4 6 2 3 2 2 4 3 2" xfId="15225" xr:uid="{1F1EC479-8088-4BBE-AD34-A268A439F840}"/>
    <cellStyle name="Įprastas 4 6 2 3 2 2 4 4" xfId="4644" xr:uid="{43A48D54-6E3B-4DF5-9FF3-01035FF7C0B6}"/>
    <cellStyle name="Įprastas 4 6 2 3 2 2 4 4 2" xfId="12574" xr:uid="{A8F9DA20-CF43-4B6E-96C2-AC11D4FAF357}"/>
    <cellStyle name="Įprastas 4 6 2 3 2 2 4 5" xfId="9483" xr:uid="{C2ECE49D-83E4-43AE-912C-40CC0665ED65}"/>
    <cellStyle name="Įprastas 4 6 2 3 2 2 5" xfId="1875" xr:uid="{1B9412B0-564B-4172-A907-920F8949293C}"/>
    <cellStyle name="Įprastas 4 6 2 3 2 2 5 2" xfId="4885" xr:uid="{EA920E8B-A861-4E9A-9BD1-D22C7A93D369}"/>
    <cellStyle name="Įprastas 4 6 2 3 2 2 5 2 2" xfId="12815" xr:uid="{FB48BCE7-B469-4371-BDD4-23AD9B930146}"/>
    <cellStyle name="Įprastas 4 6 2 3 2 2 5 3" xfId="9805" xr:uid="{D2ABB0BE-30BB-47FB-9576-EFAA4A952E37}"/>
    <cellStyle name="Įprastas 4 6 2 3 2 2 6" xfId="2519" xr:uid="{C65B2B80-2C94-4160-B098-8E6EEDAD7DDB}"/>
    <cellStyle name="Įprastas 4 6 2 3 2 2 6 2" xfId="5849" xr:uid="{77EF890D-5471-4F36-9F60-F391D3713633}"/>
    <cellStyle name="Įprastas 4 6 2 3 2 2 6 2 2" xfId="13779" xr:uid="{83F9A0EA-6FB0-44F2-8226-59EBD7AFA934}"/>
    <cellStyle name="Įprastas 4 6 2 3 2 2 6 3" xfId="10449" xr:uid="{CD4B0330-A078-4F2D-B995-E08A576FAC33}"/>
    <cellStyle name="Įprastas 4 6 2 3 2 2 7" xfId="3163" xr:uid="{D9BB83E3-70BC-4108-9A5F-74096188A06C}"/>
    <cellStyle name="Įprastas 4 6 2 3 2 2 7 2" xfId="6572" xr:uid="{834F91FC-A68B-4E32-A8A9-5FF80223B54F}"/>
    <cellStyle name="Įprastas 4 6 2 3 2 2 7 2 2" xfId="14502" xr:uid="{80AAF15B-F945-4F76-8628-227E7DDE686D}"/>
    <cellStyle name="Įprastas 4 6 2 3 2 2 7 3" xfId="11093" xr:uid="{1C96419B-4DA4-48D9-8C57-ADACF4173A4D}"/>
    <cellStyle name="Įprastas 4 6 2 3 2 2 8" xfId="3921" xr:uid="{D6211D4F-F5D0-4A1C-A5EB-9ABCB530AA12}"/>
    <cellStyle name="Įprastas 4 6 2 3 2 2 8 2" xfId="11851" xr:uid="{4201B8F1-3DB5-4F96-B962-65D11A8466C0}"/>
    <cellStyle name="Įprastas 4 6 2 3 2 2 9" xfId="7551" xr:uid="{28E7DB9A-8A05-447B-9884-7B979569DED5}"/>
    <cellStyle name="Įprastas 4 6 2 3 2 2 9 2" xfId="15481" xr:uid="{B5F5EFCF-CB44-4A84-99E4-D079F63FE67B}"/>
    <cellStyle name="Įprastas 4 6 2 3 2 3" xfId="457" xr:uid="{21215E30-248B-4DEB-9EA7-622817347C72}"/>
    <cellStyle name="Įprastas 4 6 2 3 2 3 2" xfId="1101" xr:uid="{1A3A1B10-65EE-49EC-A340-7159BAEC2DC4}"/>
    <cellStyle name="Įprastas 4 6 2 3 2 3 2 2" xfId="5006" xr:uid="{CA5C9E4B-9620-4391-AEBC-1DEB1FB32FBE}"/>
    <cellStyle name="Įprastas 4 6 2 3 2 3 2 2 2" xfId="12936" xr:uid="{B66A08C5-5761-4E57-B56A-03AE768D618B}"/>
    <cellStyle name="Įprastas 4 6 2 3 2 3 2 3" xfId="9031" xr:uid="{73F380CB-4E0C-4105-92C2-4AC53A45C4D9}"/>
    <cellStyle name="Įprastas 4 6 2 3 2 3 3" xfId="2067" xr:uid="{40A49CFA-EA2C-4832-902E-59B6FA17C4BD}"/>
    <cellStyle name="Įprastas 4 6 2 3 2 3 3 2" xfId="5970" xr:uid="{3BAB3C07-C247-43E5-B369-233918338AE1}"/>
    <cellStyle name="Įprastas 4 6 2 3 2 3 3 2 2" xfId="13900" xr:uid="{3405FEFF-48A9-4D8C-BBEE-FC2142532A95}"/>
    <cellStyle name="Įprastas 4 6 2 3 2 3 3 3" xfId="9997" xr:uid="{0BDF8521-1BD4-4EFC-B8C6-4F8F87AB5854}"/>
    <cellStyle name="Įprastas 4 6 2 3 2 3 4" xfId="2711" xr:uid="{F0A4172C-8D35-4635-A7C3-FE1FEE7E252F}"/>
    <cellStyle name="Įprastas 4 6 2 3 2 3 4 2" xfId="6693" xr:uid="{7B7B6E9D-D70D-49EB-8399-0006955CDC8F}"/>
    <cellStyle name="Įprastas 4 6 2 3 2 3 4 2 2" xfId="14623" xr:uid="{52ECBE31-C29D-4261-AB70-9C79C1970EA1}"/>
    <cellStyle name="Įprastas 4 6 2 3 2 3 4 3" xfId="10641" xr:uid="{12FE7C27-55B7-4211-8CC3-DCCFA2D7F085}"/>
    <cellStyle name="Įprastas 4 6 2 3 2 3 5" xfId="3355" xr:uid="{E226FBC2-FFCC-41EB-8194-F4F04A6B644E}"/>
    <cellStyle name="Įprastas 4 6 2 3 2 3 5 2" xfId="11285" xr:uid="{B4C9B415-ECE6-4F74-B104-FBBA1789493E}"/>
    <cellStyle name="Įprastas 4 6 2 3 2 3 6" xfId="4042" xr:uid="{A3BF3F72-8E41-4335-A517-D309AB03A2B8}"/>
    <cellStyle name="Įprastas 4 6 2 3 2 3 6 2" xfId="11972" xr:uid="{10848593-E642-4246-A63A-5C276CADDC75}"/>
    <cellStyle name="Įprastas 4 6 2 3 2 3 7" xfId="7743" xr:uid="{9D765901-6BB6-4680-9726-FA71A3A4018E}"/>
    <cellStyle name="Įprastas 4 6 2 3 2 3 7 2" xfId="15673" xr:uid="{456F5D67-E510-43DA-8B1A-98B65B4DC8B3}"/>
    <cellStyle name="Įprastas 4 6 2 3 2 3 8" xfId="8387" xr:uid="{7BB7BCBF-E5C6-496A-A600-3D4B2DF1F5FF}"/>
    <cellStyle name="Įprastas 4 6 2 3 2 4" xfId="779" xr:uid="{74589693-688B-4509-9C16-30D407837B72}"/>
    <cellStyle name="Įprastas 4 6 2 3 2 4 2" xfId="5247" xr:uid="{F116731F-D354-4C70-A688-F7939C17010C}"/>
    <cellStyle name="Įprastas 4 6 2 3 2 4 2 2" xfId="13177" xr:uid="{35D40546-E23B-43B4-A53E-EDE2D423E88E}"/>
    <cellStyle name="Įprastas 4 6 2 3 2 4 3" xfId="6211" xr:uid="{604D02D4-6F03-4778-9FBF-6A9303EBF5DB}"/>
    <cellStyle name="Įprastas 4 6 2 3 2 4 3 2" xfId="14141" xr:uid="{AD6B7DF0-5F3A-400F-AF8E-ED0EC758F26D}"/>
    <cellStyle name="Įprastas 4 6 2 3 2 4 4" xfId="6934" xr:uid="{C8E98A50-53D1-43FB-86CB-BE2C4178BD66}"/>
    <cellStyle name="Įprastas 4 6 2 3 2 4 4 2" xfId="14864" xr:uid="{5FC89063-9A80-4437-B9C7-C46971670657}"/>
    <cellStyle name="Įprastas 4 6 2 3 2 4 5" xfId="4283" xr:uid="{935F60E1-91E7-4F01-A8FA-0796583AD60D}"/>
    <cellStyle name="Įprastas 4 6 2 3 2 4 5 2" xfId="12213" xr:uid="{A9122BCC-C392-4BFD-9471-9D7DA3ABF126}"/>
    <cellStyle name="Įprastas 4 6 2 3 2 4 6" xfId="8709" xr:uid="{072BCA58-5D41-422D-8514-2C46C043E0BD}"/>
    <cellStyle name="Įprastas 4 6 2 3 2 5" xfId="1423" xr:uid="{AD4845FE-C317-4720-8DB4-6CFC0B5DC08E}"/>
    <cellStyle name="Įprastas 4 6 2 3 2 5 2" xfId="5488" xr:uid="{7F199480-B309-42F1-A3B0-CD4E0CCA6923}"/>
    <cellStyle name="Įprastas 4 6 2 3 2 5 2 2" xfId="13418" xr:uid="{FF4FB70A-C7F8-429F-8976-19E759C214F6}"/>
    <cellStyle name="Įprastas 4 6 2 3 2 5 3" xfId="7175" xr:uid="{D02F10E0-EA17-429A-A33E-627DE718C941}"/>
    <cellStyle name="Įprastas 4 6 2 3 2 5 3 2" xfId="15105" xr:uid="{CF59D869-6830-42A6-8CC9-96A8F6FEB55D}"/>
    <cellStyle name="Įprastas 4 6 2 3 2 5 4" xfId="4524" xr:uid="{76DFFC9B-85AE-4100-A278-24B5E80B456F}"/>
    <cellStyle name="Įprastas 4 6 2 3 2 5 4 2" xfId="12454" xr:uid="{9B242DD3-9A3A-45B3-AD97-1BFF0F2A76AA}"/>
    <cellStyle name="Įprastas 4 6 2 3 2 5 5" xfId="9353" xr:uid="{2086BAD3-7302-4539-A4CA-95992728D045}"/>
    <cellStyle name="Įprastas 4 6 2 3 2 6" xfId="1745" xr:uid="{E191679C-8B4C-43AF-9614-6630FC5FA74D}"/>
    <cellStyle name="Įprastas 4 6 2 3 2 6 2" xfId="4765" xr:uid="{88AEDACC-6DCB-44B2-A78A-AC650D696652}"/>
    <cellStyle name="Įprastas 4 6 2 3 2 6 2 2" xfId="12695" xr:uid="{9DF5F06A-4201-4D8E-A7F1-CA1E60942A64}"/>
    <cellStyle name="Įprastas 4 6 2 3 2 6 3" xfId="9675" xr:uid="{6F910A34-AF81-47C1-941F-ECF4932D9FDD}"/>
    <cellStyle name="Įprastas 4 6 2 3 2 7" xfId="2389" xr:uid="{3B0661F6-CD15-4471-9E90-B831D69B8C56}"/>
    <cellStyle name="Įprastas 4 6 2 3 2 7 2" xfId="5729" xr:uid="{1A4D1A99-9633-45DB-91E0-51884E2F17A8}"/>
    <cellStyle name="Įprastas 4 6 2 3 2 7 2 2" xfId="13659" xr:uid="{5BF273DA-74BB-4527-A102-9D0E57DAA521}"/>
    <cellStyle name="Įprastas 4 6 2 3 2 7 3" xfId="10319" xr:uid="{0CD8002A-8052-4726-AC7C-4CAE70437F3E}"/>
    <cellStyle name="Įprastas 4 6 2 3 2 8" xfId="3033" xr:uid="{DAA4CB59-9D8B-493E-A1DF-59AAFF1F81F3}"/>
    <cellStyle name="Įprastas 4 6 2 3 2 8 2" xfId="6452" xr:uid="{68B6AFFB-8C5C-45C1-A807-B3D1EA2328F3}"/>
    <cellStyle name="Įprastas 4 6 2 3 2 8 2 2" xfId="14382" xr:uid="{27FD33BC-0585-4B68-9FD8-88FE5E579714}"/>
    <cellStyle name="Įprastas 4 6 2 3 2 8 3" xfId="10963" xr:uid="{3D822442-B928-4C38-BEFC-628D4140F20B}"/>
    <cellStyle name="Įprastas 4 6 2 3 2 9" xfId="3677" xr:uid="{EA9FC324-9453-4322-8E9D-B67FDF45F0D0}"/>
    <cellStyle name="Įprastas 4 6 2 3 2 9 2" xfId="11607" xr:uid="{22D30A30-EB63-4DC7-A7EF-656AA61ACEE7}"/>
    <cellStyle name="Įprastas 4 6 2 3 3" xfId="200" xr:uid="{607EA673-72BF-498E-B1F3-DE412ABD669E}"/>
    <cellStyle name="Įprastas 4 6 2 3 3 10" xfId="8130" xr:uid="{6EECC396-BCB6-4445-AA12-CDFD13672897}"/>
    <cellStyle name="Įprastas 4 6 2 3 3 2" xfId="522" xr:uid="{28D0C3CA-8F45-4E7A-8E35-E1D494D8EB03}"/>
    <cellStyle name="Įprastas 4 6 2 3 3 2 2" xfId="1166" xr:uid="{30021C43-312E-4AFE-AE94-C3775941DE83}"/>
    <cellStyle name="Įprastas 4 6 2 3 3 2 2 2" xfId="5066" xr:uid="{C5E70B6D-CBF4-47C9-B0F3-0C38FAD5F7A9}"/>
    <cellStyle name="Įprastas 4 6 2 3 3 2 2 2 2" xfId="12996" xr:uid="{D389D914-21E8-43E7-A535-7C223594128B}"/>
    <cellStyle name="Įprastas 4 6 2 3 3 2 2 3" xfId="9096" xr:uid="{58920A67-757F-4DBF-8615-3250530D559D}"/>
    <cellStyle name="Įprastas 4 6 2 3 3 2 3" xfId="2132" xr:uid="{442F77DF-4CBE-4226-950A-CEFC62916696}"/>
    <cellStyle name="Įprastas 4 6 2 3 3 2 3 2" xfId="6030" xr:uid="{BB65EAE2-5FD4-49D1-9318-208EC67A33D6}"/>
    <cellStyle name="Įprastas 4 6 2 3 3 2 3 2 2" xfId="13960" xr:uid="{2140A3F3-B064-412C-9637-DDF3B01A8ECF}"/>
    <cellStyle name="Įprastas 4 6 2 3 3 2 3 3" xfId="10062" xr:uid="{79811205-3022-4F78-928A-D8A10DCBB838}"/>
    <cellStyle name="Įprastas 4 6 2 3 3 2 4" xfId="2776" xr:uid="{8E094CA4-BF66-48B0-9D9F-ADA38530FE5A}"/>
    <cellStyle name="Įprastas 4 6 2 3 3 2 4 2" xfId="6753" xr:uid="{C094974C-391E-44D5-AF2C-00026987A337}"/>
    <cellStyle name="Įprastas 4 6 2 3 3 2 4 2 2" xfId="14683" xr:uid="{55C5A2A0-E18D-4924-8F4B-0C1761740523}"/>
    <cellStyle name="Įprastas 4 6 2 3 3 2 4 3" xfId="10706" xr:uid="{5E9810B9-C6AB-43A4-B063-5073C19047E0}"/>
    <cellStyle name="Įprastas 4 6 2 3 3 2 5" xfId="3420" xr:uid="{D3833C4D-C93A-4C4B-B004-9BD701A0D096}"/>
    <cellStyle name="Įprastas 4 6 2 3 3 2 5 2" xfId="11350" xr:uid="{9AD01839-C076-4D23-8F0A-9BC5FC77306C}"/>
    <cellStyle name="Įprastas 4 6 2 3 3 2 6" xfId="4102" xr:uid="{256132DB-468F-47B8-A856-F5BA6DA0EEC3}"/>
    <cellStyle name="Įprastas 4 6 2 3 3 2 6 2" xfId="12032" xr:uid="{1407D02E-D769-4B89-A7A4-7CBCA03AF4DF}"/>
    <cellStyle name="Įprastas 4 6 2 3 3 2 7" xfId="7808" xr:uid="{727E4ED9-76B4-471E-A063-64695AA8E5D5}"/>
    <cellStyle name="Įprastas 4 6 2 3 3 2 7 2" xfId="15738" xr:uid="{47B292A1-61AA-4BB6-A34E-D271665DC99A}"/>
    <cellStyle name="Įprastas 4 6 2 3 3 2 8" xfId="8452" xr:uid="{A8AA2B30-DC69-45AF-BA60-EBA0671A407E}"/>
    <cellStyle name="Įprastas 4 6 2 3 3 3" xfId="844" xr:uid="{21E44E04-8772-4B03-8655-5569FB94ED2D}"/>
    <cellStyle name="Įprastas 4 6 2 3 3 3 2" xfId="5307" xr:uid="{448A9CF7-53DF-4184-8384-191D0D577DF6}"/>
    <cellStyle name="Įprastas 4 6 2 3 3 3 2 2" xfId="13237" xr:uid="{A7272130-74D9-458A-B085-7B829A44CEAF}"/>
    <cellStyle name="Įprastas 4 6 2 3 3 3 3" xfId="6271" xr:uid="{F031B362-CE41-4954-B4AC-B35C8505ADE4}"/>
    <cellStyle name="Įprastas 4 6 2 3 3 3 3 2" xfId="14201" xr:uid="{E684D73D-A35B-4C1B-A8FC-EBB1A65F3A43}"/>
    <cellStyle name="Įprastas 4 6 2 3 3 3 4" xfId="6994" xr:uid="{BC7DE3F9-14FB-47AE-A003-A723CE7AB9BD}"/>
    <cellStyle name="Įprastas 4 6 2 3 3 3 4 2" xfId="14924" xr:uid="{3069D87B-82C4-4271-9965-F16CC5DFDF2A}"/>
    <cellStyle name="Įprastas 4 6 2 3 3 3 5" xfId="4343" xr:uid="{9CF3E66E-2D8E-40EB-ADBC-BCD58917B608}"/>
    <cellStyle name="Įprastas 4 6 2 3 3 3 5 2" xfId="12273" xr:uid="{8C419DB3-AE3C-41CA-B0FD-9690FB30BF9B}"/>
    <cellStyle name="Įprastas 4 6 2 3 3 3 6" xfId="8774" xr:uid="{8D7DBFB8-94AA-4C6B-AF4C-533DA869DB8D}"/>
    <cellStyle name="Įprastas 4 6 2 3 3 4" xfId="1488" xr:uid="{2BDE2302-9E69-428A-9AFF-72A073496921}"/>
    <cellStyle name="Įprastas 4 6 2 3 3 4 2" xfId="5548" xr:uid="{889A30B4-1E0C-47D1-939A-CA5F3970050B}"/>
    <cellStyle name="Įprastas 4 6 2 3 3 4 2 2" xfId="13478" xr:uid="{489D117A-11CA-4A3A-BA52-FC95C7F30463}"/>
    <cellStyle name="Įprastas 4 6 2 3 3 4 3" xfId="7235" xr:uid="{C3F01822-73A9-481E-9852-2CD0B0819CD4}"/>
    <cellStyle name="Įprastas 4 6 2 3 3 4 3 2" xfId="15165" xr:uid="{FF7E60FB-4ADF-4114-B417-3204A3A0C49A}"/>
    <cellStyle name="Įprastas 4 6 2 3 3 4 4" xfId="4584" xr:uid="{4E370255-C0FB-41CB-8E33-807D7C44EB6F}"/>
    <cellStyle name="Įprastas 4 6 2 3 3 4 4 2" xfId="12514" xr:uid="{D5142765-A5A6-4D9F-AC3A-7BBCE4384CB6}"/>
    <cellStyle name="Įprastas 4 6 2 3 3 4 5" xfId="9418" xr:uid="{9BCF70EA-6DA3-48F7-8FA2-8892270400F8}"/>
    <cellStyle name="Įprastas 4 6 2 3 3 5" xfId="1810" xr:uid="{AA11C76A-D7C3-4B76-B4BE-344B3B2445F1}"/>
    <cellStyle name="Įprastas 4 6 2 3 3 5 2" xfId="4825" xr:uid="{37E0435A-B4E8-46CD-B1EA-E730ED95C9AC}"/>
    <cellStyle name="Įprastas 4 6 2 3 3 5 2 2" xfId="12755" xr:uid="{4EF290B7-5217-4C17-A4D7-F255AB341755}"/>
    <cellStyle name="Įprastas 4 6 2 3 3 5 3" xfId="9740" xr:uid="{76AA83CA-0E00-48DE-9859-6FE6719DC2D4}"/>
    <cellStyle name="Įprastas 4 6 2 3 3 6" xfId="2454" xr:uid="{9C7DED25-9DBA-479E-BEA4-B204A3474200}"/>
    <cellStyle name="Įprastas 4 6 2 3 3 6 2" xfId="5789" xr:uid="{2856CB8B-90BB-476A-8DC3-6691EBC0D2FE}"/>
    <cellStyle name="Įprastas 4 6 2 3 3 6 2 2" xfId="13719" xr:uid="{E0C2F615-C580-4DA2-A34F-DD37F34CAC44}"/>
    <cellStyle name="Įprastas 4 6 2 3 3 6 3" xfId="10384" xr:uid="{7E27C020-AA1F-47C1-B562-FB0B091F098A}"/>
    <cellStyle name="Įprastas 4 6 2 3 3 7" xfId="3098" xr:uid="{2CD13D30-4C4A-4BE6-BDE0-6611B735508E}"/>
    <cellStyle name="Įprastas 4 6 2 3 3 7 2" xfId="6512" xr:uid="{0070FA20-8760-4190-A353-9CB21602E44D}"/>
    <cellStyle name="Įprastas 4 6 2 3 3 7 2 2" xfId="14442" xr:uid="{1B32194D-3084-4DEC-8C69-B9E6AEDE7BA0}"/>
    <cellStyle name="Įprastas 4 6 2 3 3 7 3" xfId="11028" xr:uid="{A1E87351-3B2E-4B74-BF6A-15BBA3E5BE94}"/>
    <cellStyle name="Įprastas 4 6 2 3 3 8" xfId="3861" xr:uid="{56D98E71-C007-4C7E-BBB2-EA7B5FC6B113}"/>
    <cellStyle name="Įprastas 4 6 2 3 3 8 2" xfId="11791" xr:uid="{C6227C06-B44E-478E-A235-8BE96F0FFFCE}"/>
    <cellStyle name="Įprastas 4 6 2 3 3 9" xfId="7486" xr:uid="{C6AF1636-5F75-4D78-A95E-D8A3EA62517D}"/>
    <cellStyle name="Įprastas 4 6 2 3 3 9 2" xfId="15416" xr:uid="{803FCF39-F7D7-434D-82F3-4E07AC11DEA1}"/>
    <cellStyle name="Įprastas 4 6 2 3 4" xfId="329" xr:uid="{9E19E758-3333-4DF6-B7F3-7EDE279C8049}"/>
    <cellStyle name="Įprastas 4 6 2 3 4 10" xfId="8259" xr:uid="{9E61A2C5-FC8C-40D5-A840-BC8E6EF0C919}"/>
    <cellStyle name="Įprastas 4 6 2 3 4 2" xfId="651" xr:uid="{720F2001-BD8D-4979-83AA-B6457A62D1CD}"/>
    <cellStyle name="Įprastas 4 6 2 3 4 2 2" xfId="1295" xr:uid="{33CA1999-B45A-4DE4-B379-77A73218959A}"/>
    <cellStyle name="Įprastas 4 6 2 3 4 2 2 2" xfId="9225" xr:uid="{839739E4-B3A9-4C9B-827E-409DB8EEA10E}"/>
    <cellStyle name="Įprastas 4 6 2 3 4 2 3" xfId="2261" xr:uid="{69DD87A8-E518-428D-BDB9-5117CE51C02D}"/>
    <cellStyle name="Įprastas 4 6 2 3 4 2 3 2" xfId="10191" xr:uid="{E406F921-E7B4-47A1-A5BA-33948F190E97}"/>
    <cellStyle name="Įprastas 4 6 2 3 4 2 4" xfId="2905" xr:uid="{DE2793A2-1840-4EE5-B0A4-0909B0279454}"/>
    <cellStyle name="Įprastas 4 6 2 3 4 2 4 2" xfId="10835" xr:uid="{A1507FE2-4F5A-4DAC-AE77-E8A71333F166}"/>
    <cellStyle name="Įprastas 4 6 2 3 4 2 5" xfId="3549" xr:uid="{CB290ADE-A304-424E-8CEF-7CE8020D2731}"/>
    <cellStyle name="Įprastas 4 6 2 3 4 2 5 2" xfId="11479" xr:uid="{51B3A71E-6CC6-47C4-90A8-1DA6AAEC1A82}"/>
    <cellStyle name="Įprastas 4 6 2 3 4 2 6" xfId="4946" xr:uid="{D17D4113-4EFC-44BF-BCAF-BF912AA663EF}"/>
    <cellStyle name="Įprastas 4 6 2 3 4 2 6 2" xfId="12876" xr:uid="{F43E7828-9A31-4FFA-8A95-84187B6457F7}"/>
    <cellStyle name="Įprastas 4 6 2 3 4 2 7" xfId="7937" xr:uid="{CA496133-79A8-44E5-86AF-534EE69472E1}"/>
    <cellStyle name="Įprastas 4 6 2 3 4 2 7 2" xfId="15867" xr:uid="{AE295DA7-63DD-44DB-9C9C-70B6B00A3EF7}"/>
    <cellStyle name="Įprastas 4 6 2 3 4 2 8" xfId="8581" xr:uid="{2FB82121-E4B2-40EF-890B-52499B366F80}"/>
    <cellStyle name="Įprastas 4 6 2 3 4 3" xfId="973" xr:uid="{DADEBB5F-2FFB-4387-9A95-10DECE7A6CE0}"/>
    <cellStyle name="Įprastas 4 6 2 3 4 3 2" xfId="5910" xr:uid="{2BDBFF6B-2125-4593-A7FB-57EEAD8180D6}"/>
    <cellStyle name="Įprastas 4 6 2 3 4 3 2 2" xfId="13840" xr:uid="{E8BE3A0B-4F35-475B-8FA3-3800253B9D52}"/>
    <cellStyle name="Įprastas 4 6 2 3 4 3 3" xfId="8903" xr:uid="{717332D3-1D47-47E4-98C4-716338DBEC64}"/>
    <cellStyle name="Įprastas 4 6 2 3 4 4" xfId="1617" xr:uid="{6A5E1867-A5EF-48BB-A59E-8BB5C5B5CB34}"/>
    <cellStyle name="Įprastas 4 6 2 3 4 4 2" xfId="6633" xr:uid="{15C0B832-2AF7-4360-B4AC-44F7A6B85CBC}"/>
    <cellStyle name="Įprastas 4 6 2 3 4 4 2 2" xfId="14563" xr:uid="{F96595F5-D775-4D10-B6E2-DC31BFE65D15}"/>
    <cellStyle name="Įprastas 4 6 2 3 4 4 3" xfId="9547" xr:uid="{4C8DE55B-8989-4429-93B2-84367B826D05}"/>
    <cellStyle name="Įprastas 4 6 2 3 4 5" xfId="1939" xr:uid="{6B4EA3DF-A377-485B-86A9-265810CD65A7}"/>
    <cellStyle name="Įprastas 4 6 2 3 4 5 2" xfId="9869" xr:uid="{9DF4F578-5013-48F4-8A11-CE6B3DF0EADE}"/>
    <cellStyle name="Įprastas 4 6 2 3 4 6" xfId="2583" xr:uid="{5A5601D3-74A8-44D2-BF06-8EBE2178FA2D}"/>
    <cellStyle name="Įprastas 4 6 2 3 4 6 2" xfId="10513" xr:uid="{A465DEA1-ED77-456C-AA41-503E03666732}"/>
    <cellStyle name="Įprastas 4 6 2 3 4 7" xfId="3227" xr:uid="{8C750889-0C52-4CC6-B528-7C8CD7EF32C7}"/>
    <cellStyle name="Įprastas 4 6 2 3 4 7 2" xfId="11157" xr:uid="{755A5B7F-188A-4790-8F01-421E944683C6}"/>
    <cellStyle name="Įprastas 4 6 2 3 4 8" xfId="3982" xr:uid="{028E3EC1-5BD3-4D5C-BCD4-88048706B7F6}"/>
    <cellStyle name="Įprastas 4 6 2 3 4 8 2" xfId="11912" xr:uid="{ECE009AB-32F1-48C7-BFB0-A7BA0088B6AF}"/>
    <cellStyle name="Įprastas 4 6 2 3 4 9" xfId="7615" xr:uid="{D37D6E82-5288-4FDE-9584-9F06EE45376E}"/>
    <cellStyle name="Įprastas 4 6 2 3 4 9 2" xfId="15545" xr:uid="{4AABE382-917C-47AD-95BF-0FC2B0B17576}"/>
    <cellStyle name="Įprastas 4 6 2 3 5" xfId="392" xr:uid="{97EF0062-309A-4378-8312-C36916290681}"/>
    <cellStyle name="Įprastas 4 6 2 3 5 2" xfId="1036" xr:uid="{5178EF8A-3467-4459-8A2F-203EE4DF0BFF}"/>
    <cellStyle name="Įprastas 4 6 2 3 5 2 2" xfId="5187" xr:uid="{2696D44D-4F2E-4034-89E1-6DA171EB1B58}"/>
    <cellStyle name="Įprastas 4 6 2 3 5 2 2 2" xfId="13117" xr:uid="{49273A51-4B6A-477D-BCAE-87B07C211A72}"/>
    <cellStyle name="Įprastas 4 6 2 3 5 2 3" xfId="8966" xr:uid="{9FA994EB-744C-4016-A8D6-130163A85DD8}"/>
    <cellStyle name="Įprastas 4 6 2 3 5 3" xfId="2002" xr:uid="{4573D0DC-4028-4D3C-B691-8706C89B2F1C}"/>
    <cellStyle name="Įprastas 4 6 2 3 5 3 2" xfId="6151" xr:uid="{8302F442-4775-439B-8701-7C1509D51873}"/>
    <cellStyle name="Įprastas 4 6 2 3 5 3 2 2" xfId="14081" xr:uid="{98D3F0CC-FE75-49BF-86F5-9A3084F1DF8F}"/>
    <cellStyle name="Įprastas 4 6 2 3 5 3 3" xfId="9932" xr:uid="{6AE333D1-B3B5-499A-B5EB-1AA73653EFB4}"/>
    <cellStyle name="Įprastas 4 6 2 3 5 4" xfId="2646" xr:uid="{E01494B9-688C-405B-A73E-9D77C94D6905}"/>
    <cellStyle name="Įprastas 4 6 2 3 5 4 2" xfId="6874" xr:uid="{7A9FA919-AAB0-41A4-9490-C27A1EDB0DC8}"/>
    <cellStyle name="Įprastas 4 6 2 3 5 4 2 2" xfId="14804" xr:uid="{62E43317-9D09-4B3F-BDB4-F7B5B1EDAAFD}"/>
    <cellStyle name="Įprastas 4 6 2 3 5 4 3" xfId="10576" xr:uid="{6292CD59-F408-4639-8BC8-E3E37D0F8409}"/>
    <cellStyle name="Įprastas 4 6 2 3 5 5" xfId="3290" xr:uid="{BE5B8116-B3CA-4BBF-B443-DECDFB4E40D9}"/>
    <cellStyle name="Įprastas 4 6 2 3 5 5 2" xfId="11220" xr:uid="{FBCDCDA5-25DD-4BF5-B1BF-B92170032E5A}"/>
    <cellStyle name="Įprastas 4 6 2 3 5 6" xfId="4223" xr:uid="{F858A6AF-B4BC-4479-8CCE-241A221840AD}"/>
    <cellStyle name="Įprastas 4 6 2 3 5 6 2" xfId="12153" xr:uid="{CA554773-D5BB-4A9D-AFCE-E80226DA2C41}"/>
    <cellStyle name="Įprastas 4 6 2 3 5 7" xfId="7678" xr:uid="{9D7C97AB-F3D8-4551-A7A1-192B7954691D}"/>
    <cellStyle name="Įprastas 4 6 2 3 5 7 2" xfId="15608" xr:uid="{8C124833-6338-4B84-A76B-335276B9ECF7}"/>
    <cellStyle name="Įprastas 4 6 2 3 5 8" xfId="8322" xr:uid="{01E6801B-5EA8-4338-8EEA-BBDC07C14E91}"/>
    <cellStyle name="Įprastas 4 6 2 3 6" xfId="714" xr:uid="{5E6C7417-440C-4857-BAC1-020D31999653}"/>
    <cellStyle name="Įprastas 4 6 2 3 6 2" xfId="5428" xr:uid="{722836FC-1AC8-4F27-A338-00B72DA85C43}"/>
    <cellStyle name="Įprastas 4 6 2 3 6 2 2" xfId="13358" xr:uid="{7D385296-B194-4AE2-8CFE-945E2061A9BF}"/>
    <cellStyle name="Įprastas 4 6 2 3 6 3" xfId="7115" xr:uid="{49B39458-A63D-44EE-B930-481676F3520F}"/>
    <cellStyle name="Įprastas 4 6 2 3 6 3 2" xfId="15045" xr:uid="{530EFA33-BBA5-41EA-8633-9207E1AF0EDB}"/>
    <cellStyle name="Įprastas 4 6 2 3 6 4" xfId="4464" xr:uid="{8D82C0FE-6343-427E-8275-3F9EC4D55EC9}"/>
    <cellStyle name="Įprastas 4 6 2 3 6 4 2" xfId="12394" xr:uid="{3F65CAB1-CDE5-4DA2-9F91-867E73D33BFF}"/>
    <cellStyle name="Įprastas 4 6 2 3 6 5" xfId="8644" xr:uid="{ED568890-19D5-4D27-B576-0DB37B388A15}"/>
    <cellStyle name="Įprastas 4 6 2 3 7" xfId="1358" xr:uid="{F45E6D95-A988-49A6-B9D4-124510F5DFE5}"/>
    <cellStyle name="Įprastas 4 6 2 3 7 2" xfId="4705" xr:uid="{2A02E10F-B723-48F6-8D48-67178ED8AB07}"/>
    <cellStyle name="Įprastas 4 6 2 3 7 2 2" xfId="12635" xr:uid="{296D8F2C-6F20-4EC8-9CAC-7F0041D6E849}"/>
    <cellStyle name="Įprastas 4 6 2 3 7 3" xfId="9288" xr:uid="{6A469326-6DB3-4640-9ECD-26D5B9CC8268}"/>
    <cellStyle name="Įprastas 4 6 2 3 8" xfId="1680" xr:uid="{399ACB19-DB13-4DA7-B9A6-37348DA77F74}"/>
    <cellStyle name="Įprastas 4 6 2 3 8 2" xfId="5669" xr:uid="{4E1377FE-6B76-49EC-ADCD-0AC80E8514F7}"/>
    <cellStyle name="Įprastas 4 6 2 3 8 2 2" xfId="13599" xr:uid="{420B9076-2BA8-432C-8C54-024C366C9752}"/>
    <cellStyle name="Įprastas 4 6 2 3 8 3" xfId="9610" xr:uid="{65C02B6A-1662-4387-82B0-1E5DF1B8C25A}"/>
    <cellStyle name="Įprastas 4 6 2 3 9" xfId="2324" xr:uid="{19B4D6B8-EED8-4791-A6BF-BC712A75C39A}"/>
    <cellStyle name="Įprastas 4 6 2 3 9 2" xfId="6392" xr:uid="{BD7894A9-049B-4829-AFD2-B5B921AD05B3}"/>
    <cellStyle name="Įprastas 4 6 2 3 9 2 2" xfId="14322" xr:uid="{77CC545B-10F1-48EC-9393-BD4F0FFA0422}"/>
    <cellStyle name="Įprastas 4 6 2 3 9 3" xfId="10254" xr:uid="{4F4DF621-B856-4900-8410-36D4040B75D8}"/>
    <cellStyle name="Įprastas 4 6 2 4" xfId="95" xr:uid="{1DB6E2BB-F0FF-4D5A-98E7-EF1CDEE9997E}"/>
    <cellStyle name="Įprastas 4 6 2 4 10" xfId="3761" xr:uid="{172F4DAF-5306-444C-BB1A-CA5487F37DF1}"/>
    <cellStyle name="Įprastas 4 6 2 4 10 2" xfId="11691" xr:uid="{AAC3B7DC-BDBB-4EA2-8AEE-A3A4AE7F41D7}"/>
    <cellStyle name="Įprastas 4 6 2 4 11" xfId="7381" xr:uid="{78B77B7D-BF66-428E-867E-8F37391B88B0}"/>
    <cellStyle name="Įprastas 4 6 2 4 11 2" xfId="15311" xr:uid="{A0CB4786-3CCF-46EE-8865-047C624784FD}"/>
    <cellStyle name="Įprastas 4 6 2 4 12" xfId="8025" xr:uid="{C161AF38-902B-4790-8B91-B4FCD0CBF61B}"/>
    <cellStyle name="Įprastas 4 6 2 4 2" xfId="225" xr:uid="{51CD5207-C3D0-4ABA-90D6-C3CDF025D919}"/>
    <cellStyle name="Įprastas 4 6 2 4 2 10" xfId="8155" xr:uid="{7F230AB5-3A2E-488F-82D1-280026694F0D}"/>
    <cellStyle name="Įprastas 4 6 2 4 2 2" xfId="547" xr:uid="{86DD8CF0-DFD6-46C6-8B8A-C0A1F8010FA8}"/>
    <cellStyle name="Įprastas 4 6 2 4 2 2 2" xfId="1191" xr:uid="{D8454E94-88E8-41CE-A8B8-106A4CD9AD93}"/>
    <cellStyle name="Įprastas 4 6 2 4 2 2 2 2" xfId="5086" xr:uid="{78404DA7-BCE6-40FA-98C4-B12BF4BE0759}"/>
    <cellStyle name="Įprastas 4 6 2 4 2 2 2 2 2" xfId="13016" xr:uid="{AC7F2CE1-902A-4790-B789-9D14FD77A683}"/>
    <cellStyle name="Įprastas 4 6 2 4 2 2 2 3" xfId="9121" xr:uid="{6A1C852C-AA44-4952-B99B-551E1D8EE0B7}"/>
    <cellStyle name="Įprastas 4 6 2 4 2 2 3" xfId="2157" xr:uid="{8EA0575B-2EAA-4764-B841-549FB828378E}"/>
    <cellStyle name="Įprastas 4 6 2 4 2 2 3 2" xfId="6050" xr:uid="{1FCDC70B-53A3-4D05-BEC6-6E816D967BDF}"/>
    <cellStyle name="Įprastas 4 6 2 4 2 2 3 2 2" xfId="13980" xr:uid="{90E52B37-C845-48C6-B0AB-1C3F105B626A}"/>
    <cellStyle name="Įprastas 4 6 2 4 2 2 3 3" xfId="10087" xr:uid="{3AD998CE-2D84-4FD8-8D30-445C1C2CC007}"/>
    <cellStyle name="Įprastas 4 6 2 4 2 2 4" xfId="2801" xr:uid="{A1882D73-D1F2-4091-8B7A-906BC15914A6}"/>
    <cellStyle name="Įprastas 4 6 2 4 2 2 4 2" xfId="6773" xr:uid="{8CACDFE6-5050-481F-9FE4-8990A90DE641}"/>
    <cellStyle name="Įprastas 4 6 2 4 2 2 4 2 2" xfId="14703" xr:uid="{AB7CE383-1072-4895-ADED-9BDE0575A97C}"/>
    <cellStyle name="Įprastas 4 6 2 4 2 2 4 3" xfId="10731" xr:uid="{1A848F04-F94A-4EA2-A8FE-FE5AB09D6D39}"/>
    <cellStyle name="Įprastas 4 6 2 4 2 2 5" xfId="3445" xr:uid="{B11E1518-92A6-4338-B925-E461ACBEE9BD}"/>
    <cellStyle name="Įprastas 4 6 2 4 2 2 5 2" xfId="11375" xr:uid="{68D269D6-3B01-473E-8803-750858BD4944}"/>
    <cellStyle name="Įprastas 4 6 2 4 2 2 6" xfId="4122" xr:uid="{1678D008-38A5-4C6C-A860-90CB4E0E4AB9}"/>
    <cellStyle name="Įprastas 4 6 2 4 2 2 6 2" xfId="12052" xr:uid="{F37FDCD8-AB0F-4681-93F2-FA7DAAD439F1}"/>
    <cellStyle name="Įprastas 4 6 2 4 2 2 7" xfId="7833" xr:uid="{44B68BDB-24AB-4061-905A-5812F7D54FB0}"/>
    <cellStyle name="Įprastas 4 6 2 4 2 2 7 2" xfId="15763" xr:uid="{85E1769A-C222-4E90-B815-994F5E5AD663}"/>
    <cellStyle name="Įprastas 4 6 2 4 2 2 8" xfId="8477" xr:uid="{3E604939-AA91-4641-9FC6-7844B5DA174E}"/>
    <cellStyle name="Įprastas 4 6 2 4 2 3" xfId="869" xr:uid="{3F4EBF99-2FB7-41EA-AD2E-61D79266BBB7}"/>
    <cellStyle name="Įprastas 4 6 2 4 2 3 2" xfId="5327" xr:uid="{C379A3E1-7EEC-4F3B-B826-9E5D66A83D44}"/>
    <cellStyle name="Įprastas 4 6 2 4 2 3 2 2" xfId="13257" xr:uid="{F58F5F14-C0AA-4FDC-A87B-C9957242DA4D}"/>
    <cellStyle name="Įprastas 4 6 2 4 2 3 3" xfId="6291" xr:uid="{FE8F3496-44EF-48FB-A6B7-DD7B4E607CC5}"/>
    <cellStyle name="Įprastas 4 6 2 4 2 3 3 2" xfId="14221" xr:uid="{419BEEEF-3F93-4E49-87E8-AD0993812A17}"/>
    <cellStyle name="Įprastas 4 6 2 4 2 3 4" xfId="7014" xr:uid="{418BB050-F2C4-4945-9364-DF9852DCD30C}"/>
    <cellStyle name="Įprastas 4 6 2 4 2 3 4 2" xfId="14944" xr:uid="{DACF79B3-F200-42B0-A76D-7D9B101431A6}"/>
    <cellStyle name="Įprastas 4 6 2 4 2 3 5" xfId="4363" xr:uid="{CD81AE63-6E42-4CED-9E40-C47240EABBE5}"/>
    <cellStyle name="Įprastas 4 6 2 4 2 3 5 2" xfId="12293" xr:uid="{DB3C61E9-9A35-4DF7-9330-77F1BFCC2844}"/>
    <cellStyle name="Įprastas 4 6 2 4 2 3 6" xfId="8799" xr:uid="{CDAE89DF-5B8C-4890-AA45-ECD866EE2DEB}"/>
    <cellStyle name="Įprastas 4 6 2 4 2 4" xfId="1513" xr:uid="{91DCDAC6-D6E1-4665-A3C4-067C6319BAD1}"/>
    <cellStyle name="Įprastas 4 6 2 4 2 4 2" xfId="5568" xr:uid="{C158E976-8DF1-403D-B239-4D337C2BAAC8}"/>
    <cellStyle name="Įprastas 4 6 2 4 2 4 2 2" xfId="13498" xr:uid="{8D1D8F4F-3D53-48DB-B380-E52EF73A8C9D}"/>
    <cellStyle name="Įprastas 4 6 2 4 2 4 3" xfId="7255" xr:uid="{0E49C2A1-036A-4774-B47E-455898923854}"/>
    <cellStyle name="Įprastas 4 6 2 4 2 4 3 2" xfId="15185" xr:uid="{9F68237F-5ABD-4FDA-A6F1-ECC99B1D5146}"/>
    <cellStyle name="Įprastas 4 6 2 4 2 4 4" xfId="4604" xr:uid="{A5A26EA6-AAEC-4535-8D2A-D970908D2F40}"/>
    <cellStyle name="Įprastas 4 6 2 4 2 4 4 2" xfId="12534" xr:uid="{4BECBE2E-078A-4B16-A97F-62B87F39C8B2}"/>
    <cellStyle name="Įprastas 4 6 2 4 2 4 5" xfId="9443" xr:uid="{9817EEF2-1E7B-445F-A6C3-E5490868A655}"/>
    <cellStyle name="Įprastas 4 6 2 4 2 5" xfId="1835" xr:uid="{1DFE9114-B7B3-4E2F-9127-9EFF1CC2A802}"/>
    <cellStyle name="Įprastas 4 6 2 4 2 5 2" xfId="4845" xr:uid="{2D22B229-4684-4EA3-8BAA-218CE21AC83C}"/>
    <cellStyle name="Įprastas 4 6 2 4 2 5 2 2" xfId="12775" xr:uid="{5F2B33B0-7230-4D9F-8D7C-509549C5795A}"/>
    <cellStyle name="Įprastas 4 6 2 4 2 5 3" xfId="9765" xr:uid="{0F0132D2-B6BA-4AC1-A422-7F614A1C32EB}"/>
    <cellStyle name="Įprastas 4 6 2 4 2 6" xfId="2479" xr:uid="{F2C464A2-1111-4AB2-9C65-BA24280E8DA7}"/>
    <cellStyle name="Įprastas 4 6 2 4 2 6 2" xfId="5809" xr:uid="{A2872EB0-71B2-467E-BE23-976D487E30C6}"/>
    <cellStyle name="Įprastas 4 6 2 4 2 6 2 2" xfId="13739" xr:uid="{CECD1DF3-2377-43E5-87E2-822BC8FEA339}"/>
    <cellStyle name="Įprastas 4 6 2 4 2 6 3" xfId="10409" xr:uid="{B3EA6A3C-328C-4229-9A11-3C4531212DBB}"/>
    <cellStyle name="Įprastas 4 6 2 4 2 7" xfId="3123" xr:uid="{C2E01BDE-1D66-4DF0-9BDB-95E92CE8C78C}"/>
    <cellStyle name="Įprastas 4 6 2 4 2 7 2" xfId="6532" xr:uid="{92C40110-2902-42D6-9C36-984981CBB23C}"/>
    <cellStyle name="Įprastas 4 6 2 4 2 7 2 2" xfId="14462" xr:uid="{453CD086-318A-4621-9965-BCD0D9FE2460}"/>
    <cellStyle name="Įprastas 4 6 2 4 2 7 3" xfId="11053" xr:uid="{84245B5B-8DB0-4BCD-A7CB-C7821424AB96}"/>
    <cellStyle name="Įprastas 4 6 2 4 2 8" xfId="3881" xr:uid="{AF49AC8A-F47A-4F81-AC8B-78BD9886F738}"/>
    <cellStyle name="Įprastas 4 6 2 4 2 8 2" xfId="11811" xr:uid="{44529A7A-BFDB-4675-8C13-A2F28A6CF8BB}"/>
    <cellStyle name="Įprastas 4 6 2 4 2 9" xfId="7511" xr:uid="{0D3E1A08-D9D8-4E09-9B56-BBA253FE2A5C}"/>
    <cellStyle name="Įprastas 4 6 2 4 2 9 2" xfId="15441" xr:uid="{8F13213D-F191-4A96-BF43-B58CA1064499}"/>
    <cellStyle name="Įprastas 4 6 2 4 3" xfId="417" xr:uid="{E8F87890-2605-47B9-B476-312093C5BBD0}"/>
    <cellStyle name="Įprastas 4 6 2 4 3 2" xfId="1061" xr:uid="{1ADA0ADC-3E76-4853-B762-900150282DA5}"/>
    <cellStyle name="Įprastas 4 6 2 4 3 2 2" xfId="4966" xr:uid="{8D37E316-386D-4110-B133-B2475AFFA86D}"/>
    <cellStyle name="Įprastas 4 6 2 4 3 2 2 2" xfId="12896" xr:uid="{5E36D83F-7749-4648-9A18-238E03419ABA}"/>
    <cellStyle name="Įprastas 4 6 2 4 3 2 3" xfId="8991" xr:uid="{CA8E3ABB-B7BD-4A92-9A8E-C86C19C69015}"/>
    <cellStyle name="Įprastas 4 6 2 4 3 3" xfId="2027" xr:uid="{82AB54E4-5EBA-4A3D-A337-AA1DB9CCEF19}"/>
    <cellStyle name="Įprastas 4 6 2 4 3 3 2" xfId="5930" xr:uid="{B35588C4-2CFF-441C-A5A3-DF855D670642}"/>
    <cellStyle name="Įprastas 4 6 2 4 3 3 2 2" xfId="13860" xr:uid="{3D47ED3C-2E35-47CA-B0DB-C9F491E98C7B}"/>
    <cellStyle name="Įprastas 4 6 2 4 3 3 3" xfId="9957" xr:uid="{519E3121-436A-4DBF-A6A2-33C499845EDF}"/>
    <cellStyle name="Įprastas 4 6 2 4 3 4" xfId="2671" xr:uid="{6F16D6EE-32C0-44AB-B6FD-80BB20810B97}"/>
    <cellStyle name="Įprastas 4 6 2 4 3 4 2" xfId="6653" xr:uid="{F30D7808-86F4-441A-9B86-57441CA13D85}"/>
    <cellStyle name="Įprastas 4 6 2 4 3 4 2 2" xfId="14583" xr:uid="{9372B693-0095-4E3A-8E52-38D7F7A334F8}"/>
    <cellStyle name="Įprastas 4 6 2 4 3 4 3" xfId="10601" xr:uid="{A74C424D-26D1-4091-B861-83A07F8ACB26}"/>
    <cellStyle name="Įprastas 4 6 2 4 3 5" xfId="3315" xr:uid="{543F4DD4-7AA2-4D0F-931F-FA84A124DAD6}"/>
    <cellStyle name="Įprastas 4 6 2 4 3 5 2" xfId="11245" xr:uid="{C769955B-09E9-4A2E-A077-4CF57BDB8084}"/>
    <cellStyle name="Įprastas 4 6 2 4 3 6" xfId="4002" xr:uid="{1282F35E-B462-419C-B03D-F9F927726652}"/>
    <cellStyle name="Įprastas 4 6 2 4 3 6 2" xfId="11932" xr:uid="{C91071E5-0040-464B-A52C-B166D62DAD7E}"/>
    <cellStyle name="Įprastas 4 6 2 4 3 7" xfId="7703" xr:uid="{203A9455-C61E-47CD-AC56-96851714C359}"/>
    <cellStyle name="Įprastas 4 6 2 4 3 7 2" xfId="15633" xr:uid="{7EB41775-837B-4359-9FCB-84E27B336C16}"/>
    <cellStyle name="Įprastas 4 6 2 4 3 8" xfId="8347" xr:uid="{DAB2305B-00D0-4675-B0C7-AC645E97DB34}"/>
    <cellStyle name="Įprastas 4 6 2 4 4" xfId="739" xr:uid="{07A49C51-0074-4889-AC02-9FEE592A05AF}"/>
    <cellStyle name="Įprastas 4 6 2 4 4 2" xfId="5207" xr:uid="{395D638B-373A-4BEE-85CC-3F8D38EEF702}"/>
    <cellStyle name="Įprastas 4 6 2 4 4 2 2" xfId="13137" xr:uid="{9EFF1C84-7138-4895-BE19-AA3E87970B8E}"/>
    <cellStyle name="Įprastas 4 6 2 4 4 3" xfId="6171" xr:uid="{32795C31-4996-400D-B8A9-9592A0957C8A}"/>
    <cellStyle name="Įprastas 4 6 2 4 4 3 2" xfId="14101" xr:uid="{58716044-9802-4A6F-B0E7-D1F38E609872}"/>
    <cellStyle name="Įprastas 4 6 2 4 4 4" xfId="6894" xr:uid="{11898552-D876-48BD-AB2C-07AF4D67AE77}"/>
    <cellStyle name="Įprastas 4 6 2 4 4 4 2" xfId="14824" xr:uid="{2D5A5648-40F4-4D24-B1C9-6CB79B2C773F}"/>
    <cellStyle name="Įprastas 4 6 2 4 4 5" xfId="4243" xr:uid="{98D92940-81DA-438B-8CAD-8D456FB64C34}"/>
    <cellStyle name="Įprastas 4 6 2 4 4 5 2" xfId="12173" xr:uid="{D6568903-5E2C-4A20-8B9F-5CF1979E7DA2}"/>
    <cellStyle name="Įprastas 4 6 2 4 4 6" xfId="8669" xr:uid="{1CB909B1-73A2-4701-AC1C-30050BFCC538}"/>
    <cellStyle name="Įprastas 4 6 2 4 5" xfId="1383" xr:uid="{5BD7AF5C-A4D6-4A88-8E4B-18E652E1BAF4}"/>
    <cellStyle name="Įprastas 4 6 2 4 5 2" xfId="5448" xr:uid="{3B207503-CC6D-4B87-BCF9-8EE4B2EA9193}"/>
    <cellStyle name="Įprastas 4 6 2 4 5 2 2" xfId="13378" xr:uid="{CCE6A6ED-5258-4AB3-847E-EA9D9D03AD57}"/>
    <cellStyle name="Įprastas 4 6 2 4 5 3" xfId="7135" xr:uid="{858CE9B4-B6C5-47B0-AEF9-B60860767782}"/>
    <cellStyle name="Įprastas 4 6 2 4 5 3 2" xfId="15065" xr:uid="{9CA7E623-FE4E-446C-BBBB-008F4983F09F}"/>
    <cellStyle name="Įprastas 4 6 2 4 5 4" xfId="4484" xr:uid="{0448B279-C8D7-487D-AD21-624DE1051D4B}"/>
    <cellStyle name="Įprastas 4 6 2 4 5 4 2" xfId="12414" xr:uid="{3A352EEF-5E7B-4709-9065-EEE5EB70AA73}"/>
    <cellStyle name="Įprastas 4 6 2 4 5 5" xfId="9313" xr:uid="{3711BF7A-EE79-4312-BE06-DF735C57D3E8}"/>
    <cellStyle name="Įprastas 4 6 2 4 6" xfId="1705" xr:uid="{13FC85B7-32D2-45A2-AD8E-2E0DCB858BFA}"/>
    <cellStyle name="Įprastas 4 6 2 4 6 2" xfId="4725" xr:uid="{5D830EE0-0D9F-4AB7-9663-81AFDD9557AF}"/>
    <cellStyle name="Įprastas 4 6 2 4 6 2 2" xfId="12655" xr:uid="{ABA859AA-6EDC-49A3-A25F-CFAB4388E854}"/>
    <cellStyle name="Įprastas 4 6 2 4 6 3" xfId="9635" xr:uid="{10422E4F-49A9-4A37-8892-7CBB96DEC95A}"/>
    <cellStyle name="Įprastas 4 6 2 4 7" xfId="2349" xr:uid="{8CBA539D-8928-4A5E-A164-376B62305C0C}"/>
    <cellStyle name="Įprastas 4 6 2 4 7 2" xfId="5689" xr:uid="{1FD6A67E-8D56-473D-AF34-A555527EDD09}"/>
    <cellStyle name="Įprastas 4 6 2 4 7 2 2" xfId="13619" xr:uid="{3EF11916-AD08-404E-ACCD-F8030B7A6B3E}"/>
    <cellStyle name="Įprastas 4 6 2 4 7 3" xfId="10279" xr:uid="{877D84EF-4385-40DF-ADCE-D85DA9D75F72}"/>
    <cellStyle name="Įprastas 4 6 2 4 8" xfId="2993" xr:uid="{6328D430-8590-407D-875B-BE06724FEDA9}"/>
    <cellStyle name="Įprastas 4 6 2 4 8 2" xfId="6412" xr:uid="{9D5CDF54-7E11-4E69-9856-44C20C71A3C2}"/>
    <cellStyle name="Įprastas 4 6 2 4 8 2 2" xfId="14342" xr:uid="{242AA096-B7B1-495E-9794-39963FC0C783}"/>
    <cellStyle name="Įprastas 4 6 2 4 8 3" xfId="10923" xr:uid="{B6A69FA7-4C06-4785-AE66-5C1CABCB7BD2}"/>
    <cellStyle name="Įprastas 4 6 2 4 9" xfId="3637" xr:uid="{2D378D21-DA8A-4A31-8778-0D57EF428B74}"/>
    <cellStyle name="Įprastas 4 6 2 4 9 2" xfId="11567" xr:uid="{83C36B69-36EC-48EF-B280-81469E90EBBA}"/>
    <cellStyle name="Įprastas 4 6 2 5" xfId="160" xr:uid="{FD8F3687-F030-4FFE-BAD7-E820B22029BC}"/>
    <cellStyle name="Įprastas 4 6 2 5 10" xfId="8090" xr:uid="{4A5D1520-7351-414F-B99C-9D251FE75751}"/>
    <cellStyle name="Įprastas 4 6 2 5 2" xfId="482" xr:uid="{C8CEE755-4351-467D-A7AD-9A7BE32D9CA5}"/>
    <cellStyle name="Įprastas 4 6 2 5 2 2" xfId="1126" xr:uid="{BFD0AEEA-54B3-40B4-9539-7BB26D8008A1}"/>
    <cellStyle name="Įprastas 4 6 2 5 2 2 2" xfId="5026" xr:uid="{5B915C1D-471F-4350-9C4E-0B53CF96BDE8}"/>
    <cellStyle name="Įprastas 4 6 2 5 2 2 2 2" xfId="12956" xr:uid="{D7AECDF9-4A4B-4688-B619-2C8962336CC6}"/>
    <cellStyle name="Įprastas 4 6 2 5 2 2 3" xfId="9056" xr:uid="{613941BE-91E7-4350-B931-9465FF15210A}"/>
    <cellStyle name="Įprastas 4 6 2 5 2 3" xfId="2092" xr:uid="{33E92AB7-8A5E-4A73-A1E1-264D20467BC5}"/>
    <cellStyle name="Įprastas 4 6 2 5 2 3 2" xfId="5990" xr:uid="{F7A0CF60-56C3-401E-84D8-594C4ED1F65D}"/>
    <cellStyle name="Įprastas 4 6 2 5 2 3 2 2" xfId="13920" xr:uid="{61FE6CCF-A1FA-418A-BFDD-078506DFFD0C}"/>
    <cellStyle name="Įprastas 4 6 2 5 2 3 3" xfId="10022" xr:uid="{E3F29427-FA7D-4E57-BBD5-37F4EBAFCC07}"/>
    <cellStyle name="Įprastas 4 6 2 5 2 4" xfId="2736" xr:uid="{1EAFC3F7-8F1B-4184-867F-FE5345C2DD66}"/>
    <cellStyle name="Įprastas 4 6 2 5 2 4 2" xfId="6713" xr:uid="{19DCCC1D-1252-4172-AF2D-A2334D724AE2}"/>
    <cellStyle name="Įprastas 4 6 2 5 2 4 2 2" xfId="14643" xr:uid="{6C3F8827-6702-4CF3-81C3-9A233A3845A4}"/>
    <cellStyle name="Įprastas 4 6 2 5 2 4 3" xfId="10666" xr:uid="{054E63F5-04FD-4C15-A453-91F5B5225DBE}"/>
    <cellStyle name="Įprastas 4 6 2 5 2 5" xfId="3380" xr:uid="{A1D5FE86-A13F-4C05-B321-636C684AE0CD}"/>
    <cellStyle name="Įprastas 4 6 2 5 2 5 2" xfId="11310" xr:uid="{784F4BA4-D040-4B5B-8220-DA4A888D7F5B}"/>
    <cellStyle name="Įprastas 4 6 2 5 2 6" xfId="4062" xr:uid="{E7FBB869-7484-488B-9F1A-123872D7670B}"/>
    <cellStyle name="Įprastas 4 6 2 5 2 6 2" xfId="11992" xr:uid="{7EB40503-15E0-46BA-AAB7-8491E1E767D4}"/>
    <cellStyle name="Įprastas 4 6 2 5 2 7" xfId="7768" xr:uid="{B2ABD5A1-5F82-4D88-94BB-E9C9FA290B17}"/>
    <cellStyle name="Įprastas 4 6 2 5 2 7 2" xfId="15698" xr:uid="{759AD53F-4765-4EA0-8C32-ADCF608B07AE}"/>
    <cellStyle name="Įprastas 4 6 2 5 2 8" xfId="8412" xr:uid="{E54FA0B1-31F5-42C1-AC3B-6FDAF5953C8A}"/>
    <cellStyle name="Įprastas 4 6 2 5 3" xfId="804" xr:uid="{6B80DFF8-5EF1-4C37-9732-DA2F6ECE32AE}"/>
    <cellStyle name="Įprastas 4 6 2 5 3 2" xfId="5267" xr:uid="{9BA01136-359C-45A4-9D9D-06BF2146208A}"/>
    <cellStyle name="Įprastas 4 6 2 5 3 2 2" xfId="13197" xr:uid="{22FA3FC0-B73E-4851-AF9F-20C7E0991431}"/>
    <cellStyle name="Įprastas 4 6 2 5 3 3" xfId="6231" xr:uid="{9F7D6CA5-7477-49F6-A402-0AEABB52C7D4}"/>
    <cellStyle name="Įprastas 4 6 2 5 3 3 2" xfId="14161" xr:uid="{C7D1465A-53DF-437B-B939-753F1D58A8D8}"/>
    <cellStyle name="Įprastas 4 6 2 5 3 4" xfId="6954" xr:uid="{18B192E5-A96F-474A-9F5B-8636D1447F5E}"/>
    <cellStyle name="Įprastas 4 6 2 5 3 4 2" xfId="14884" xr:uid="{06FFC497-4D6E-4B1B-BB9B-CE7F00B4AD8E}"/>
    <cellStyle name="Įprastas 4 6 2 5 3 5" xfId="4303" xr:uid="{3C852C8E-FC57-46F7-938A-8F21CD97B8C4}"/>
    <cellStyle name="Įprastas 4 6 2 5 3 5 2" xfId="12233" xr:uid="{E6F2B3BD-4ABB-44F0-A4C9-76FB696210D6}"/>
    <cellStyle name="Įprastas 4 6 2 5 3 6" xfId="8734" xr:uid="{34BE8703-7064-4D10-AF0A-4400B28BDDD7}"/>
    <cellStyle name="Įprastas 4 6 2 5 4" xfId="1448" xr:uid="{E08E0F04-53CE-46E1-A7D9-C80DFAA9E197}"/>
    <cellStyle name="Įprastas 4 6 2 5 4 2" xfId="5508" xr:uid="{0FEB9DCC-88D1-44E8-8B9F-6B043B24D339}"/>
    <cellStyle name="Įprastas 4 6 2 5 4 2 2" xfId="13438" xr:uid="{4D507DA0-0956-4001-BEAF-AB5B7A17221D}"/>
    <cellStyle name="Įprastas 4 6 2 5 4 3" xfId="7195" xr:uid="{B4302AF5-012B-493E-839E-03F4A2EC14EE}"/>
    <cellStyle name="Įprastas 4 6 2 5 4 3 2" xfId="15125" xr:uid="{875416D6-20C9-4FB4-8BB3-45E24033187A}"/>
    <cellStyle name="Įprastas 4 6 2 5 4 4" xfId="4544" xr:uid="{1A084065-4A81-4BCC-BD2D-40D1B84184EF}"/>
    <cellStyle name="Įprastas 4 6 2 5 4 4 2" xfId="12474" xr:uid="{B0DE686A-A377-48D9-80C1-8A9930C29D1E}"/>
    <cellStyle name="Įprastas 4 6 2 5 4 5" xfId="9378" xr:uid="{7271FE26-8783-4EFE-86C9-98B2CBCCE956}"/>
    <cellStyle name="Įprastas 4 6 2 5 5" xfId="1770" xr:uid="{78007439-6DEF-46FA-AFC8-AC51C66BF18D}"/>
    <cellStyle name="Įprastas 4 6 2 5 5 2" xfId="4785" xr:uid="{48E01D6E-FB3C-42DE-A57A-3604C74CA3E1}"/>
    <cellStyle name="Įprastas 4 6 2 5 5 2 2" xfId="12715" xr:uid="{89054CFA-BD27-4122-A4CD-D5576A78924D}"/>
    <cellStyle name="Įprastas 4 6 2 5 5 3" xfId="9700" xr:uid="{8E2605AA-829C-4EB3-A3B6-B75809F6C16B}"/>
    <cellStyle name="Įprastas 4 6 2 5 6" xfId="2414" xr:uid="{DF00D7F9-29B6-4F21-822D-40B1622E1529}"/>
    <cellStyle name="Įprastas 4 6 2 5 6 2" xfId="5749" xr:uid="{20F1E232-81FA-45CD-A274-F2527D21116B}"/>
    <cellStyle name="Įprastas 4 6 2 5 6 2 2" xfId="13679" xr:uid="{03C5E021-A9BC-448B-B3D2-DCC8B75BF6D7}"/>
    <cellStyle name="Įprastas 4 6 2 5 6 3" xfId="10344" xr:uid="{BE9FECB5-5A68-4B71-9160-0713B43A687A}"/>
    <cellStyle name="Įprastas 4 6 2 5 7" xfId="3058" xr:uid="{E79CE07F-A830-46CD-99F1-5FF427C62A4B}"/>
    <cellStyle name="Įprastas 4 6 2 5 7 2" xfId="6472" xr:uid="{AD59F8F1-7F3F-42E3-886D-BEC6361183B7}"/>
    <cellStyle name="Įprastas 4 6 2 5 7 2 2" xfId="14402" xr:uid="{B30B03E8-4E8C-49FF-A782-3F2D583AF163}"/>
    <cellStyle name="Įprastas 4 6 2 5 7 3" xfId="10988" xr:uid="{9049DA8D-A503-4157-9D55-0A276AE16986}"/>
    <cellStyle name="Įprastas 4 6 2 5 8" xfId="3821" xr:uid="{9E80B556-D8DD-4600-879B-CDF0DEB2B347}"/>
    <cellStyle name="Įprastas 4 6 2 5 8 2" xfId="11751" xr:uid="{6004E859-D053-473B-BE81-1BA84AF328B3}"/>
    <cellStyle name="Įprastas 4 6 2 5 9" xfId="7446" xr:uid="{31CEDF54-5D4F-469B-8E5B-3BFE25BBE885}"/>
    <cellStyle name="Įprastas 4 6 2 5 9 2" xfId="15376" xr:uid="{EE0C2CAA-C9FE-485C-90A3-A0FF638ACAAA}"/>
    <cellStyle name="Įprastas 4 6 2 6" xfId="289" xr:uid="{D854A964-AA56-4696-9110-41447B2A0111}"/>
    <cellStyle name="Įprastas 4 6 2 6 10" xfId="8219" xr:uid="{77300165-0F82-4C46-8866-16737F3562BF}"/>
    <cellStyle name="Įprastas 4 6 2 6 2" xfId="611" xr:uid="{547819D9-B33A-4923-8F97-DD5FDB3941CC}"/>
    <cellStyle name="Įprastas 4 6 2 6 2 2" xfId="1255" xr:uid="{272CD7F3-F348-4E50-88E4-68CD2E5674E1}"/>
    <cellStyle name="Įprastas 4 6 2 6 2 2 2" xfId="9185" xr:uid="{CBF7ACFD-B5B2-4341-B2F3-CD2D306C58A1}"/>
    <cellStyle name="Įprastas 4 6 2 6 2 3" xfId="2221" xr:uid="{2B267AE8-6F86-448B-A1F0-C8D07F162C4A}"/>
    <cellStyle name="Įprastas 4 6 2 6 2 3 2" xfId="10151" xr:uid="{BC8DF60F-3B9C-46BC-A682-284591F9E5B8}"/>
    <cellStyle name="Įprastas 4 6 2 6 2 4" xfId="2865" xr:uid="{8BDE3B41-99F6-4ED4-81A5-56C56FAA529A}"/>
    <cellStyle name="Įprastas 4 6 2 6 2 4 2" xfId="10795" xr:uid="{40B0B356-166A-42AB-AB72-E7B0CE0D056B}"/>
    <cellStyle name="Įprastas 4 6 2 6 2 5" xfId="3509" xr:uid="{AF4CDA54-D1A9-4407-85EA-3AF50D3F687F}"/>
    <cellStyle name="Įprastas 4 6 2 6 2 5 2" xfId="11439" xr:uid="{10F83ACD-CCD2-41B8-BE60-A1288835CFB0}"/>
    <cellStyle name="Įprastas 4 6 2 6 2 6" xfId="4906" xr:uid="{F32B3CD3-291E-4EDF-9765-C7FD7E935572}"/>
    <cellStyle name="Įprastas 4 6 2 6 2 6 2" xfId="12836" xr:uid="{9AFD0D8C-BDA4-401C-B73F-7DB826C35FC1}"/>
    <cellStyle name="Įprastas 4 6 2 6 2 7" xfId="7897" xr:uid="{80E3F383-F51D-46FF-881A-F3EBDC9F0D80}"/>
    <cellStyle name="Įprastas 4 6 2 6 2 7 2" xfId="15827" xr:uid="{BED14826-3B2C-417D-BC43-345A093D03A6}"/>
    <cellStyle name="Įprastas 4 6 2 6 2 8" xfId="8541" xr:uid="{5D4DCE4D-3C04-488E-9E39-5A89B6B4CC96}"/>
    <cellStyle name="Įprastas 4 6 2 6 3" xfId="933" xr:uid="{BE8CB34B-2E23-4053-B253-F2A3FD306F75}"/>
    <cellStyle name="Įprastas 4 6 2 6 3 2" xfId="5870" xr:uid="{C2DF9076-3088-4054-87C7-D6DA19025639}"/>
    <cellStyle name="Įprastas 4 6 2 6 3 2 2" xfId="13800" xr:uid="{E33B10AD-09A2-42EE-A841-D8C616C1999D}"/>
    <cellStyle name="Įprastas 4 6 2 6 3 3" xfId="8863" xr:uid="{1F4ED6FB-1439-4669-BA07-81E52A6FC35E}"/>
    <cellStyle name="Įprastas 4 6 2 6 4" xfId="1577" xr:uid="{A408DC97-B596-4590-A9E9-F4D7A697DD49}"/>
    <cellStyle name="Įprastas 4 6 2 6 4 2" xfId="6593" xr:uid="{18647D33-708E-468A-8B62-1B793DEEB6DB}"/>
    <cellStyle name="Įprastas 4 6 2 6 4 2 2" xfId="14523" xr:uid="{3E3FC17A-5DDA-446B-8DC2-6CE824F7EC85}"/>
    <cellStyle name="Įprastas 4 6 2 6 4 3" xfId="9507" xr:uid="{4C6579E5-B1BC-40DA-9B00-7975348E342B}"/>
    <cellStyle name="Įprastas 4 6 2 6 5" xfId="1899" xr:uid="{D935D4A9-E1FC-4DA5-B31B-0F77BEA109E8}"/>
    <cellStyle name="Įprastas 4 6 2 6 5 2" xfId="9829" xr:uid="{3F451E4C-D9C0-47D8-93A5-475D32A6C68F}"/>
    <cellStyle name="Įprastas 4 6 2 6 6" xfId="2543" xr:uid="{E2CDD04B-50A3-4228-8041-755565A4BE81}"/>
    <cellStyle name="Įprastas 4 6 2 6 6 2" xfId="10473" xr:uid="{8ECDC47C-A24E-4E41-A0D6-93684BDCA367}"/>
    <cellStyle name="Įprastas 4 6 2 6 7" xfId="3187" xr:uid="{FFB1DD2F-6D04-4D8A-B005-4CD63188AD1B}"/>
    <cellStyle name="Įprastas 4 6 2 6 7 2" xfId="11117" xr:uid="{8D9E34CC-FEBB-4AEB-8FEB-6D676BD0D484}"/>
    <cellStyle name="Įprastas 4 6 2 6 8" xfId="3942" xr:uid="{9724E9B0-F18F-448B-833C-17AF93043DBA}"/>
    <cellStyle name="Įprastas 4 6 2 6 8 2" xfId="11872" xr:uid="{751EAAF1-5806-4B88-AE93-1E9734461D04}"/>
    <cellStyle name="Įprastas 4 6 2 6 9" xfId="7575" xr:uid="{789CA20F-7514-4B50-A864-9C09369165CB}"/>
    <cellStyle name="Įprastas 4 6 2 6 9 2" xfId="15505" xr:uid="{BB339509-2D1A-45FC-BFFF-15C4AD6E7DE5}"/>
    <cellStyle name="Įprastas 4 6 2 7" xfId="352" xr:uid="{C446D762-929A-4FAA-AA97-829133055FE2}"/>
    <cellStyle name="Įprastas 4 6 2 7 2" xfId="996" xr:uid="{F195F8AB-046A-4F02-AA12-F0D02833DA9D}"/>
    <cellStyle name="Įprastas 4 6 2 7 2 2" xfId="5147" xr:uid="{6FF5C91B-F338-4601-8A4E-1B0B5A41275C}"/>
    <cellStyle name="Įprastas 4 6 2 7 2 2 2" xfId="13077" xr:uid="{340B27B2-AE5C-4453-B9AB-43EB6C32F813}"/>
    <cellStyle name="Įprastas 4 6 2 7 2 3" xfId="8926" xr:uid="{B874FEFE-9182-41C0-82B3-AA10D9FB3A81}"/>
    <cellStyle name="Įprastas 4 6 2 7 3" xfId="1962" xr:uid="{591D75BE-EB8E-48A3-B6EE-63CED09D425A}"/>
    <cellStyle name="Įprastas 4 6 2 7 3 2" xfId="6111" xr:uid="{052CF3F2-1234-42E9-BE90-6C21AB0436AA}"/>
    <cellStyle name="Įprastas 4 6 2 7 3 2 2" xfId="14041" xr:uid="{487C28E8-1672-4EC8-8995-CB14A28BEBF5}"/>
    <cellStyle name="Įprastas 4 6 2 7 3 3" xfId="9892" xr:uid="{C58BB91C-F102-411F-8782-D96C56D2D169}"/>
    <cellStyle name="Įprastas 4 6 2 7 4" xfId="2606" xr:uid="{4C35FD4A-64C1-44F9-98C3-BB16F551819C}"/>
    <cellStyle name="Įprastas 4 6 2 7 4 2" xfId="6834" xr:uid="{9CDBF1A3-CD49-4FE3-AA39-F2A577AA3700}"/>
    <cellStyle name="Įprastas 4 6 2 7 4 2 2" xfId="14764" xr:uid="{D70A9B32-7D90-4112-A5D0-BA1FFAB50EBA}"/>
    <cellStyle name="Įprastas 4 6 2 7 4 3" xfId="10536" xr:uid="{4125C79A-A896-4CCA-AFD7-4C39FCF8D50C}"/>
    <cellStyle name="Įprastas 4 6 2 7 5" xfId="3250" xr:uid="{FFB7FA96-73BF-47CC-A9AF-AB21BBA6CE63}"/>
    <cellStyle name="Įprastas 4 6 2 7 5 2" xfId="11180" xr:uid="{E228DB3E-6186-4326-8FEE-DC40D7093853}"/>
    <cellStyle name="Įprastas 4 6 2 7 6" xfId="4183" xr:uid="{053E924B-FC45-4F48-896C-4ECA1834714A}"/>
    <cellStyle name="Įprastas 4 6 2 7 6 2" xfId="12113" xr:uid="{EAB259EA-F968-48B9-8447-4EAF6500BA90}"/>
    <cellStyle name="Įprastas 4 6 2 7 7" xfId="7638" xr:uid="{68FA3352-72DE-4349-89A8-A31AE172BFE2}"/>
    <cellStyle name="Įprastas 4 6 2 7 7 2" xfId="15568" xr:uid="{94CF4B2B-D797-4F7F-A98D-50AD2E1075C8}"/>
    <cellStyle name="Įprastas 4 6 2 7 8" xfId="8282" xr:uid="{8FE7AE54-5905-481E-953D-F9744E5F250F}"/>
    <cellStyle name="Įprastas 4 6 2 8" xfId="674" xr:uid="{73781317-FBBD-4137-808C-F66C5C663C5E}"/>
    <cellStyle name="Įprastas 4 6 2 8 2" xfId="5388" xr:uid="{A8F156B3-CCBF-4088-83B5-93D3EED61F63}"/>
    <cellStyle name="Įprastas 4 6 2 8 2 2" xfId="13318" xr:uid="{5BBBC531-7BA8-4820-8BCD-D5CD94802551}"/>
    <cellStyle name="Įprastas 4 6 2 8 3" xfId="7075" xr:uid="{0F0A5AD0-F2AC-4156-BF89-B831E8B5DEDE}"/>
    <cellStyle name="Įprastas 4 6 2 8 3 2" xfId="15005" xr:uid="{0B811145-4739-46AB-8297-FC93927CD235}"/>
    <cellStyle name="Įprastas 4 6 2 8 4" xfId="4424" xr:uid="{831E64CD-FF8F-4EB2-9B9A-064D54B7803E}"/>
    <cellStyle name="Įprastas 4 6 2 8 4 2" xfId="12354" xr:uid="{3F426F3B-4F46-43E1-A667-D2FF922BB8DA}"/>
    <cellStyle name="Įprastas 4 6 2 8 5" xfId="8604" xr:uid="{A9314DD7-E0D3-4A83-A8A6-AC664F991733}"/>
    <cellStyle name="Įprastas 4 6 2 9" xfId="1318" xr:uid="{ED57CFCF-7977-4B9E-900F-2B1EB8D18321}"/>
    <cellStyle name="Įprastas 4 6 2 9 2" xfId="4665" xr:uid="{4530C5E3-9F42-4D6B-9965-C3D0FE8DBFDF}"/>
    <cellStyle name="Įprastas 4 6 2 9 2 2" xfId="12595" xr:uid="{3C70FB5D-7058-4075-A504-BB300C62F015}"/>
    <cellStyle name="Įprastas 4 6 2 9 3" xfId="9248" xr:uid="{7852C2DE-2BEF-4448-8033-F9A3DB8433C1}"/>
    <cellStyle name="Įprastas 4 6 3" xfId="39" xr:uid="{F96187AF-E6BB-44CD-80F3-5FAEDA0F227C}"/>
    <cellStyle name="Įprastas 4 6 3 10" xfId="2938" xr:uid="{763F99C0-4359-452C-B826-A9B9BD093049}"/>
    <cellStyle name="Įprastas 4 6 3 10 2" xfId="10868" xr:uid="{6F601FBC-8DFD-43AD-B269-34DE21E22A14}"/>
    <cellStyle name="Įprastas 4 6 3 11" xfId="3582" xr:uid="{F98F0E95-DBF5-4C48-8FDE-2689FBBE6401}"/>
    <cellStyle name="Įprastas 4 6 3 11 2" xfId="11512" xr:uid="{3DF3568D-AE9E-45B9-9831-C23244D7AF56}"/>
    <cellStyle name="Įprastas 4 6 3 12" xfId="3711" xr:uid="{3C8C0ADD-A6CC-402F-B0DC-F4A92DE1B47B}"/>
    <cellStyle name="Įprastas 4 6 3 12 2" xfId="11641" xr:uid="{9DF1E174-54D1-4B62-8398-93B73F654568}"/>
    <cellStyle name="Įprastas 4 6 3 13" xfId="7326" xr:uid="{5F5CDE35-A85D-4966-B6E7-F693C2D156A5}"/>
    <cellStyle name="Įprastas 4 6 3 13 2" xfId="15256" xr:uid="{42D50688-2C6B-42B4-BAB1-9433068F7501}"/>
    <cellStyle name="Įprastas 4 6 3 14" xfId="7970" xr:uid="{46BDD51A-7CF4-46F0-9584-F206600693F0}"/>
    <cellStyle name="Įprastas 4 6 3 2" xfId="105" xr:uid="{E36B99DD-76BB-4975-9EFC-C910A03C8D52}"/>
    <cellStyle name="Įprastas 4 6 3 2 10" xfId="3771" xr:uid="{AA7BA469-494D-4ADA-8C79-A75FF31941A7}"/>
    <cellStyle name="Įprastas 4 6 3 2 10 2" xfId="11701" xr:uid="{35319381-22D2-4C56-B96A-FEE54D085C63}"/>
    <cellStyle name="Įprastas 4 6 3 2 11" xfId="7391" xr:uid="{AAF345CB-1F76-4C49-9257-C0A15788654D}"/>
    <cellStyle name="Įprastas 4 6 3 2 11 2" xfId="15321" xr:uid="{5BC8B64E-9D1C-4B4D-AE55-E0983EA3E5BB}"/>
    <cellStyle name="Įprastas 4 6 3 2 12" xfId="8035" xr:uid="{1173A39B-3373-438A-A1A8-3D9F10E2B1C2}"/>
    <cellStyle name="Įprastas 4 6 3 2 2" xfId="235" xr:uid="{8C1633F8-9BEB-46F0-954B-D9E263C9880F}"/>
    <cellStyle name="Įprastas 4 6 3 2 2 10" xfId="8165" xr:uid="{47C099A9-A4D8-49C3-9975-D2B2CA406AB8}"/>
    <cellStyle name="Įprastas 4 6 3 2 2 2" xfId="557" xr:uid="{0C92736D-07CD-40F9-B543-CB84E2100ACF}"/>
    <cellStyle name="Įprastas 4 6 3 2 2 2 2" xfId="1201" xr:uid="{FFC3CE9C-8034-4740-81A5-9DF933014068}"/>
    <cellStyle name="Įprastas 4 6 3 2 2 2 2 2" xfId="5096" xr:uid="{DB42391E-DBAD-4D2E-9A90-33ED136D6EFD}"/>
    <cellStyle name="Įprastas 4 6 3 2 2 2 2 2 2" xfId="13026" xr:uid="{A49E8A0C-FAB8-451E-A679-6405AAD78AF5}"/>
    <cellStyle name="Įprastas 4 6 3 2 2 2 2 3" xfId="9131" xr:uid="{87DDB229-2BE1-4037-98B1-D978A7FF8705}"/>
    <cellStyle name="Įprastas 4 6 3 2 2 2 3" xfId="2167" xr:uid="{0915B6D3-6843-41E5-9B5A-64A9A15A2C69}"/>
    <cellStyle name="Įprastas 4 6 3 2 2 2 3 2" xfId="6060" xr:uid="{62BE2B13-F5E4-4F80-B9D5-5DFC84B2C95C}"/>
    <cellStyle name="Įprastas 4 6 3 2 2 2 3 2 2" xfId="13990" xr:uid="{B34B4FCE-56DF-447F-9E4F-8135BCF55A14}"/>
    <cellStyle name="Įprastas 4 6 3 2 2 2 3 3" xfId="10097" xr:uid="{82F1FA31-9B53-4C46-A47E-AB3F82CE8366}"/>
    <cellStyle name="Įprastas 4 6 3 2 2 2 4" xfId="2811" xr:uid="{2955F3D9-1C69-4858-9556-6ECE820A6C31}"/>
    <cellStyle name="Įprastas 4 6 3 2 2 2 4 2" xfId="6783" xr:uid="{73DFD72D-32BD-40EC-AA34-59A1CD81754D}"/>
    <cellStyle name="Įprastas 4 6 3 2 2 2 4 2 2" xfId="14713" xr:uid="{64C50B1F-A7EE-4EBA-B1E6-38E6DBE8CAC8}"/>
    <cellStyle name="Įprastas 4 6 3 2 2 2 4 3" xfId="10741" xr:uid="{3C042520-A4ED-4307-AF86-BE85950A8AAC}"/>
    <cellStyle name="Įprastas 4 6 3 2 2 2 5" xfId="3455" xr:uid="{F9DAAA01-49FF-4A05-A329-A3EDC48AE2B6}"/>
    <cellStyle name="Įprastas 4 6 3 2 2 2 5 2" xfId="11385" xr:uid="{B7253EB5-67B0-426F-B019-2DE7A918A5AB}"/>
    <cellStyle name="Įprastas 4 6 3 2 2 2 6" xfId="4132" xr:uid="{489FEA1F-618A-4356-AC35-5385750164AC}"/>
    <cellStyle name="Įprastas 4 6 3 2 2 2 6 2" xfId="12062" xr:uid="{B16FC8A3-E08B-4A69-8A67-10EF795FC003}"/>
    <cellStyle name="Įprastas 4 6 3 2 2 2 7" xfId="7843" xr:uid="{F7C48127-4678-4D2D-BB7C-B7B25D13EB32}"/>
    <cellStyle name="Įprastas 4 6 3 2 2 2 7 2" xfId="15773" xr:uid="{4656D4A9-C117-4993-AD57-917569BC2CA2}"/>
    <cellStyle name="Įprastas 4 6 3 2 2 2 8" xfId="8487" xr:uid="{E80362BA-2E4B-4B45-A1DD-29B1275DAE7E}"/>
    <cellStyle name="Įprastas 4 6 3 2 2 3" xfId="879" xr:uid="{2271D03D-6293-4EA5-A52A-47B71B478015}"/>
    <cellStyle name="Įprastas 4 6 3 2 2 3 2" xfId="5337" xr:uid="{F5E2B757-0A73-447E-80B9-192D4BF4BC01}"/>
    <cellStyle name="Įprastas 4 6 3 2 2 3 2 2" xfId="13267" xr:uid="{25E2842C-C538-4B69-A3F9-4BD78D42162F}"/>
    <cellStyle name="Įprastas 4 6 3 2 2 3 3" xfId="6301" xr:uid="{353EECA6-9416-4BBD-9382-4CFAFDA83442}"/>
    <cellStyle name="Įprastas 4 6 3 2 2 3 3 2" xfId="14231" xr:uid="{864FB78D-4D36-403D-AB83-5AB49AAEEC99}"/>
    <cellStyle name="Įprastas 4 6 3 2 2 3 4" xfId="7024" xr:uid="{43F96006-85FE-4C5C-92EA-A3962920D9F5}"/>
    <cellStyle name="Įprastas 4 6 3 2 2 3 4 2" xfId="14954" xr:uid="{C317D694-4971-4F9D-9C7A-4FC3BE493D52}"/>
    <cellStyle name="Įprastas 4 6 3 2 2 3 5" xfId="4373" xr:uid="{01CBDCBD-EF7B-4A62-9017-B05F791033AC}"/>
    <cellStyle name="Įprastas 4 6 3 2 2 3 5 2" xfId="12303" xr:uid="{D24739DF-51C1-4759-A0B8-5CF1E4412567}"/>
    <cellStyle name="Įprastas 4 6 3 2 2 3 6" xfId="8809" xr:uid="{D49E58EF-479D-45EA-8237-F6A5487C5BF6}"/>
    <cellStyle name="Įprastas 4 6 3 2 2 4" xfId="1523" xr:uid="{B70905ED-822F-442A-A2A0-93CE6B77C20F}"/>
    <cellStyle name="Įprastas 4 6 3 2 2 4 2" xfId="5578" xr:uid="{B49CD0E3-FD7D-4DCC-8159-B5EADB0920E3}"/>
    <cellStyle name="Įprastas 4 6 3 2 2 4 2 2" xfId="13508" xr:uid="{BBA9872B-9C58-4CBF-A202-383F65C5A8AD}"/>
    <cellStyle name="Įprastas 4 6 3 2 2 4 3" xfId="7265" xr:uid="{06A9BB96-C45D-4677-8C95-913BDE0B0C20}"/>
    <cellStyle name="Įprastas 4 6 3 2 2 4 3 2" xfId="15195" xr:uid="{37ADA814-EEEC-4B52-831B-56589C569003}"/>
    <cellStyle name="Įprastas 4 6 3 2 2 4 4" xfId="4614" xr:uid="{FD32FC38-37C9-4D46-9DD5-987BA494187E}"/>
    <cellStyle name="Įprastas 4 6 3 2 2 4 4 2" xfId="12544" xr:uid="{D7751FEC-E9F8-4A98-B9AB-BCD481CF092E}"/>
    <cellStyle name="Įprastas 4 6 3 2 2 4 5" xfId="9453" xr:uid="{D4B3B9A1-1BDD-4B5F-937E-5B70F44695E5}"/>
    <cellStyle name="Įprastas 4 6 3 2 2 5" xfId="1845" xr:uid="{0200F4E0-059C-4D85-9224-20DEB22C8A80}"/>
    <cellStyle name="Įprastas 4 6 3 2 2 5 2" xfId="4855" xr:uid="{8E0F56E0-040D-43CB-91E1-2B63FB5D7B40}"/>
    <cellStyle name="Įprastas 4 6 3 2 2 5 2 2" xfId="12785" xr:uid="{25E3618E-0E66-4ACF-A9A3-6BD0BB8A060E}"/>
    <cellStyle name="Įprastas 4 6 3 2 2 5 3" xfId="9775" xr:uid="{04F23B65-B181-480F-95C4-15E7EB7802ED}"/>
    <cellStyle name="Įprastas 4 6 3 2 2 6" xfId="2489" xr:uid="{C69BC914-43E2-44EC-A3B8-82A5FCD4A0EC}"/>
    <cellStyle name="Įprastas 4 6 3 2 2 6 2" xfId="5819" xr:uid="{CF762B78-9CD1-4E15-B1E3-8690146D45E8}"/>
    <cellStyle name="Įprastas 4 6 3 2 2 6 2 2" xfId="13749" xr:uid="{BE1848EA-9028-40D9-8FE1-3F27B7F73472}"/>
    <cellStyle name="Įprastas 4 6 3 2 2 6 3" xfId="10419" xr:uid="{3C78986D-9C37-4846-8DA4-1DD48B4A01FB}"/>
    <cellStyle name="Įprastas 4 6 3 2 2 7" xfId="3133" xr:uid="{1FB114DD-A173-4C84-8019-D3914E16E3D9}"/>
    <cellStyle name="Įprastas 4 6 3 2 2 7 2" xfId="6542" xr:uid="{8FB8D21F-A527-4B7C-AF93-8F3F56E18361}"/>
    <cellStyle name="Įprastas 4 6 3 2 2 7 2 2" xfId="14472" xr:uid="{2EF4E3AF-3D7B-46BC-A295-F5E46476987E}"/>
    <cellStyle name="Įprastas 4 6 3 2 2 7 3" xfId="11063" xr:uid="{24714DCF-87C7-46CF-A54A-CC9F0508E1A6}"/>
    <cellStyle name="Įprastas 4 6 3 2 2 8" xfId="3891" xr:uid="{519BD383-0592-42CC-8DB5-DB19450B0015}"/>
    <cellStyle name="Įprastas 4 6 3 2 2 8 2" xfId="11821" xr:uid="{A417CAEC-52E6-44FE-93A5-98A4323B1FBC}"/>
    <cellStyle name="Įprastas 4 6 3 2 2 9" xfId="7521" xr:uid="{65543BD9-5F04-4598-BE9F-AEC451704A2C}"/>
    <cellStyle name="Įprastas 4 6 3 2 2 9 2" xfId="15451" xr:uid="{12EF0A9F-CF91-47E7-A38E-4DBDABABAF61}"/>
    <cellStyle name="Įprastas 4 6 3 2 3" xfId="427" xr:uid="{9A0089A5-B335-4E24-AA3A-6C32464E51D9}"/>
    <cellStyle name="Įprastas 4 6 3 2 3 2" xfId="1071" xr:uid="{CC6F9DAC-D76F-4B68-94DD-70BEF693E474}"/>
    <cellStyle name="Įprastas 4 6 3 2 3 2 2" xfId="4976" xr:uid="{0CC0B7DC-603F-41FA-B9B6-559BDC2E98E4}"/>
    <cellStyle name="Įprastas 4 6 3 2 3 2 2 2" xfId="12906" xr:uid="{C8B588B9-0030-49F7-896F-E1C837CE754A}"/>
    <cellStyle name="Įprastas 4 6 3 2 3 2 3" xfId="9001" xr:uid="{E93917BC-BCCE-4957-9370-726018EB7A25}"/>
    <cellStyle name="Įprastas 4 6 3 2 3 3" xfId="2037" xr:uid="{78E90355-2C65-496C-A3BF-932059A65DD2}"/>
    <cellStyle name="Įprastas 4 6 3 2 3 3 2" xfId="5940" xr:uid="{3D87D88B-5D6F-473C-AAF2-09CBC76ADB5E}"/>
    <cellStyle name="Įprastas 4 6 3 2 3 3 2 2" xfId="13870" xr:uid="{23B589D6-84F9-47CB-8CF1-89A8AE353676}"/>
    <cellStyle name="Įprastas 4 6 3 2 3 3 3" xfId="9967" xr:uid="{481995BB-5CE0-47EA-A756-050BC138460E}"/>
    <cellStyle name="Įprastas 4 6 3 2 3 4" xfId="2681" xr:uid="{FB311CA9-8E95-414B-B460-AFDA102E0F08}"/>
    <cellStyle name="Įprastas 4 6 3 2 3 4 2" xfId="6663" xr:uid="{008F85D9-42F6-4E21-A06C-553314B14920}"/>
    <cellStyle name="Įprastas 4 6 3 2 3 4 2 2" xfId="14593" xr:uid="{E3E8DA47-C130-4C0B-9E57-5ED4E0F0CF85}"/>
    <cellStyle name="Įprastas 4 6 3 2 3 4 3" xfId="10611" xr:uid="{BD36E97D-A4A9-423F-A645-57AEEEC61A1C}"/>
    <cellStyle name="Įprastas 4 6 3 2 3 5" xfId="3325" xr:uid="{314AB3D1-BBCA-4662-B894-543A2CBA6595}"/>
    <cellStyle name="Įprastas 4 6 3 2 3 5 2" xfId="11255" xr:uid="{FC79F8AB-DDD7-407E-A1F2-A9FF07FE5B69}"/>
    <cellStyle name="Įprastas 4 6 3 2 3 6" xfId="4012" xr:uid="{43A04C1B-0A03-4183-B605-A9AD7BB7F4B3}"/>
    <cellStyle name="Įprastas 4 6 3 2 3 6 2" xfId="11942" xr:uid="{3B39063E-98C1-4455-A548-66785E4DFFAA}"/>
    <cellStyle name="Įprastas 4 6 3 2 3 7" xfId="7713" xr:uid="{A2DDC062-9438-4F38-AE5C-F0251BC5BC09}"/>
    <cellStyle name="Įprastas 4 6 3 2 3 7 2" xfId="15643" xr:uid="{50CE6163-F69E-4ECA-8564-759AF779316C}"/>
    <cellStyle name="Įprastas 4 6 3 2 3 8" xfId="8357" xr:uid="{6EA7D171-7B8D-4F19-BE1C-180B08A528D1}"/>
    <cellStyle name="Įprastas 4 6 3 2 4" xfId="749" xr:uid="{AB8F44D9-93E3-4952-BA71-CA3605BED403}"/>
    <cellStyle name="Įprastas 4 6 3 2 4 2" xfId="5217" xr:uid="{2F066D8C-3E0B-4FB3-8A5D-692E7F0F771F}"/>
    <cellStyle name="Įprastas 4 6 3 2 4 2 2" xfId="13147" xr:uid="{09C24608-D8B2-4FEF-B0AD-DD1E27679396}"/>
    <cellStyle name="Įprastas 4 6 3 2 4 3" xfId="6181" xr:uid="{09E14F49-7B20-4A9A-BDE4-D8CF85F087EE}"/>
    <cellStyle name="Įprastas 4 6 3 2 4 3 2" xfId="14111" xr:uid="{F53B4042-C630-4C1F-BF4A-6F2C8FDC8540}"/>
    <cellStyle name="Įprastas 4 6 3 2 4 4" xfId="6904" xr:uid="{6F1DC56C-8347-4D1D-8013-EFD6A38E33A5}"/>
    <cellStyle name="Įprastas 4 6 3 2 4 4 2" xfId="14834" xr:uid="{7060ACD8-9742-4AAF-AE8E-7D089555FA2D}"/>
    <cellStyle name="Įprastas 4 6 3 2 4 5" xfId="4253" xr:uid="{884D2E8B-F671-4A90-A8A7-CEE8D72AB569}"/>
    <cellStyle name="Įprastas 4 6 3 2 4 5 2" xfId="12183" xr:uid="{BAA6145D-814B-4FF5-A7C6-A99875CD124D}"/>
    <cellStyle name="Įprastas 4 6 3 2 4 6" xfId="8679" xr:uid="{DD58EF8E-BD62-4FE2-A198-38F865C9A157}"/>
    <cellStyle name="Įprastas 4 6 3 2 5" xfId="1393" xr:uid="{2781F494-6FB2-42E9-A2D5-25C5E5E2D49E}"/>
    <cellStyle name="Įprastas 4 6 3 2 5 2" xfId="5458" xr:uid="{8FD26E9B-8A39-44BA-92A7-5ED583BF44FF}"/>
    <cellStyle name="Įprastas 4 6 3 2 5 2 2" xfId="13388" xr:uid="{277FD704-EEE6-441D-9BF6-32F34085C27B}"/>
    <cellStyle name="Įprastas 4 6 3 2 5 3" xfId="7145" xr:uid="{5020A210-F221-497C-AC34-CAC5CD797772}"/>
    <cellStyle name="Įprastas 4 6 3 2 5 3 2" xfId="15075" xr:uid="{36D8AF0D-6A78-489A-85DD-A84A29796D9F}"/>
    <cellStyle name="Įprastas 4 6 3 2 5 4" xfId="4494" xr:uid="{CBB6AEFB-5427-4645-83CB-CBEB7BB21E6B}"/>
    <cellStyle name="Įprastas 4 6 3 2 5 4 2" xfId="12424" xr:uid="{2EF1E1B0-68FF-48F3-B9C4-B2D964B6B912}"/>
    <cellStyle name="Įprastas 4 6 3 2 5 5" xfId="9323" xr:uid="{EBF66C9E-5FC0-44FE-9BFD-F59EE6497463}"/>
    <cellStyle name="Įprastas 4 6 3 2 6" xfId="1715" xr:uid="{BB11D168-BE19-40B7-A912-899E1B7D5AEB}"/>
    <cellStyle name="Įprastas 4 6 3 2 6 2" xfId="4735" xr:uid="{049A24F8-B2E1-4213-BFE8-BE6CE76889F2}"/>
    <cellStyle name="Įprastas 4 6 3 2 6 2 2" xfId="12665" xr:uid="{2D163B42-8183-4910-B2C0-89AB812905CA}"/>
    <cellStyle name="Įprastas 4 6 3 2 6 3" xfId="9645" xr:uid="{4D6CFABE-2C56-4538-880A-11C4055BC76B}"/>
    <cellStyle name="Įprastas 4 6 3 2 7" xfId="2359" xr:uid="{46BD2EDA-644A-45C6-9E93-8F3A7C74DEDC}"/>
    <cellStyle name="Įprastas 4 6 3 2 7 2" xfId="5699" xr:uid="{4C61C72F-1622-42E9-8319-DB8E8B84BD41}"/>
    <cellStyle name="Įprastas 4 6 3 2 7 2 2" xfId="13629" xr:uid="{1208DE50-391E-4EF2-9EFC-86B845F03348}"/>
    <cellStyle name="Įprastas 4 6 3 2 7 3" xfId="10289" xr:uid="{BFE8D9FF-D1BC-49D5-9639-3627471D7502}"/>
    <cellStyle name="Įprastas 4 6 3 2 8" xfId="3003" xr:uid="{89953DEA-FD00-41DF-BA8A-17A158F4729A}"/>
    <cellStyle name="Įprastas 4 6 3 2 8 2" xfId="6422" xr:uid="{A809674D-F7E0-4403-BBF5-B9DCC1091E03}"/>
    <cellStyle name="Įprastas 4 6 3 2 8 2 2" xfId="14352" xr:uid="{78801A6E-9164-4CE3-B6DD-BEB18DA6BEE8}"/>
    <cellStyle name="Įprastas 4 6 3 2 8 3" xfId="10933" xr:uid="{060F8006-D333-4CFA-9400-88D2A8A753A4}"/>
    <cellStyle name="Įprastas 4 6 3 2 9" xfId="3647" xr:uid="{0F7894BA-6B09-40DE-B12D-39A94B7E811A}"/>
    <cellStyle name="Įprastas 4 6 3 2 9 2" xfId="11577" xr:uid="{46040587-F8B4-4BDF-A67E-2A3D283CBBC4}"/>
    <cellStyle name="Įprastas 4 6 3 3" xfId="170" xr:uid="{7B31E9B2-2F6A-4F26-995D-2412842D50EB}"/>
    <cellStyle name="Įprastas 4 6 3 3 10" xfId="8100" xr:uid="{164E4596-C2ED-4097-8A32-08B4AD214FC8}"/>
    <cellStyle name="Įprastas 4 6 3 3 2" xfId="492" xr:uid="{33E090AE-14A6-4054-BC8C-0EB1EAAEE7A5}"/>
    <cellStyle name="Įprastas 4 6 3 3 2 2" xfId="1136" xr:uid="{79C6C183-81CB-46E4-9967-831903966D9F}"/>
    <cellStyle name="Įprastas 4 6 3 3 2 2 2" xfId="5036" xr:uid="{5655D165-F3A9-4F6B-AA89-221AF4288217}"/>
    <cellStyle name="Įprastas 4 6 3 3 2 2 2 2" xfId="12966" xr:uid="{5673D56B-68F5-408F-9407-E1052CFA8EFE}"/>
    <cellStyle name="Įprastas 4 6 3 3 2 2 3" xfId="9066" xr:uid="{62A4AB1B-C91E-4E3A-BAF6-7B2DC38D3EC6}"/>
    <cellStyle name="Įprastas 4 6 3 3 2 3" xfId="2102" xr:uid="{B744595F-4132-4D24-B8AC-DAA4F5DB69BB}"/>
    <cellStyle name="Įprastas 4 6 3 3 2 3 2" xfId="6000" xr:uid="{02B68D2E-2910-4FBB-814C-F7DCB9F5D514}"/>
    <cellStyle name="Įprastas 4 6 3 3 2 3 2 2" xfId="13930" xr:uid="{138C7BFF-66D1-4070-B7A9-38B6BF0CD252}"/>
    <cellStyle name="Įprastas 4 6 3 3 2 3 3" xfId="10032" xr:uid="{9F9CD6F0-F798-4E9E-BE00-B642060369F9}"/>
    <cellStyle name="Įprastas 4 6 3 3 2 4" xfId="2746" xr:uid="{E3612710-CAF2-4393-AA61-22C2BFAF9E1D}"/>
    <cellStyle name="Įprastas 4 6 3 3 2 4 2" xfId="6723" xr:uid="{BB19A917-0F4D-4D0A-98A0-A1B80DD29262}"/>
    <cellStyle name="Įprastas 4 6 3 3 2 4 2 2" xfId="14653" xr:uid="{76F1AD8E-638C-4725-87F7-DA07C4537787}"/>
    <cellStyle name="Įprastas 4 6 3 3 2 4 3" xfId="10676" xr:uid="{EFC1876F-BBA5-4A22-918A-26344F6BADD6}"/>
    <cellStyle name="Įprastas 4 6 3 3 2 5" xfId="3390" xr:uid="{B131F90E-FB86-4CAE-8C4E-6F336E48F5F6}"/>
    <cellStyle name="Įprastas 4 6 3 3 2 5 2" xfId="11320" xr:uid="{02C910F1-6FFB-4F70-B6B5-D4A01E5DE9A2}"/>
    <cellStyle name="Įprastas 4 6 3 3 2 6" xfId="4072" xr:uid="{13219E07-DFAD-4C0C-99E4-57400E236B00}"/>
    <cellStyle name="Įprastas 4 6 3 3 2 6 2" xfId="12002" xr:uid="{BF22E574-B61B-4908-BC16-4EE57F75B5FC}"/>
    <cellStyle name="Įprastas 4 6 3 3 2 7" xfId="7778" xr:uid="{63F91E3B-0A9F-47D7-A2FA-C90F049267B6}"/>
    <cellStyle name="Įprastas 4 6 3 3 2 7 2" xfId="15708" xr:uid="{838C46B6-EAC0-40D7-8EE6-2E845C98B202}"/>
    <cellStyle name="Įprastas 4 6 3 3 2 8" xfId="8422" xr:uid="{27B00B39-206C-45AC-91F1-1C2FA8D2F49E}"/>
    <cellStyle name="Įprastas 4 6 3 3 3" xfId="814" xr:uid="{745430BE-9CA9-4F7D-8597-4AE740A057E8}"/>
    <cellStyle name="Įprastas 4 6 3 3 3 2" xfId="5277" xr:uid="{07081002-8953-4095-B7C6-2A6CA43FBCEF}"/>
    <cellStyle name="Įprastas 4 6 3 3 3 2 2" xfId="13207" xr:uid="{CBA7C51C-BE2F-4E3D-A8B9-9F4C419AE7BD}"/>
    <cellStyle name="Įprastas 4 6 3 3 3 3" xfId="6241" xr:uid="{47BC67A7-BE91-4E32-BD1E-F51D7F48E9A4}"/>
    <cellStyle name="Įprastas 4 6 3 3 3 3 2" xfId="14171" xr:uid="{934AB356-4C2E-48FC-97F1-CB522D27F1B0}"/>
    <cellStyle name="Įprastas 4 6 3 3 3 4" xfId="6964" xr:uid="{D1B114EC-BABA-4030-945F-82A446DA59D3}"/>
    <cellStyle name="Įprastas 4 6 3 3 3 4 2" xfId="14894" xr:uid="{B13614F4-FD5C-4425-A1FD-79CC9B5E97E7}"/>
    <cellStyle name="Įprastas 4 6 3 3 3 5" xfId="4313" xr:uid="{E17667B3-2743-412B-82FA-FD671887517D}"/>
    <cellStyle name="Įprastas 4 6 3 3 3 5 2" xfId="12243" xr:uid="{E22FF4D7-B41E-41E0-9740-4D9A48BDE40E}"/>
    <cellStyle name="Įprastas 4 6 3 3 3 6" xfId="8744" xr:uid="{B13A8893-4C0E-4296-AD2C-4922B19C42D4}"/>
    <cellStyle name="Įprastas 4 6 3 3 4" xfId="1458" xr:uid="{09291432-B436-493D-BF0E-CEAA8725D6DD}"/>
    <cellStyle name="Įprastas 4 6 3 3 4 2" xfId="5518" xr:uid="{A34D5486-58E0-4686-8A57-52890CAE38F3}"/>
    <cellStyle name="Įprastas 4 6 3 3 4 2 2" xfId="13448" xr:uid="{0751C91C-897C-45DC-93FE-CBF2541092C8}"/>
    <cellStyle name="Įprastas 4 6 3 3 4 3" xfId="7205" xr:uid="{DD071FEB-4695-44E8-B454-137BEC67C130}"/>
    <cellStyle name="Įprastas 4 6 3 3 4 3 2" xfId="15135" xr:uid="{7C6061C5-0AF4-4581-AF3E-D4C3D930F0C4}"/>
    <cellStyle name="Įprastas 4 6 3 3 4 4" xfId="4554" xr:uid="{530D86C0-7793-4678-8517-C197675D8B8B}"/>
    <cellStyle name="Įprastas 4 6 3 3 4 4 2" xfId="12484" xr:uid="{C0DD0066-E667-4D19-B79A-AD29CEBCE6B1}"/>
    <cellStyle name="Įprastas 4 6 3 3 4 5" xfId="9388" xr:uid="{9C9F9738-665D-4B97-B55C-2733BCA1AD61}"/>
    <cellStyle name="Įprastas 4 6 3 3 5" xfId="1780" xr:uid="{8C5E55CD-4942-4851-BBA3-504D7AD2B48F}"/>
    <cellStyle name="Įprastas 4 6 3 3 5 2" xfId="4795" xr:uid="{1A520F23-9D0E-4862-B62C-4AEB88892261}"/>
    <cellStyle name="Įprastas 4 6 3 3 5 2 2" xfId="12725" xr:uid="{34B29F0C-E8E4-49A2-BA89-BA05C0EC53DA}"/>
    <cellStyle name="Įprastas 4 6 3 3 5 3" xfId="9710" xr:uid="{48124B02-8424-4516-821A-57B4E6FB403C}"/>
    <cellStyle name="Įprastas 4 6 3 3 6" xfId="2424" xr:uid="{13DE5BD3-60FA-4683-9832-865D1A0AAC27}"/>
    <cellStyle name="Įprastas 4 6 3 3 6 2" xfId="5759" xr:uid="{90FAF183-A90E-4324-AA45-CA25F555F2E3}"/>
    <cellStyle name="Įprastas 4 6 3 3 6 2 2" xfId="13689" xr:uid="{2D1B32AD-671D-4EFE-AEBB-A4D8FA50B35B}"/>
    <cellStyle name="Įprastas 4 6 3 3 6 3" xfId="10354" xr:uid="{74F92578-338E-4C99-85CC-7AD4CE34783E}"/>
    <cellStyle name="Įprastas 4 6 3 3 7" xfId="3068" xr:uid="{40049B4F-8448-490D-814E-B68268863C7B}"/>
    <cellStyle name="Įprastas 4 6 3 3 7 2" xfId="6482" xr:uid="{19B6BA72-81D6-4221-A731-2102E5805578}"/>
    <cellStyle name="Įprastas 4 6 3 3 7 2 2" xfId="14412" xr:uid="{8BF02FA3-FA7E-41A2-8076-08464477496E}"/>
    <cellStyle name="Įprastas 4 6 3 3 7 3" xfId="10998" xr:uid="{F1AB4BD2-5A43-4650-A60B-73D0703BAAA2}"/>
    <cellStyle name="Įprastas 4 6 3 3 8" xfId="3831" xr:uid="{805BAA3A-59D1-4052-8B80-3F98A18AB586}"/>
    <cellStyle name="Įprastas 4 6 3 3 8 2" xfId="11761" xr:uid="{CE0A2EAE-EC39-4D50-BDF5-4CDDEB67F080}"/>
    <cellStyle name="Įprastas 4 6 3 3 9" xfId="7456" xr:uid="{C2B3685A-66BD-406C-BA01-39D708655120}"/>
    <cellStyle name="Įprastas 4 6 3 3 9 2" xfId="15386" xr:uid="{583D1F0C-B461-48EF-B71B-B629E54F9FC2}"/>
    <cellStyle name="Įprastas 4 6 3 4" xfId="299" xr:uid="{B8822325-A05F-4513-90DB-E97409BEABA2}"/>
    <cellStyle name="Įprastas 4 6 3 4 10" xfId="8229" xr:uid="{93BC3DD7-558D-481D-92F9-A350FB5FA6E2}"/>
    <cellStyle name="Įprastas 4 6 3 4 2" xfId="621" xr:uid="{631EE1EC-01E1-43DA-AC11-566BCFE2533B}"/>
    <cellStyle name="Įprastas 4 6 3 4 2 2" xfId="1265" xr:uid="{FB0E939A-73C9-4F45-98A8-216F78E53692}"/>
    <cellStyle name="Įprastas 4 6 3 4 2 2 2" xfId="9195" xr:uid="{DE705CBD-C285-4776-BCC1-E318C7365CBD}"/>
    <cellStyle name="Įprastas 4 6 3 4 2 3" xfId="2231" xr:uid="{241E9CEA-E89F-4B68-85E9-5A5CC2F708E8}"/>
    <cellStyle name="Įprastas 4 6 3 4 2 3 2" xfId="10161" xr:uid="{0E8DBFD3-3B41-42DB-83B8-426A252E69F3}"/>
    <cellStyle name="Įprastas 4 6 3 4 2 4" xfId="2875" xr:uid="{2DFDB872-81C5-4BB7-A19F-978805D26227}"/>
    <cellStyle name="Įprastas 4 6 3 4 2 4 2" xfId="10805" xr:uid="{DABB6EA4-E22A-4A66-BD75-DA59888082DF}"/>
    <cellStyle name="Įprastas 4 6 3 4 2 5" xfId="3519" xr:uid="{628FED4B-9DEB-440B-A048-8B8278D95571}"/>
    <cellStyle name="Įprastas 4 6 3 4 2 5 2" xfId="11449" xr:uid="{33A940C2-0C84-4960-9CE1-CF8BAC71920E}"/>
    <cellStyle name="Įprastas 4 6 3 4 2 6" xfId="4916" xr:uid="{E6104D21-48D2-4F08-8892-92490FFC9FB7}"/>
    <cellStyle name="Įprastas 4 6 3 4 2 6 2" xfId="12846" xr:uid="{F81A19FB-6E2E-4E7C-B8D0-2887F50899C9}"/>
    <cellStyle name="Įprastas 4 6 3 4 2 7" xfId="7907" xr:uid="{65F9F506-F074-44EB-9297-6AF94F6AB1F2}"/>
    <cellStyle name="Įprastas 4 6 3 4 2 7 2" xfId="15837" xr:uid="{038A00D6-5EA3-47E7-9148-DDAAD32E51C2}"/>
    <cellStyle name="Įprastas 4 6 3 4 2 8" xfId="8551" xr:uid="{1FA220C4-25F6-457D-AF89-1C649F681589}"/>
    <cellStyle name="Įprastas 4 6 3 4 3" xfId="943" xr:uid="{7DB57847-C98A-46A1-9856-048FAF34B815}"/>
    <cellStyle name="Įprastas 4 6 3 4 3 2" xfId="5880" xr:uid="{2E934685-A8B4-4387-B46B-DF3F92BFAEF7}"/>
    <cellStyle name="Įprastas 4 6 3 4 3 2 2" xfId="13810" xr:uid="{0A36BF2B-3DD4-47D6-BF18-476E7DC4C1B6}"/>
    <cellStyle name="Įprastas 4 6 3 4 3 3" xfId="8873" xr:uid="{93C32404-62B6-49E1-8383-43F689BEAB29}"/>
    <cellStyle name="Įprastas 4 6 3 4 4" xfId="1587" xr:uid="{E5C2B799-1378-4335-B102-CEAB37437DDB}"/>
    <cellStyle name="Įprastas 4 6 3 4 4 2" xfId="6603" xr:uid="{D5B5F776-A0EE-4CB4-861B-52118E0079A6}"/>
    <cellStyle name="Įprastas 4 6 3 4 4 2 2" xfId="14533" xr:uid="{EC309F12-5AE8-4342-B263-F80EC125A5F0}"/>
    <cellStyle name="Įprastas 4 6 3 4 4 3" xfId="9517" xr:uid="{A6730883-17FC-4FEE-BA64-F143D1BDA489}"/>
    <cellStyle name="Įprastas 4 6 3 4 5" xfId="1909" xr:uid="{34179405-E097-46EE-BC45-08ED0790E190}"/>
    <cellStyle name="Įprastas 4 6 3 4 5 2" xfId="9839" xr:uid="{E1EEC4E5-B674-4AF0-A947-72BBB89C724A}"/>
    <cellStyle name="Įprastas 4 6 3 4 6" xfId="2553" xr:uid="{A6914EA2-B3BD-4259-9E38-263EA37C5675}"/>
    <cellStyle name="Įprastas 4 6 3 4 6 2" xfId="10483" xr:uid="{C71B5DD2-0786-4880-8356-FF245B618CEB}"/>
    <cellStyle name="Įprastas 4 6 3 4 7" xfId="3197" xr:uid="{79412F5E-13BE-4206-9336-64FD0A8BB21E}"/>
    <cellStyle name="Įprastas 4 6 3 4 7 2" xfId="11127" xr:uid="{460AD11C-65E2-442F-BDF9-513970658246}"/>
    <cellStyle name="Įprastas 4 6 3 4 8" xfId="3952" xr:uid="{F502A5CB-A842-46C6-9642-007F410DAA26}"/>
    <cellStyle name="Įprastas 4 6 3 4 8 2" xfId="11882" xr:uid="{CA995978-5E18-49A7-8AAF-86B815228A08}"/>
    <cellStyle name="Įprastas 4 6 3 4 9" xfId="7585" xr:uid="{E2A0009D-C79B-4252-AF11-CD7A6C1B8251}"/>
    <cellStyle name="Įprastas 4 6 3 4 9 2" xfId="15515" xr:uid="{B0A5C8AE-184D-47C4-8245-67425AB93118}"/>
    <cellStyle name="Įprastas 4 6 3 5" xfId="362" xr:uid="{0231EA31-B4E1-4EB0-8C1A-8F29B152DBDB}"/>
    <cellStyle name="Įprastas 4 6 3 5 2" xfId="1006" xr:uid="{F2F191D4-C8F1-4722-A62D-5BAD8520EE7E}"/>
    <cellStyle name="Įprastas 4 6 3 5 2 2" xfId="5157" xr:uid="{A8B55D72-D433-4DBA-9C57-07A66CD15F37}"/>
    <cellStyle name="Įprastas 4 6 3 5 2 2 2" xfId="13087" xr:uid="{81C6AA03-D168-4FCD-B5FE-887CBA3B3E69}"/>
    <cellStyle name="Įprastas 4 6 3 5 2 3" xfId="8936" xr:uid="{29DAD20D-B053-4CBB-A2D4-DFE20B9DED3D}"/>
    <cellStyle name="Įprastas 4 6 3 5 3" xfId="1972" xr:uid="{91C5A403-8805-4789-BF6D-9D051F685344}"/>
    <cellStyle name="Įprastas 4 6 3 5 3 2" xfId="6121" xr:uid="{843323E1-C16D-4DD9-9467-446738200E73}"/>
    <cellStyle name="Įprastas 4 6 3 5 3 2 2" xfId="14051" xr:uid="{E84D4FE1-E7B7-44EC-AE2B-4E7D5EABE5C5}"/>
    <cellStyle name="Įprastas 4 6 3 5 3 3" xfId="9902" xr:uid="{81940575-21A7-4608-B2E8-B1C5C598864F}"/>
    <cellStyle name="Įprastas 4 6 3 5 4" xfId="2616" xr:uid="{2951C8F2-E909-4D33-8BB1-7040F64D443D}"/>
    <cellStyle name="Įprastas 4 6 3 5 4 2" xfId="6844" xr:uid="{45E9AFBA-64AA-4B95-8060-E85CC6865298}"/>
    <cellStyle name="Įprastas 4 6 3 5 4 2 2" xfId="14774" xr:uid="{84E7A220-245D-4A46-9194-D640BDAC8914}"/>
    <cellStyle name="Įprastas 4 6 3 5 4 3" xfId="10546" xr:uid="{5B2516E0-BA52-44B7-9426-9E529195151C}"/>
    <cellStyle name="Įprastas 4 6 3 5 5" xfId="3260" xr:uid="{1615F37D-B51C-4B2B-A1A2-B5AF3C4987D4}"/>
    <cellStyle name="Įprastas 4 6 3 5 5 2" xfId="11190" xr:uid="{C522AB50-635C-4602-83A8-3AB1C0FCE5DD}"/>
    <cellStyle name="Įprastas 4 6 3 5 6" xfId="4193" xr:uid="{C8D35102-474B-4BD1-840E-5694876ADC23}"/>
    <cellStyle name="Įprastas 4 6 3 5 6 2" xfId="12123" xr:uid="{A95E0DE4-FEB5-4D29-8D3F-DD32DF889D8A}"/>
    <cellStyle name="Įprastas 4 6 3 5 7" xfId="7648" xr:uid="{8E5122DF-1FFD-4F04-AF87-7815086E933F}"/>
    <cellStyle name="Įprastas 4 6 3 5 7 2" xfId="15578" xr:uid="{537DF67F-C57F-4F8F-A91C-2E1801394CF2}"/>
    <cellStyle name="Įprastas 4 6 3 5 8" xfId="8292" xr:uid="{C28873EB-1220-4DBE-B67E-740C8A2CD8C9}"/>
    <cellStyle name="Įprastas 4 6 3 6" xfId="684" xr:uid="{EBD094BA-FC43-4232-A6F6-BCE4B30C17B4}"/>
    <cellStyle name="Įprastas 4 6 3 6 2" xfId="5398" xr:uid="{70E6873F-CF36-4947-9D03-A04D2AAB6D14}"/>
    <cellStyle name="Įprastas 4 6 3 6 2 2" xfId="13328" xr:uid="{2D2AFA09-944C-4515-AD5E-5E225B253596}"/>
    <cellStyle name="Įprastas 4 6 3 6 3" xfId="7085" xr:uid="{4DEEDD07-9874-4D03-8EF0-C5A152DB1F7F}"/>
    <cellStyle name="Įprastas 4 6 3 6 3 2" xfId="15015" xr:uid="{2226DD8B-BB3D-42B5-BDCF-954172A73D36}"/>
    <cellStyle name="Įprastas 4 6 3 6 4" xfId="4434" xr:uid="{82BD3CB2-1C1F-4410-B407-298EAF458E85}"/>
    <cellStyle name="Įprastas 4 6 3 6 4 2" xfId="12364" xr:uid="{33D7E71D-C19B-40C7-AD64-28DB7A6107D8}"/>
    <cellStyle name="Įprastas 4 6 3 6 5" xfId="8614" xr:uid="{E08FD060-F2E8-4C7D-A4DB-E2BAB5406234}"/>
    <cellStyle name="Įprastas 4 6 3 7" xfId="1328" xr:uid="{70B40B9D-6448-4074-BC93-7DC0843CB1F2}"/>
    <cellStyle name="Įprastas 4 6 3 7 2" xfId="4675" xr:uid="{AA5DBD78-04AB-4D4B-B81E-8D49A41F288D}"/>
    <cellStyle name="Įprastas 4 6 3 7 2 2" xfId="12605" xr:uid="{D6E1FA3E-5CA8-4500-A74C-6F064D7E345B}"/>
    <cellStyle name="Įprastas 4 6 3 7 3" xfId="9258" xr:uid="{C3AD14B3-2657-4BE7-BD87-D8FA5A19D040}"/>
    <cellStyle name="Įprastas 4 6 3 8" xfId="1650" xr:uid="{222442B7-0CC5-4ABC-A2FB-6C50CF89B8BF}"/>
    <cellStyle name="Įprastas 4 6 3 8 2" xfId="5639" xr:uid="{0DD76B8D-C40C-4EBB-AAF7-08FC00F3EE1F}"/>
    <cellStyle name="Įprastas 4 6 3 8 2 2" xfId="13569" xr:uid="{841B3649-11D7-40E4-9551-039AB5C053A4}"/>
    <cellStyle name="Įprastas 4 6 3 8 3" xfId="9580" xr:uid="{E984D64B-8A65-491D-AA5E-F1371044CC3D}"/>
    <cellStyle name="Įprastas 4 6 3 9" xfId="2294" xr:uid="{A3551966-B367-4801-9B24-547070868C9D}"/>
    <cellStyle name="Įprastas 4 6 3 9 2" xfId="6362" xr:uid="{714C2939-15F3-4048-B627-9FB64AF822CF}"/>
    <cellStyle name="Įprastas 4 6 3 9 2 2" xfId="14292" xr:uid="{698B200C-55F8-4548-A00C-311F9AC2ADD5}"/>
    <cellStyle name="Įprastas 4 6 3 9 3" xfId="10224" xr:uid="{1D68F20A-86E8-44EC-9783-806EF07798CC}"/>
    <cellStyle name="Įprastas 4 6 4" xfId="59" xr:uid="{4D8CB87B-35A7-49F2-B64C-057A0F51B186}"/>
    <cellStyle name="Įprastas 4 6 4 10" xfId="2958" xr:uid="{A15B714C-6EDF-4225-950D-7FF1644D31F2}"/>
    <cellStyle name="Įprastas 4 6 4 10 2" xfId="10888" xr:uid="{F06B766A-F135-486F-8A25-31B29CBD1127}"/>
    <cellStyle name="Įprastas 4 6 4 11" xfId="3602" xr:uid="{72E33D9E-F564-4917-BA65-8E9C24030CEE}"/>
    <cellStyle name="Įprastas 4 6 4 11 2" xfId="11532" xr:uid="{4B957B3F-303B-4887-8DEB-1496FBEBDB41}"/>
    <cellStyle name="Įprastas 4 6 4 12" xfId="3731" xr:uid="{95C0DD06-D518-414B-B9C2-622C33891B96}"/>
    <cellStyle name="Įprastas 4 6 4 12 2" xfId="11661" xr:uid="{4674A45F-F5F3-44B8-A905-BC718A950736}"/>
    <cellStyle name="Įprastas 4 6 4 13" xfId="7346" xr:uid="{79253274-3D21-4915-B259-05333D1234B4}"/>
    <cellStyle name="Įprastas 4 6 4 13 2" xfId="15276" xr:uid="{E2C234D8-FD4F-464C-95B1-E1FC61BCC734}"/>
    <cellStyle name="Įprastas 4 6 4 14" xfId="7990" xr:uid="{62F8EA84-0F2E-4C02-81AC-CE22E7E19B39}"/>
    <cellStyle name="Įprastas 4 6 4 2" xfId="125" xr:uid="{BD2E7ACA-EBA6-400F-A255-6BD58C947089}"/>
    <cellStyle name="Įprastas 4 6 4 2 10" xfId="3791" xr:uid="{6D998071-6422-475A-BC48-BD6DCDF65E10}"/>
    <cellStyle name="Įprastas 4 6 4 2 10 2" xfId="11721" xr:uid="{87AC8449-6EA7-4B33-AF09-01287272A006}"/>
    <cellStyle name="Įprastas 4 6 4 2 11" xfId="7411" xr:uid="{96FFB312-E3A3-4892-8A7A-CBE133C080C5}"/>
    <cellStyle name="Įprastas 4 6 4 2 11 2" xfId="15341" xr:uid="{926F32B8-5A1D-4E4F-9380-FB652E1687BE}"/>
    <cellStyle name="Įprastas 4 6 4 2 12" xfId="8055" xr:uid="{5E3E726A-92C1-4D4E-AD3B-CA77653017B1}"/>
    <cellStyle name="Įprastas 4 6 4 2 2" xfId="255" xr:uid="{9FD4DC83-A747-4BE2-A8DE-177E69F002D6}"/>
    <cellStyle name="Įprastas 4 6 4 2 2 10" xfId="8185" xr:uid="{DDDE18F2-9C6A-4C50-B486-2792A92DD9A3}"/>
    <cellStyle name="Įprastas 4 6 4 2 2 2" xfId="577" xr:uid="{A193608E-5C12-4D25-BCF5-C5C8867D184A}"/>
    <cellStyle name="Įprastas 4 6 4 2 2 2 2" xfId="1221" xr:uid="{72F880BA-44FF-4B53-A0D9-58D4ECB2B349}"/>
    <cellStyle name="Įprastas 4 6 4 2 2 2 2 2" xfId="5116" xr:uid="{B3D9068E-CE97-4263-A88B-49FA92A01349}"/>
    <cellStyle name="Įprastas 4 6 4 2 2 2 2 2 2" xfId="13046" xr:uid="{9E474445-0B55-4DFD-834D-03732AE0F066}"/>
    <cellStyle name="Įprastas 4 6 4 2 2 2 2 3" xfId="9151" xr:uid="{1BA19A74-468C-4D55-BD18-CAE4ABEC308E}"/>
    <cellStyle name="Įprastas 4 6 4 2 2 2 3" xfId="2187" xr:uid="{9434EF9A-9087-418C-8FD6-1278869DE68E}"/>
    <cellStyle name="Įprastas 4 6 4 2 2 2 3 2" xfId="6080" xr:uid="{5B22B817-D37F-4F49-9661-E6CCA3E9D030}"/>
    <cellStyle name="Įprastas 4 6 4 2 2 2 3 2 2" xfId="14010" xr:uid="{38C1B5EF-12C2-45AE-938D-3BA80CACBD28}"/>
    <cellStyle name="Įprastas 4 6 4 2 2 2 3 3" xfId="10117" xr:uid="{564341A9-F470-49D6-B3AD-9BAD87BC075B}"/>
    <cellStyle name="Įprastas 4 6 4 2 2 2 4" xfId="2831" xr:uid="{1C061550-56FF-4239-B73D-1A3E81FB2FF4}"/>
    <cellStyle name="Įprastas 4 6 4 2 2 2 4 2" xfId="6803" xr:uid="{0786E5D9-D37C-4C11-BF60-AF41BCA8ABC0}"/>
    <cellStyle name="Įprastas 4 6 4 2 2 2 4 2 2" xfId="14733" xr:uid="{8924214F-0892-45BF-BE31-5C59F2448396}"/>
    <cellStyle name="Įprastas 4 6 4 2 2 2 4 3" xfId="10761" xr:uid="{1894C23B-459E-4AEF-9299-02B86C1AB3FF}"/>
    <cellStyle name="Įprastas 4 6 4 2 2 2 5" xfId="3475" xr:uid="{91E6F685-4907-4D1D-89A8-88331414BB00}"/>
    <cellStyle name="Įprastas 4 6 4 2 2 2 5 2" xfId="11405" xr:uid="{E3C7642A-CB18-4567-8558-B3895C324363}"/>
    <cellStyle name="Įprastas 4 6 4 2 2 2 6" xfId="4152" xr:uid="{3C8A13DD-4D2C-4D55-A708-61DA9B3A513E}"/>
    <cellStyle name="Įprastas 4 6 4 2 2 2 6 2" xfId="12082" xr:uid="{118E40D7-E85D-4B87-BA73-A50F702066C7}"/>
    <cellStyle name="Įprastas 4 6 4 2 2 2 7" xfId="7863" xr:uid="{79C0E1D8-3306-4C3B-9E88-19BEEB58961C}"/>
    <cellStyle name="Įprastas 4 6 4 2 2 2 7 2" xfId="15793" xr:uid="{1F03FEEE-66E3-4E80-8075-0E76002B2844}"/>
    <cellStyle name="Įprastas 4 6 4 2 2 2 8" xfId="8507" xr:uid="{7C737779-6BFA-4CC8-95A3-DFEA2CA518C9}"/>
    <cellStyle name="Įprastas 4 6 4 2 2 3" xfId="899" xr:uid="{581CA137-3EC2-4826-A6AD-EC761CC9D306}"/>
    <cellStyle name="Įprastas 4 6 4 2 2 3 2" xfId="5357" xr:uid="{9163543A-710E-4822-942D-A29579B5BBBF}"/>
    <cellStyle name="Įprastas 4 6 4 2 2 3 2 2" xfId="13287" xr:uid="{E2E2EAD8-04D4-4542-B840-B9FC91582C4C}"/>
    <cellStyle name="Įprastas 4 6 4 2 2 3 3" xfId="6321" xr:uid="{5213DA2F-0823-4BB4-B764-CEF629EECD6F}"/>
    <cellStyle name="Įprastas 4 6 4 2 2 3 3 2" xfId="14251" xr:uid="{FAB69A19-06FC-4B32-B331-861B93FC955D}"/>
    <cellStyle name="Įprastas 4 6 4 2 2 3 4" xfId="7044" xr:uid="{2A3E9866-CD64-4DB3-882D-AC2DBC339765}"/>
    <cellStyle name="Įprastas 4 6 4 2 2 3 4 2" xfId="14974" xr:uid="{CDC4C654-B2CA-40D1-9A66-226937387203}"/>
    <cellStyle name="Įprastas 4 6 4 2 2 3 5" xfId="4393" xr:uid="{1C45426A-E2FE-416B-A70C-99B498CEA3E2}"/>
    <cellStyle name="Įprastas 4 6 4 2 2 3 5 2" xfId="12323" xr:uid="{A25F4C08-C08B-46B4-B97E-44F1A14B66B8}"/>
    <cellStyle name="Įprastas 4 6 4 2 2 3 6" xfId="8829" xr:uid="{6A50A801-E734-40C1-85F8-2855495DB083}"/>
    <cellStyle name="Įprastas 4 6 4 2 2 4" xfId="1543" xr:uid="{CD03310C-768E-487A-A939-9CE4C576ED58}"/>
    <cellStyle name="Įprastas 4 6 4 2 2 4 2" xfId="5598" xr:uid="{D4C9795D-AC3A-4E44-88B7-38226E155C68}"/>
    <cellStyle name="Įprastas 4 6 4 2 2 4 2 2" xfId="13528" xr:uid="{A508FC04-9651-4B18-9039-EC78861D2EC4}"/>
    <cellStyle name="Įprastas 4 6 4 2 2 4 3" xfId="7285" xr:uid="{3EBCFBC1-37C8-45BE-A829-EF977A33A432}"/>
    <cellStyle name="Įprastas 4 6 4 2 2 4 3 2" xfId="15215" xr:uid="{C36409B3-A8CC-4F0B-97A8-D775F1E41FA8}"/>
    <cellStyle name="Įprastas 4 6 4 2 2 4 4" xfId="4634" xr:uid="{C552E019-60D2-42A7-B58C-609D02C0354D}"/>
    <cellStyle name="Įprastas 4 6 4 2 2 4 4 2" xfId="12564" xr:uid="{AEF5B3C0-F50F-49A7-9EB5-1279DFE44D94}"/>
    <cellStyle name="Įprastas 4 6 4 2 2 4 5" xfId="9473" xr:uid="{B5023833-E3E0-4B2C-9DE5-97F42A8F80CF}"/>
    <cellStyle name="Įprastas 4 6 4 2 2 5" xfId="1865" xr:uid="{1937C57C-5AB1-420E-AF07-D1F103AC2608}"/>
    <cellStyle name="Įprastas 4 6 4 2 2 5 2" xfId="4875" xr:uid="{B7407EE3-8B32-4ED7-9D35-A92A34D72127}"/>
    <cellStyle name="Įprastas 4 6 4 2 2 5 2 2" xfId="12805" xr:uid="{09038D6E-1A2B-4F2F-91A8-C1A1EBEDE7FC}"/>
    <cellStyle name="Įprastas 4 6 4 2 2 5 3" xfId="9795" xr:uid="{21738EEE-0B1F-4FB4-9B69-7BC50DE8AB62}"/>
    <cellStyle name="Įprastas 4 6 4 2 2 6" xfId="2509" xr:uid="{C3049D05-D7CA-4648-84A4-BA81B3443757}"/>
    <cellStyle name="Įprastas 4 6 4 2 2 6 2" xfId="5839" xr:uid="{10554D00-CC26-4BF2-8F60-62EB2E864511}"/>
    <cellStyle name="Įprastas 4 6 4 2 2 6 2 2" xfId="13769" xr:uid="{F42BD1E0-0D34-43D7-9B23-706A5C416790}"/>
    <cellStyle name="Įprastas 4 6 4 2 2 6 3" xfId="10439" xr:uid="{F15E536B-71C6-4182-9602-5C4CB7C506CC}"/>
    <cellStyle name="Įprastas 4 6 4 2 2 7" xfId="3153" xr:uid="{7D28E55A-BE50-48FC-96A1-73E01E1724CD}"/>
    <cellStyle name="Įprastas 4 6 4 2 2 7 2" xfId="6562" xr:uid="{5A6E6898-6C5B-422C-86DB-CCAC16CB5B3C}"/>
    <cellStyle name="Įprastas 4 6 4 2 2 7 2 2" xfId="14492" xr:uid="{6DDABFE6-9B7B-482A-A87A-97E95E7955F4}"/>
    <cellStyle name="Įprastas 4 6 4 2 2 7 3" xfId="11083" xr:uid="{F64DFC4D-7DD5-4D94-AA31-EFA4ED85E898}"/>
    <cellStyle name="Įprastas 4 6 4 2 2 8" xfId="3911" xr:uid="{2FABC13B-0A23-4066-BD99-4D5A278138E2}"/>
    <cellStyle name="Įprastas 4 6 4 2 2 8 2" xfId="11841" xr:uid="{5C61361F-C2BC-4BDA-9206-B45851AE4375}"/>
    <cellStyle name="Įprastas 4 6 4 2 2 9" xfId="7541" xr:uid="{DAEDBFE4-2C6B-4485-8AE3-01C8AA8111F3}"/>
    <cellStyle name="Įprastas 4 6 4 2 2 9 2" xfId="15471" xr:uid="{6E8E091F-4C8C-4883-AD2C-F4F40BC292B3}"/>
    <cellStyle name="Įprastas 4 6 4 2 3" xfId="447" xr:uid="{C981F805-F592-4BDB-8305-ACF9592E25C6}"/>
    <cellStyle name="Įprastas 4 6 4 2 3 2" xfId="1091" xr:uid="{3FC7D452-BA18-49F6-A424-9274D7E9693C}"/>
    <cellStyle name="Įprastas 4 6 4 2 3 2 2" xfId="4996" xr:uid="{F3FF2480-772A-486D-BA4C-58AE9E0B50F6}"/>
    <cellStyle name="Įprastas 4 6 4 2 3 2 2 2" xfId="12926" xr:uid="{850398E3-41AC-4DDF-9739-3B119E9AA09E}"/>
    <cellStyle name="Įprastas 4 6 4 2 3 2 3" xfId="9021" xr:uid="{18C1CA44-B491-4C03-8EA3-0D8AA49543DC}"/>
    <cellStyle name="Įprastas 4 6 4 2 3 3" xfId="2057" xr:uid="{DF132ED7-840A-41AB-BC72-09CA67605DEB}"/>
    <cellStyle name="Įprastas 4 6 4 2 3 3 2" xfId="5960" xr:uid="{185703BB-C9B8-4EDE-B377-337F1992D6CD}"/>
    <cellStyle name="Įprastas 4 6 4 2 3 3 2 2" xfId="13890" xr:uid="{72A3F177-9FE2-4EC1-979E-8177954DF599}"/>
    <cellStyle name="Įprastas 4 6 4 2 3 3 3" xfId="9987" xr:uid="{80AE6DF3-F83A-4B8C-BF5A-32EC0B570C64}"/>
    <cellStyle name="Įprastas 4 6 4 2 3 4" xfId="2701" xr:uid="{C326980C-3DA2-4F5C-AD71-E6929F046FB5}"/>
    <cellStyle name="Įprastas 4 6 4 2 3 4 2" xfId="6683" xr:uid="{70FA2BBE-F0EA-45F8-A183-12F7B20AC9F0}"/>
    <cellStyle name="Įprastas 4 6 4 2 3 4 2 2" xfId="14613" xr:uid="{7904B3A5-4E35-4879-9DF7-C567FD801176}"/>
    <cellStyle name="Įprastas 4 6 4 2 3 4 3" xfId="10631" xr:uid="{84E2B151-4137-49B3-8038-01C47D4419A7}"/>
    <cellStyle name="Įprastas 4 6 4 2 3 5" xfId="3345" xr:uid="{F7098DA0-3642-4EA5-8597-FC82419EFBF5}"/>
    <cellStyle name="Įprastas 4 6 4 2 3 5 2" xfId="11275" xr:uid="{C98B11BE-F3DC-4254-AB34-DE2FBB959A7D}"/>
    <cellStyle name="Įprastas 4 6 4 2 3 6" xfId="4032" xr:uid="{49C61450-7A8B-4B2B-B258-06D70DAA3263}"/>
    <cellStyle name="Įprastas 4 6 4 2 3 6 2" xfId="11962" xr:uid="{D4E288F6-11D4-4E80-A57B-DC7F3FF1DA71}"/>
    <cellStyle name="Įprastas 4 6 4 2 3 7" xfId="7733" xr:uid="{5B7B3B38-99A1-4AEE-8E2F-5A56800EA2A0}"/>
    <cellStyle name="Įprastas 4 6 4 2 3 7 2" xfId="15663" xr:uid="{36FD88DF-BF96-41C7-9C89-A8D8F962A28C}"/>
    <cellStyle name="Įprastas 4 6 4 2 3 8" xfId="8377" xr:uid="{44B8D4B4-520B-4247-B635-D7ECE2A62F85}"/>
    <cellStyle name="Įprastas 4 6 4 2 4" xfId="769" xr:uid="{BF0FECD4-1EF3-4A1B-8E2F-95160C129517}"/>
    <cellStyle name="Įprastas 4 6 4 2 4 2" xfId="5237" xr:uid="{DC81EF49-C3BE-4A4F-909C-C299F98B26DE}"/>
    <cellStyle name="Įprastas 4 6 4 2 4 2 2" xfId="13167" xr:uid="{05B7A42C-618B-4CA5-AC1C-CC2A47DBBC65}"/>
    <cellStyle name="Įprastas 4 6 4 2 4 3" xfId="6201" xr:uid="{72331956-3E2D-4583-9181-3EC170891DC5}"/>
    <cellStyle name="Įprastas 4 6 4 2 4 3 2" xfId="14131" xr:uid="{18630C3E-F48C-4DB3-929B-33E27DA55D43}"/>
    <cellStyle name="Įprastas 4 6 4 2 4 4" xfId="6924" xr:uid="{CEE5F306-077C-4582-801D-3E6E1DFD86BE}"/>
    <cellStyle name="Įprastas 4 6 4 2 4 4 2" xfId="14854" xr:uid="{0FCDB03F-5E87-4E54-9352-244B2D9A6591}"/>
    <cellStyle name="Įprastas 4 6 4 2 4 5" xfId="4273" xr:uid="{FAE34A39-E2F2-43DF-A9A2-195642B565FB}"/>
    <cellStyle name="Įprastas 4 6 4 2 4 5 2" xfId="12203" xr:uid="{1629297B-7397-481E-892E-70DF236DC22D}"/>
    <cellStyle name="Įprastas 4 6 4 2 4 6" xfId="8699" xr:uid="{AE542F10-D380-4F16-8BCA-5992F0A866AD}"/>
    <cellStyle name="Įprastas 4 6 4 2 5" xfId="1413" xr:uid="{0FCFDBC3-9D3E-455F-8320-98404EB93EA4}"/>
    <cellStyle name="Įprastas 4 6 4 2 5 2" xfId="5478" xr:uid="{FD078E3E-866B-4591-ACF2-6F8CDEC57EEC}"/>
    <cellStyle name="Įprastas 4 6 4 2 5 2 2" xfId="13408" xr:uid="{C90FD1B9-1C18-435E-8088-7B2D69C271A5}"/>
    <cellStyle name="Įprastas 4 6 4 2 5 3" xfId="7165" xr:uid="{81F3B684-58EA-42F0-B506-C09F87785EF2}"/>
    <cellStyle name="Įprastas 4 6 4 2 5 3 2" xfId="15095" xr:uid="{A1C4923B-E7FD-421E-BE36-1B7A778B1CCF}"/>
    <cellStyle name="Įprastas 4 6 4 2 5 4" xfId="4514" xr:uid="{14BCFF71-0020-449B-934A-A98705C52B5A}"/>
    <cellStyle name="Įprastas 4 6 4 2 5 4 2" xfId="12444" xr:uid="{C831D746-451C-48C6-ACF6-BFEE7116A615}"/>
    <cellStyle name="Įprastas 4 6 4 2 5 5" xfId="9343" xr:uid="{563330D2-40D2-40C6-A918-22C1B380F463}"/>
    <cellStyle name="Įprastas 4 6 4 2 6" xfId="1735" xr:uid="{3C4B816F-688F-4ED9-9B53-5311FA7FFA0D}"/>
    <cellStyle name="Įprastas 4 6 4 2 6 2" xfId="4755" xr:uid="{1588EAEB-CFAE-4010-BF83-7F2DD4131CEB}"/>
    <cellStyle name="Įprastas 4 6 4 2 6 2 2" xfId="12685" xr:uid="{6414DE5E-A73C-49B0-B48A-D4BA051538E0}"/>
    <cellStyle name="Įprastas 4 6 4 2 6 3" xfId="9665" xr:uid="{DCB70276-0F46-4AA7-A10D-5F5B7E90E692}"/>
    <cellStyle name="Įprastas 4 6 4 2 7" xfId="2379" xr:uid="{2D41524B-7979-4CC1-A491-EBBFC3350BBE}"/>
    <cellStyle name="Įprastas 4 6 4 2 7 2" xfId="5719" xr:uid="{8DC03FE2-D183-43C5-9EF5-299BC91C9902}"/>
    <cellStyle name="Įprastas 4 6 4 2 7 2 2" xfId="13649" xr:uid="{ED38E211-612F-4F8B-BB97-B038AB5009C2}"/>
    <cellStyle name="Įprastas 4 6 4 2 7 3" xfId="10309" xr:uid="{B4C7C0D9-7DCD-46E5-8ADC-8439D18B3F9E}"/>
    <cellStyle name="Įprastas 4 6 4 2 8" xfId="3023" xr:uid="{0E189E20-C981-4795-85BB-1CB070FD2C1A}"/>
    <cellStyle name="Įprastas 4 6 4 2 8 2" xfId="6442" xr:uid="{4C8D5C13-4FF3-44C3-997D-66B12A45F9F0}"/>
    <cellStyle name="Įprastas 4 6 4 2 8 2 2" xfId="14372" xr:uid="{4ADA268F-8045-4842-A9B6-0A248E6E5583}"/>
    <cellStyle name="Įprastas 4 6 4 2 8 3" xfId="10953" xr:uid="{46BC9ADD-DD28-4B18-A073-7479546052F9}"/>
    <cellStyle name="Įprastas 4 6 4 2 9" xfId="3667" xr:uid="{818F266F-55B8-4DEF-9038-8EBA4BFD9712}"/>
    <cellStyle name="Įprastas 4 6 4 2 9 2" xfId="11597" xr:uid="{620ACAE2-E54B-49CF-87D9-8F6EC4E5B3A9}"/>
    <cellStyle name="Įprastas 4 6 4 3" xfId="190" xr:uid="{1BF7CDDD-40E0-471A-86CC-AC2165ED24FD}"/>
    <cellStyle name="Įprastas 4 6 4 3 10" xfId="8120" xr:uid="{63E4AEF3-F077-434B-9CC4-D07978CAADB7}"/>
    <cellStyle name="Įprastas 4 6 4 3 2" xfId="512" xr:uid="{89449357-768D-4CF1-869D-99F6F0E8AFAF}"/>
    <cellStyle name="Įprastas 4 6 4 3 2 2" xfId="1156" xr:uid="{E69C3827-07B7-4F7E-9166-89D9197FADD3}"/>
    <cellStyle name="Įprastas 4 6 4 3 2 2 2" xfId="5056" xr:uid="{A923E2DB-A1FD-48AF-8B6D-B6C3C3E429A3}"/>
    <cellStyle name="Įprastas 4 6 4 3 2 2 2 2" xfId="12986" xr:uid="{D51F55B4-5285-4081-A221-5A9CDF8F14E1}"/>
    <cellStyle name="Įprastas 4 6 4 3 2 2 3" xfId="9086" xr:uid="{57D38B5A-7279-46DB-845B-222C266C754B}"/>
    <cellStyle name="Įprastas 4 6 4 3 2 3" xfId="2122" xr:uid="{90E3A11F-D9CD-4206-AE0B-B25431D1EE23}"/>
    <cellStyle name="Įprastas 4 6 4 3 2 3 2" xfId="6020" xr:uid="{11D43F62-B893-4EB3-AF99-A285F032DDAC}"/>
    <cellStyle name="Įprastas 4 6 4 3 2 3 2 2" xfId="13950" xr:uid="{4F83BF61-224C-40D5-A445-875B912E5F49}"/>
    <cellStyle name="Įprastas 4 6 4 3 2 3 3" xfId="10052" xr:uid="{FFB5DB99-3EBD-43BA-B7CA-E5130AB9C121}"/>
    <cellStyle name="Įprastas 4 6 4 3 2 4" xfId="2766" xr:uid="{BF70AACD-0310-4CBC-A50C-9C411E13071A}"/>
    <cellStyle name="Įprastas 4 6 4 3 2 4 2" xfId="6743" xr:uid="{95C265B0-8510-4EA6-A167-E8239804A5D1}"/>
    <cellStyle name="Įprastas 4 6 4 3 2 4 2 2" xfId="14673" xr:uid="{EF21068F-F8E2-4B2D-9D85-76D9BBC36C9F}"/>
    <cellStyle name="Įprastas 4 6 4 3 2 4 3" xfId="10696" xr:uid="{080EC502-E941-437B-ADB6-E90BB5D4DF55}"/>
    <cellStyle name="Įprastas 4 6 4 3 2 5" xfId="3410" xr:uid="{50C19948-7973-402D-9974-B563E51BA89E}"/>
    <cellStyle name="Įprastas 4 6 4 3 2 5 2" xfId="11340" xr:uid="{235EC44A-B765-4E9F-BBA7-31B4F2508E00}"/>
    <cellStyle name="Įprastas 4 6 4 3 2 6" xfId="4092" xr:uid="{FC8D63C5-D13E-47C3-97C6-EAF6C7176D94}"/>
    <cellStyle name="Įprastas 4 6 4 3 2 6 2" xfId="12022" xr:uid="{63047FC1-12D1-415B-9C14-148A8E763E09}"/>
    <cellStyle name="Įprastas 4 6 4 3 2 7" xfId="7798" xr:uid="{7673EE57-BE06-477A-A860-32C7D9411C27}"/>
    <cellStyle name="Įprastas 4 6 4 3 2 7 2" xfId="15728" xr:uid="{ED928768-133D-46D7-8E2C-A8DD3BF790CC}"/>
    <cellStyle name="Įprastas 4 6 4 3 2 8" xfId="8442" xr:uid="{C3B69BAF-3C51-46B6-B55F-4407BE02D89D}"/>
    <cellStyle name="Įprastas 4 6 4 3 3" xfId="834" xr:uid="{44F0BF78-2C85-4A8F-83D5-59743BD1FF6F}"/>
    <cellStyle name="Įprastas 4 6 4 3 3 2" xfId="5297" xr:uid="{02C752C5-436D-4391-BBFC-A8B6CD7BFC15}"/>
    <cellStyle name="Įprastas 4 6 4 3 3 2 2" xfId="13227" xr:uid="{1E3D6EF5-30CD-4B04-96D9-FCB34492F148}"/>
    <cellStyle name="Įprastas 4 6 4 3 3 3" xfId="6261" xr:uid="{6FA640E4-EDCC-46FA-8E52-8E9F13035BEB}"/>
    <cellStyle name="Įprastas 4 6 4 3 3 3 2" xfId="14191" xr:uid="{99EE6618-5E14-4725-A604-9A3AEAF4105D}"/>
    <cellStyle name="Įprastas 4 6 4 3 3 4" xfId="6984" xr:uid="{C5BB6EBB-3EDF-4893-A320-24208363BD0F}"/>
    <cellStyle name="Įprastas 4 6 4 3 3 4 2" xfId="14914" xr:uid="{31F3C1D4-19EF-4B6E-87D1-E7CFEFBF61DE}"/>
    <cellStyle name="Įprastas 4 6 4 3 3 5" xfId="4333" xr:uid="{4BC14EE5-1526-4255-988B-2E8C997537E4}"/>
    <cellStyle name="Įprastas 4 6 4 3 3 5 2" xfId="12263" xr:uid="{C673E3B3-A492-4868-AB60-5F9B75778446}"/>
    <cellStyle name="Įprastas 4 6 4 3 3 6" xfId="8764" xr:uid="{1FCB42C1-0DC4-4A69-BD66-038C90FB593D}"/>
    <cellStyle name="Įprastas 4 6 4 3 4" xfId="1478" xr:uid="{2D4EB9E5-614D-48A6-856F-1411F00D66E5}"/>
    <cellStyle name="Įprastas 4 6 4 3 4 2" xfId="5538" xr:uid="{DD725B92-1543-4EC5-8568-F110DE210FE5}"/>
    <cellStyle name="Įprastas 4 6 4 3 4 2 2" xfId="13468" xr:uid="{ECE6E620-90C2-4F5E-BE84-370D6F8DD497}"/>
    <cellStyle name="Įprastas 4 6 4 3 4 3" xfId="7225" xr:uid="{B75D6868-DC09-4F2B-9C23-E72755FAA316}"/>
    <cellStyle name="Įprastas 4 6 4 3 4 3 2" xfId="15155" xr:uid="{3B44B844-F996-4E1A-87A9-83DA9857DAF6}"/>
    <cellStyle name="Įprastas 4 6 4 3 4 4" xfId="4574" xr:uid="{E9FDA71A-F82E-4310-B9D6-9C50021B94CF}"/>
    <cellStyle name="Įprastas 4 6 4 3 4 4 2" xfId="12504" xr:uid="{915296C5-D3F9-4A29-BF9F-2ED9DED0DB3D}"/>
    <cellStyle name="Įprastas 4 6 4 3 4 5" xfId="9408" xr:uid="{33E4DE2C-07E5-4B80-B077-A4CBCA8D9D3B}"/>
    <cellStyle name="Įprastas 4 6 4 3 5" xfId="1800" xr:uid="{5C601524-6267-4539-B586-27E4A45B6437}"/>
    <cellStyle name="Įprastas 4 6 4 3 5 2" xfId="4815" xr:uid="{60FCACD8-2751-4B71-952F-AA3CAD4CD93E}"/>
    <cellStyle name="Įprastas 4 6 4 3 5 2 2" xfId="12745" xr:uid="{465C9EE0-4E15-4965-AC1C-4B281937D16C}"/>
    <cellStyle name="Įprastas 4 6 4 3 5 3" xfId="9730" xr:uid="{8ACF6810-29EB-45DB-BE5C-773C4B15365E}"/>
    <cellStyle name="Įprastas 4 6 4 3 6" xfId="2444" xr:uid="{5CB1FDF7-4B7D-4307-9DFA-34F0AB7DC2A4}"/>
    <cellStyle name="Įprastas 4 6 4 3 6 2" xfId="5779" xr:uid="{F6A7F335-9FF4-4C3D-975A-474CE6190A92}"/>
    <cellStyle name="Įprastas 4 6 4 3 6 2 2" xfId="13709" xr:uid="{FFDFC3F2-AFB0-4241-BEB5-A73C317886A9}"/>
    <cellStyle name="Įprastas 4 6 4 3 6 3" xfId="10374" xr:uid="{5021B1BD-9D05-4D65-A3FD-83A15DA0FED4}"/>
    <cellStyle name="Įprastas 4 6 4 3 7" xfId="3088" xr:uid="{CAA4F87A-930C-46E6-8746-E12D1CBD2EEE}"/>
    <cellStyle name="Įprastas 4 6 4 3 7 2" xfId="6502" xr:uid="{D9142CC6-889D-43E2-A9D7-CE9393E110B2}"/>
    <cellStyle name="Įprastas 4 6 4 3 7 2 2" xfId="14432" xr:uid="{91AFE3E2-86C4-4B46-B497-FE8D61BB178D}"/>
    <cellStyle name="Įprastas 4 6 4 3 7 3" xfId="11018" xr:uid="{B79B97B1-B305-4AA5-8579-F1C10517B0BE}"/>
    <cellStyle name="Įprastas 4 6 4 3 8" xfId="3851" xr:uid="{50795E9B-FDF5-4AF6-AE86-2A28E13FB403}"/>
    <cellStyle name="Įprastas 4 6 4 3 8 2" xfId="11781" xr:uid="{ABA34D11-6C4D-4E5D-B459-D288DABCA787}"/>
    <cellStyle name="Įprastas 4 6 4 3 9" xfId="7476" xr:uid="{E108076E-A9AB-4EE8-A7A0-DDF0AC911FA8}"/>
    <cellStyle name="Įprastas 4 6 4 3 9 2" xfId="15406" xr:uid="{BCBEA6E9-8EB6-484D-8E97-F9D4739DFA8C}"/>
    <cellStyle name="Įprastas 4 6 4 4" xfId="319" xr:uid="{7841C078-0255-4A8B-A8C8-0653B35AEF98}"/>
    <cellStyle name="Įprastas 4 6 4 4 10" xfId="8249" xr:uid="{B4F539B9-AD5F-46F6-A0D9-E4544CA89F74}"/>
    <cellStyle name="Įprastas 4 6 4 4 2" xfId="641" xr:uid="{C5040CFE-79B9-4E92-819F-B66D9BA6B33B}"/>
    <cellStyle name="Įprastas 4 6 4 4 2 2" xfId="1285" xr:uid="{F3458190-6C25-477F-8F8A-16696774D341}"/>
    <cellStyle name="Įprastas 4 6 4 4 2 2 2" xfId="9215" xr:uid="{0812DFF4-C744-442F-A894-3A30CAB5F78B}"/>
    <cellStyle name="Įprastas 4 6 4 4 2 3" xfId="2251" xr:uid="{5D567403-B748-4ABC-B1AA-FE367ADDC898}"/>
    <cellStyle name="Įprastas 4 6 4 4 2 3 2" xfId="10181" xr:uid="{575AB5CF-7FDC-4165-B602-4F2D6BC9FF76}"/>
    <cellStyle name="Įprastas 4 6 4 4 2 4" xfId="2895" xr:uid="{E1EFC4A8-8821-4271-9AFE-EFBB6DC6BBE9}"/>
    <cellStyle name="Įprastas 4 6 4 4 2 4 2" xfId="10825" xr:uid="{B4947AEC-F57A-4C2D-AA54-34E0E574CC7F}"/>
    <cellStyle name="Įprastas 4 6 4 4 2 5" xfId="3539" xr:uid="{B1B041A2-6347-4AFD-BFAE-FCD48AFBAF55}"/>
    <cellStyle name="Įprastas 4 6 4 4 2 5 2" xfId="11469" xr:uid="{6A47DC5D-F2DD-4E57-97EB-0DF51219C09D}"/>
    <cellStyle name="Įprastas 4 6 4 4 2 6" xfId="4936" xr:uid="{D21B92C3-FE6E-4EC4-81B8-8D43C8389008}"/>
    <cellStyle name="Įprastas 4 6 4 4 2 6 2" xfId="12866" xr:uid="{233271A3-7F2C-4E52-A944-28C85F3B51A2}"/>
    <cellStyle name="Įprastas 4 6 4 4 2 7" xfId="7927" xr:uid="{89EF34C4-AA5E-4518-93CE-CFAFCF29A261}"/>
    <cellStyle name="Įprastas 4 6 4 4 2 7 2" xfId="15857" xr:uid="{4A3BADBC-0A56-4F50-A5E0-358F948B5534}"/>
    <cellStyle name="Įprastas 4 6 4 4 2 8" xfId="8571" xr:uid="{F65FAEC2-1126-4104-A0A2-3D6D4A361CF2}"/>
    <cellStyle name="Įprastas 4 6 4 4 3" xfId="963" xr:uid="{CA3F284F-06C1-4D1E-86CC-94C19D6D4D8A}"/>
    <cellStyle name="Įprastas 4 6 4 4 3 2" xfId="5900" xr:uid="{CA34C6E4-3920-4B0F-BE5A-BF3FA132CAF6}"/>
    <cellStyle name="Įprastas 4 6 4 4 3 2 2" xfId="13830" xr:uid="{92CA0CE9-1736-4C73-9D54-8E1D738D1867}"/>
    <cellStyle name="Įprastas 4 6 4 4 3 3" xfId="8893" xr:uid="{FA7EB087-F6EA-4DDE-BB33-EA076A8FF753}"/>
    <cellStyle name="Įprastas 4 6 4 4 4" xfId="1607" xr:uid="{D89DF8B4-486A-47D7-9A11-13C6B911F9D3}"/>
    <cellStyle name="Įprastas 4 6 4 4 4 2" xfId="6623" xr:uid="{30FB24C0-358A-4D20-AB39-F8161EAA3D92}"/>
    <cellStyle name="Įprastas 4 6 4 4 4 2 2" xfId="14553" xr:uid="{B9507D26-4C31-48FF-97EC-4C80F3BBF23F}"/>
    <cellStyle name="Įprastas 4 6 4 4 4 3" xfId="9537" xr:uid="{A8071EA2-6007-4BE4-B25C-E347585344EA}"/>
    <cellStyle name="Įprastas 4 6 4 4 5" xfId="1929" xr:uid="{B10FA041-326C-4028-9E5C-39216F0F6421}"/>
    <cellStyle name="Įprastas 4 6 4 4 5 2" xfId="9859" xr:uid="{72A3985F-34AD-44F0-BFDE-DD810D6A7327}"/>
    <cellStyle name="Įprastas 4 6 4 4 6" xfId="2573" xr:uid="{F2D02CD3-99F1-41A2-B437-7A4A08FF8B3F}"/>
    <cellStyle name="Įprastas 4 6 4 4 6 2" xfId="10503" xr:uid="{4DF0E431-6E25-486B-BD39-7E4A1AD177CB}"/>
    <cellStyle name="Įprastas 4 6 4 4 7" xfId="3217" xr:uid="{55FD57CC-E9D2-4E07-9819-4857E58FB575}"/>
    <cellStyle name="Įprastas 4 6 4 4 7 2" xfId="11147" xr:uid="{597D6A7F-A1C7-48C9-B7E9-EE073CB8AC2E}"/>
    <cellStyle name="Įprastas 4 6 4 4 8" xfId="3972" xr:uid="{E3E3A1D1-AF4F-44DC-8724-67256C37E083}"/>
    <cellStyle name="Įprastas 4 6 4 4 8 2" xfId="11902" xr:uid="{8B49A075-2433-400B-B0D2-1BD8FA3AEBB7}"/>
    <cellStyle name="Įprastas 4 6 4 4 9" xfId="7605" xr:uid="{66DE1317-5B7F-4F7D-9D53-FAE35566E8C0}"/>
    <cellStyle name="Įprastas 4 6 4 4 9 2" xfId="15535" xr:uid="{045AB3E3-8D14-4B2C-BE49-18E1361E4E9D}"/>
    <cellStyle name="Įprastas 4 6 4 5" xfId="382" xr:uid="{E4C33AB5-B7AE-4065-B04F-6333C64B5FE3}"/>
    <cellStyle name="Įprastas 4 6 4 5 2" xfId="1026" xr:uid="{661E516B-E4D8-466F-875D-A203BF962B2E}"/>
    <cellStyle name="Įprastas 4 6 4 5 2 2" xfId="5177" xr:uid="{0D0DB08C-1067-4841-B0B2-E3D4CC03777D}"/>
    <cellStyle name="Įprastas 4 6 4 5 2 2 2" xfId="13107" xr:uid="{6FEAAC13-1C1B-4F17-8AB2-4B2DE85F1584}"/>
    <cellStyle name="Įprastas 4 6 4 5 2 3" xfId="8956" xr:uid="{210E1335-39F6-48F8-8D57-2B26F3CFF046}"/>
    <cellStyle name="Įprastas 4 6 4 5 3" xfId="1992" xr:uid="{702BB27A-D189-45C8-A0F2-C7E271662698}"/>
    <cellStyle name="Įprastas 4 6 4 5 3 2" xfId="6141" xr:uid="{7564862B-1EC5-4BA2-9B47-605C030E8871}"/>
    <cellStyle name="Įprastas 4 6 4 5 3 2 2" xfId="14071" xr:uid="{F1F91347-C7B6-49F3-964D-7D782191888E}"/>
    <cellStyle name="Įprastas 4 6 4 5 3 3" xfId="9922" xr:uid="{A2D7EB90-9646-4760-B83E-E495213BED7F}"/>
    <cellStyle name="Įprastas 4 6 4 5 4" xfId="2636" xr:uid="{7886606B-27CB-4D7B-959A-93867BC87266}"/>
    <cellStyle name="Įprastas 4 6 4 5 4 2" xfId="6864" xr:uid="{39578B85-0358-47CE-B131-7E8D8A38D94A}"/>
    <cellStyle name="Įprastas 4 6 4 5 4 2 2" xfId="14794" xr:uid="{F755AF86-58E9-405A-B320-B814C84592DA}"/>
    <cellStyle name="Įprastas 4 6 4 5 4 3" xfId="10566" xr:uid="{1421E60A-0844-461C-A7DD-52C2FA0E2AFA}"/>
    <cellStyle name="Įprastas 4 6 4 5 5" xfId="3280" xr:uid="{C9DEE00A-0053-478E-9E80-B345FD7F3D4A}"/>
    <cellStyle name="Įprastas 4 6 4 5 5 2" xfId="11210" xr:uid="{3EBCBC84-71A3-4891-9E3A-4138053712D5}"/>
    <cellStyle name="Įprastas 4 6 4 5 6" xfId="4213" xr:uid="{DB5654B6-9F03-4908-8690-8453EE860E27}"/>
    <cellStyle name="Įprastas 4 6 4 5 6 2" xfId="12143" xr:uid="{895A0AE3-4EFF-415E-8763-3644D21A0DA3}"/>
    <cellStyle name="Įprastas 4 6 4 5 7" xfId="7668" xr:uid="{7556A77B-7B9A-450C-8E67-E5193F72D351}"/>
    <cellStyle name="Įprastas 4 6 4 5 7 2" xfId="15598" xr:uid="{7D037A80-668D-43ED-9ECE-82921F533E4C}"/>
    <cellStyle name="Įprastas 4 6 4 5 8" xfId="8312" xr:uid="{02EA2C91-BD17-485F-8B93-97F65BD3E7F7}"/>
    <cellStyle name="Įprastas 4 6 4 6" xfId="704" xr:uid="{F9355267-0284-4FD1-A90D-6755AE9D946D}"/>
    <cellStyle name="Įprastas 4 6 4 6 2" xfId="5418" xr:uid="{792B1A55-30A8-4261-AB94-7202DB8717DB}"/>
    <cellStyle name="Įprastas 4 6 4 6 2 2" xfId="13348" xr:uid="{89023095-AE87-4A7D-BCAA-4DAF3A76B517}"/>
    <cellStyle name="Įprastas 4 6 4 6 3" xfId="7105" xr:uid="{5C702152-A775-4308-A402-68366BE149DE}"/>
    <cellStyle name="Įprastas 4 6 4 6 3 2" xfId="15035" xr:uid="{8B77D6F4-3778-42BA-A002-3EC49B77E22F}"/>
    <cellStyle name="Įprastas 4 6 4 6 4" xfId="4454" xr:uid="{63EFAE46-FFEE-45AD-AB8A-D6165813ACCA}"/>
    <cellStyle name="Įprastas 4 6 4 6 4 2" xfId="12384" xr:uid="{DB729C7D-4315-4F3A-97B2-881703D129FF}"/>
    <cellStyle name="Įprastas 4 6 4 6 5" xfId="8634" xr:uid="{9E2C7812-B6B6-4CB3-9BAC-C31C006316CD}"/>
    <cellStyle name="Įprastas 4 6 4 7" xfId="1348" xr:uid="{7048E1DA-ACDF-4010-980E-CF50F841728E}"/>
    <cellStyle name="Įprastas 4 6 4 7 2" xfId="4695" xr:uid="{3B44795E-9DF8-4B65-8B1C-D1B1159FB231}"/>
    <cellStyle name="Įprastas 4 6 4 7 2 2" xfId="12625" xr:uid="{B8584142-D48E-4E13-9C6F-4F15E940F989}"/>
    <cellStyle name="Įprastas 4 6 4 7 3" xfId="9278" xr:uid="{A032A79B-60FB-4E7B-B0DC-F18A0EE07A3F}"/>
    <cellStyle name="Įprastas 4 6 4 8" xfId="1670" xr:uid="{FC3AD021-938D-413D-8D5D-B7E9E2A1CD65}"/>
    <cellStyle name="Įprastas 4 6 4 8 2" xfId="5659" xr:uid="{3E362D5B-1A5E-44D4-A175-E0CDCD71E00B}"/>
    <cellStyle name="Įprastas 4 6 4 8 2 2" xfId="13589" xr:uid="{D3078A01-94DB-412B-AC3F-C72191A78C22}"/>
    <cellStyle name="Įprastas 4 6 4 8 3" xfId="9600" xr:uid="{1B0F3A0B-6B80-4191-8ED4-BA60D20ADB58}"/>
    <cellStyle name="Įprastas 4 6 4 9" xfId="2314" xr:uid="{35926947-9BEE-463D-AA5F-47B37360A19B}"/>
    <cellStyle name="Įprastas 4 6 4 9 2" xfId="6382" xr:uid="{D3CC572E-5201-454D-8EB2-9E5080222A7D}"/>
    <cellStyle name="Įprastas 4 6 4 9 2 2" xfId="14312" xr:uid="{3F82007A-76E1-4664-934D-A86DB0ECF53B}"/>
    <cellStyle name="Įprastas 4 6 4 9 3" xfId="10244" xr:uid="{95496F56-F569-48E3-80E0-E0F85762162D}"/>
    <cellStyle name="Įprastas 4 6 5" xfId="85" xr:uid="{A692AC5A-7606-4E93-B61E-A2D96D54D5BB}"/>
    <cellStyle name="Įprastas 4 6 5 10" xfId="3751" xr:uid="{A209253F-AF0D-4D9F-ADE0-03070C8BDA78}"/>
    <cellStyle name="Įprastas 4 6 5 10 2" xfId="11681" xr:uid="{EB927A49-1D75-4678-B8D6-F1F2D05F6323}"/>
    <cellStyle name="Įprastas 4 6 5 11" xfId="7371" xr:uid="{CA1A1875-BFDC-4C9E-993A-4F1A18CEDA7D}"/>
    <cellStyle name="Įprastas 4 6 5 11 2" xfId="15301" xr:uid="{273AD43D-5AB4-4ACC-BADE-51D7F079C370}"/>
    <cellStyle name="Įprastas 4 6 5 12" xfId="8015" xr:uid="{CDC1E6AB-0B33-4407-8355-E78C3D44FC32}"/>
    <cellStyle name="Įprastas 4 6 5 2" xfId="215" xr:uid="{10314402-F239-4BB6-8218-001CAEC0C55F}"/>
    <cellStyle name="Įprastas 4 6 5 2 10" xfId="8145" xr:uid="{7EF2B3C9-76C1-4F59-9198-F8A34A7A4B08}"/>
    <cellStyle name="Įprastas 4 6 5 2 2" xfId="537" xr:uid="{4A9AC94D-C160-451D-923C-B395F9AB050D}"/>
    <cellStyle name="Įprastas 4 6 5 2 2 2" xfId="1181" xr:uid="{54DA0176-F4D0-46D2-B40B-7335EFEA5209}"/>
    <cellStyle name="Įprastas 4 6 5 2 2 2 2" xfId="5076" xr:uid="{C54D2C87-32BD-4A36-B791-CA707D481FB7}"/>
    <cellStyle name="Įprastas 4 6 5 2 2 2 2 2" xfId="13006" xr:uid="{6DA53953-2996-4BB0-B25F-89B1F3ACB9DD}"/>
    <cellStyle name="Įprastas 4 6 5 2 2 2 3" xfId="9111" xr:uid="{988CA205-B479-4781-B648-7B51997B5FDC}"/>
    <cellStyle name="Įprastas 4 6 5 2 2 3" xfId="2147" xr:uid="{E0DDF3F2-54F8-4486-97F6-0594C948C6CD}"/>
    <cellStyle name="Įprastas 4 6 5 2 2 3 2" xfId="6040" xr:uid="{88E2F9A5-B543-4D1A-92EA-701D46199BB6}"/>
    <cellStyle name="Įprastas 4 6 5 2 2 3 2 2" xfId="13970" xr:uid="{577C05B2-F305-4592-BEBC-C27896B3EBEC}"/>
    <cellStyle name="Įprastas 4 6 5 2 2 3 3" xfId="10077" xr:uid="{1BDD273A-3B48-46AF-A220-BBEE0EC54091}"/>
    <cellStyle name="Įprastas 4 6 5 2 2 4" xfId="2791" xr:uid="{91A895DE-A78B-4215-8FCB-DCCB9D028013}"/>
    <cellStyle name="Įprastas 4 6 5 2 2 4 2" xfId="6763" xr:uid="{3C3DEA3E-7218-406C-AADE-40BE4D004837}"/>
    <cellStyle name="Įprastas 4 6 5 2 2 4 2 2" xfId="14693" xr:uid="{578BD22C-92BE-44E8-9C28-3A02B5020351}"/>
    <cellStyle name="Įprastas 4 6 5 2 2 4 3" xfId="10721" xr:uid="{957E5BDF-B8CB-40D9-9B5D-492AEBD0281B}"/>
    <cellStyle name="Įprastas 4 6 5 2 2 5" xfId="3435" xr:uid="{ED717152-7280-4A21-9A11-227CCE2480AF}"/>
    <cellStyle name="Įprastas 4 6 5 2 2 5 2" xfId="11365" xr:uid="{69AD9D5C-B4D4-416A-B854-194CC0EC3188}"/>
    <cellStyle name="Įprastas 4 6 5 2 2 6" xfId="4112" xr:uid="{C9E50001-CAF7-423F-AD8C-0C477ED27522}"/>
    <cellStyle name="Įprastas 4 6 5 2 2 6 2" xfId="12042" xr:uid="{7D66CD2E-965C-4413-BD12-89F39141817D}"/>
    <cellStyle name="Įprastas 4 6 5 2 2 7" xfId="7823" xr:uid="{2B25503E-06B5-47FD-AE72-C939276F16CA}"/>
    <cellStyle name="Įprastas 4 6 5 2 2 7 2" xfId="15753" xr:uid="{0D4C7427-E2F4-44CF-A15F-F7C0799D9AC3}"/>
    <cellStyle name="Įprastas 4 6 5 2 2 8" xfId="8467" xr:uid="{6CA25B6E-9749-458D-9736-6C7762BFCCC8}"/>
    <cellStyle name="Įprastas 4 6 5 2 3" xfId="859" xr:uid="{41EFB194-6B7B-43E2-B2E8-49C2AB91612D}"/>
    <cellStyle name="Įprastas 4 6 5 2 3 2" xfId="5317" xr:uid="{DCE90CA6-6015-46D7-9BB8-56CEA1A9DCBF}"/>
    <cellStyle name="Įprastas 4 6 5 2 3 2 2" xfId="13247" xr:uid="{641D7236-D7CA-4A42-8BB3-8A9EE5CB92AA}"/>
    <cellStyle name="Įprastas 4 6 5 2 3 3" xfId="6281" xr:uid="{12DCA14D-DE2D-4BE4-8672-6453729430E4}"/>
    <cellStyle name="Įprastas 4 6 5 2 3 3 2" xfId="14211" xr:uid="{29649B5E-F9A0-469E-A11F-BF2368F1903B}"/>
    <cellStyle name="Įprastas 4 6 5 2 3 4" xfId="7004" xr:uid="{DB22228D-0A3C-45C2-8DA8-5564AF51A513}"/>
    <cellStyle name="Įprastas 4 6 5 2 3 4 2" xfId="14934" xr:uid="{339717B4-3F36-417E-8A74-C3272331275A}"/>
    <cellStyle name="Įprastas 4 6 5 2 3 5" xfId="4353" xr:uid="{F54F8946-4CA2-4AD5-8BB9-62C2C834B4F3}"/>
    <cellStyle name="Įprastas 4 6 5 2 3 5 2" xfId="12283" xr:uid="{80236EC4-D6D4-405F-B18B-27AED086A1C1}"/>
    <cellStyle name="Įprastas 4 6 5 2 3 6" xfId="8789" xr:uid="{62F6BCE9-47EE-430D-A50E-B08D29E4A487}"/>
    <cellStyle name="Įprastas 4 6 5 2 4" xfId="1503" xr:uid="{2E749DF7-324C-4BB5-BBD7-909BA93ADD7F}"/>
    <cellStyle name="Įprastas 4 6 5 2 4 2" xfId="5558" xr:uid="{81D8BC4A-F08E-499E-860A-3576979974EC}"/>
    <cellStyle name="Įprastas 4 6 5 2 4 2 2" xfId="13488" xr:uid="{FD15CB87-4D12-425F-A050-231DF00C7222}"/>
    <cellStyle name="Įprastas 4 6 5 2 4 3" xfId="7245" xr:uid="{9268706F-0150-4381-9C6B-C8B8C1D485E5}"/>
    <cellStyle name="Įprastas 4 6 5 2 4 3 2" xfId="15175" xr:uid="{A5E832F9-7CD8-4BBD-BD84-6A4AEF4C407D}"/>
    <cellStyle name="Įprastas 4 6 5 2 4 4" xfId="4594" xr:uid="{7B1C8CAF-5EFC-4234-9EEA-0AD9DE3A6C39}"/>
    <cellStyle name="Įprastas 4 6 5 2 4 4 2" xfId="12524" xr:uid="{96DE3009-C7B5-4710-864F-994F3C946FC1}"/>
    <cellStyle name="Įprastas 4 6 5 2 4 5" xfId="9433" xr:uid="{0626EADB-C76D-4D9F-9751-70FDE9BD02B6}"/>
    <cellStyle name="Įprastas 4 6 5 2 5" xfId="1825" xr:uid="{30479292-F663-442B-9611-B219AA7BAE17}"/>
    <cellStyle name="Įprastas 4 6 5 2 5 2" xfId="4835" xr:uid="{20298B12-310E-4955-AF9A-2A971C6866BB}"/>
    <cellStyle name="Įprastas 4 6 5 2 5 2 2" xfId="12765" xr:uid="{1B7EC205-07D9-4330-8B13-0EFC8E98C8EA}"/>
    <cellStyle name="Įprastas 4 6 5 2 5 3" xfId="9755" xr:uid="{54E85C9C-9462-4168-9D2E-488D1BF704A1}"/>
    <cellStyle name="Įprastas 4 6 5 2 6" xfId="2469" xr:uid="{926339EA-7946-46D4-8516-D01DC67ECD50}"/>
    <cellStyle name="Įprastas 4 6 5 2 6 2" xfId="5799" xr:uid="{FDB0B09D-F530-4D8F-AB10-EFF6E15221F6}"/>
    <cellStyle name="Įprastas 4 6 5 2 6 2 2" xfId="13729" xr:uid="{715593D4-B233-45A4-A622-2B1FFADF8EC7}"/>
    <cellStyle name="Įprastas 4 6 5 2 6 3" xfId="10399" xr:uid="{051F8F1F-3CCA-4EDE-B101-BEF618A11406}"/>
    <cellStyle name="Įprastas 4 6 5 2 7" xfId="3113" xr:uid="{B824E8FC-8EC8-41ED-8E7E-388D6863F3AA}"/>
    <cellStyle name="Įprastas 4 6 5 2 7 2" xfId="6522" xr:uid="{1466A16D-CAC2-4623-A3B5-059DFA1F6816}"/>
    <cellStyle name="Įprastas 4 6 5 2 7 2 2" xfId="14452" xr:uid="{89F3F70F-3512-45C0-B5E9-E6F1A8C2CCE3}"/>
    <cellStyle name="Įprastas 4 6 5 2 7 3" xfId="11043" xr:uid="{F0055B5E-3A5F-4538-8C51-642BEF429C96}"/>
    <cellStyle name="Įprastas 4 6 5 2 8" xfId="3871" xr:uid="{62FCF12B-8870-4A35-8B08-6EC17D2241E2}"/>
    <cellStyle name="Įprastas 4 6 5 2 8 2" xfId="11801" xr:uid="{E003403A-E251-4835-AD30-8A3D8BE0C8A7}"/>
    <cellStyle name="Įprastas 4 6 5 2 9" xfId="7501" xr:uid="{293E822A-3A1F-4745-9B33-F063B3E1D999}"/>
    <cellStyle name="Įprastas 4 6 5 2 9 2" xfId="15431" xr:uid="{09F03591-5E06-4292-AD23-E0FCDC1D0802}"/>
    <cellStyle name="Įprastas 4 6 5 3" xfId="407" xr:uid="{6127CE12-B215-4C76-AB20-A94B9CDA84C5}"/>
    <cellStyle name="Įprastas 4 6 5 3 2" xfId="1051" xr:uid="{8D476C76-36AA-4EEA-A137-65E9E6DC453F}"/>
    <cellStyle name="Įprastas 4 6 5 3 2 2" xfId="4956" xr:uid="{A347FF7F-2828-4182-A981-36F800C5CC6E}"/>
    <cellStyle name="Įprastas 4 6 5 3 2 2 2" xfId="12886" xr:uid="{DE7A5383-8F0E-46FB-9973-0101E19E6BF5}"/>
    <cellStyle name="Įprastas 4 6 5 3 2 3" xfId="8981" xr:uid="{59EC8EB1-8DCE-4D46-85F1-761ABB6944A3}"/>
    <cellStyle name="Įprastas 4 6 5 3 3" xfId="2017" xr:uid="{C4A36A96-359D-4990-92FA-249F5F5678A9}"/>
    <cellStyle name="Įprastas 4 6 5 3 3 2" xfId="5920" xr:uid="{D16F74F3-B86F-407E-9FA6-2B8FA3F995EF}"/>
    <cellStyle name="Įprastas 4 6 5 3 3 2 2" xfId="13850" xr:uid="{7585CA20-7DD4-443A-9E7D-77049E4C2E51}"/>
    <cellStyle name="Įprastas 4 6 5 3 3 3" xfId="9947" xr:uid="{3F7520F3-5E83-4D42-940F-3B3A4337AF2F}"/>
    <cellStyle name="Įprastas 4 6 5 3 4" xfId="2661" xr:uid="{B1F468A6-E023-478C-BC86-256B558BC59E}"/>
    <cellStyle name="Įprastas 4 6 5 3 4 2" xfId="6643" xr:uid="{95F5F5B8-512B-4404-8C64-ADB2DFFC3441}"/>
    <cellStyle name="Įprastas 4 6 5 3 4 2 2" xfId="14573" xr:uid="{036CB664-2695-49D1-8B66-ED3486DB99CE}"/>
    <cellStyle name="Įprastas 4 6 5 3 4 3" xfId="10591" xr:uid="{9D6CD336-D4BA-47BB-A218-DFE2E7ECF670}"/>
    <cellStyle name="Įprastas 4 6 5 3 5" xfId="3305" xr:uid="{04930AB6-54F1-4ADE-B154-54AAA666C87D}"/>
    <cellStyle name="Įprastas 4 6 5 3 5 2" xfId="11235" xr:uid="{9CA08165-97B6-4A60-8697-33801CCF1408}"/>
    <cellStyle name="Įprastas 4 6 5 3 6" xfId="3992" xr:uid="{85B0CEA5-A793-48E2-BC9E-DF07724BF8F9}"/>
    <cellStyle name="Įprastas 4 6 5 3 6 2" xfId="11922" xr:uid="{57140217-E28B-4B41-A3CA-E670AB0B0511}"/>
    <cellStyle name="Įprastas 4 6 5 3 7" xfId="7693" xr:uid="{FE7D2D61-389E-4987-9F15-E344A629F748}"/>
    <cellStyle name="Įprastas 4 6 5 3 7 2" xfId="15623" xr:uid="{93C1B2BB-35E9-4CD4-A33C-38BF1D2A97A9}"/>
    <cellStyle name="Įprastas 4 6 5 3 8" xfId="8337" xr:uid="{52FC600E-4899-45FA-ADA2-4742261853D6}"/>
    <cellStyle name="Įprastas 4 6 5 4" xfId="729" xr:uid="{E28672B5-E8D1-438F-A595-593421A613F4}"/>
    <cellStyle name="Įprastas 4 6 5 4 2" xfId="5197" xr:uid="{86DBF7B3-0FF8-47C0-AD7E-1AE9CE1400BA}"/>
    <cellStyle name="Įprastas 4 6 5 4 2 2" xfId="13127" xr:uid="{4FE58994-97F5-4C3F-98DF-5A062A562991}"/>
    <cellStyle name="Įprastas 4 6 5 4 3" xfId="6161" xr:uid="{E6447EFB-0DFE-4376-AAFD-FB9EBEE8CCBC}"/>
    <cellStyle name="Įprastas 4 6 5 4 3 2" xfId="14091" xr:uid="{26F2B31D-39BE-4113-91F4-57CD11DAA213}"/>
    <cellStyle name="Įprastas 4 6 5 4 4" xfId="6884" xr:uid="{2BD5C970-9245-424F-9F45-362C14FA8952}"/>
    <cellStyle name="Įprastas 4 6 5 4 4 2" xfId="14814" xr:uid="{F67FAFA8-546D-46F0-B49F-E8054138C56B}"/>
    <cellStyle name="Įprastas 4 6 5 4 5" xfId="4233" xr:uid="{BEF66FBE-556F-41B1-AB1B-AA7388D9DD2C}"/>
    <cellStyle name="Įprastas 4 6 5 4 5 2" xfId="12163" xr:uid="{27769233-D087-440F-B802-1E6FFF7478D0}"/>
    <cellStyle name="Įprastas 4 6 5 4 6" xfId="8659" xr:uid="{A8853CAB-F147-4498-9817-F9D61D6346EB}"/>
    <cellStyle name="Įprastas 4 6 5 5" xfId="1373" xr:uid="{9BEBEE91-B4FA-4E12-A754-5A6CF1CAB428}"/>
    <cellStyle name="Įprastas 4 6 5 5 2" xfId="5438" xr:uid="{50F323FE-1D6B-49C1-A400-9ED6C26C4D9D}"/>
    <cellStyle name="Įprastas 4 6 5 5 2 2" xfId="13368" xr:uid="{0F7F22FC-C485-44A5-8C2C-11DDD289DF82}"/>
    <cellStyle name="Įprastas 4 6 5 5 3" xfId="7125" xr:uid="{35D311FD-9345-424E-BF5E-3E8B110FC7A1}"/>
    <cellStyle name="Įprastas 4 6 5 5 3 2" xfId="15055" xr:uid="{62341120-D6CD-47AF-84F3-D28E3A06A963}"/>
    <cellStyle name="Įprastas 4 6 5 5 4" xfId="4474" xr:uid="{0E3E98DA-9CA6-4912-8A49-97EE138CF8E8}"/>
    <cellStyle name="Įprastas 4 6 5 5 4 2" xfId="12404" xr:uid="{3A25D2EC-C260-44D8-AAD8-7A673470D52F}"/>
    <cellStyle name="Įprastas 4 6 5 5 5" xfId="9303" xr:uid="{B5B394EF-FD78-42C5-BC75-D7915CEB17EB}"/>
    <cellStyle name="Įprastas 4 6 5 6" xfId="1695" xr:uid="{2AFAD41C-C3C7-4839-8C13-4CBE0F4F8294}"/>
    <cellStyle name="Įprastas 4 6 5 6 2" xfId="4715" xr:uid="{50A47EF3-3064-4C1A-B5A8-E405650AC599}"/>
    <cellStyle name="Įprastas 4 6 5 6 2 2" xfId="12645" xr:uid="{CD271BDA-887F-453E-88C7-2BE1B889CACD}"/>
    <cellStyle name="Įprastas 4 6 5 6 3" xfId="9625" xr:uid="{A9442EE4-6627-4303-9DA2-716AE9CD6723}"/>
    <cellStyle name="Įprastas 4 6 5 7" xfId="2339" xr:uid="{C9F54039-3130-4719-B86D-8A3C3D7114ED}"/>
    <cellStyle name="Įprastas 4 6 5 7 2" xfId="5679" xr:uid="{A180A114-90B6-442D-B1ED-5775216084C9}"/>
    <cellStyle name="Įprastas 4 6 5 7 2 2" xfId="13609" xr:uid="{7A67DB7E-1FBA-4336-82FC-B3809512FAC9}"/>
    <cellStyle name="Įprastas 4 6 5 7 3" xfId="10269" xr:uid="{BB5AE514-D86B-4769-BB05-28BF17FE8CB0}"/>
    <cellStyle name="Įprastas 4 6 5 8" xfId="2983" xr:uid="{08A42AC7-E135-47C3-BCCC-63665201FBAA}"/>
    <cellStyle name="Įprastas 4 6 5 8 2" xfId="6402" xr:uid="{BB5DD68C-9038-416D-B9AB-A29377A6CA3F}"/>
    <cellStyle name="Įprastas 4 6 5 8 2 2" xfId="14332" xr:uid="{6914ECAC-3292-4B58-97EC-E95F3B6AED3F}"/>
    <cellStyle name="Įprastas 4 6 5 8 3" xfId="10913" xr:uid="{71F018F0-C692-4001-B10C-B11698380E23}"/>
    <cellStyle name="Įprastas 4 6 5 9" xfId="3627" xr:uid="{4BB6D89D-574D-4CEC-8729-37DD9E3EAB9E}"/>
    <cellStyle name="Įprastas 4 6 5 9 2" xfId="11557" xr:uid="{6483A02F-97DC-41CD-BBBD-B9FE378649E3}"/>
    <cellStyle name="Įprastas 4 6 6" xfId="150" xr:uid="{22A85A45-1EF7-4C30-92FD-C765745671D4}"/>
    <cellStyle name="Įprastas 4 6 6 10" xfId="8080" xr:uid="{3E0D0E2C-E809-4B5A-80C4-8906391117A0}"/>
    <cellStyle name="Įprastas 4 6 6 2" xfId="472" xr:uid="{EFEA31DE-76B6-4CA8-A5F7-F28FE54C7502}"/>
    <cellStyle name="Įprastas 4 6 6 2 2" xfId="1116" xr:uid="{C28A5D43-0C50-4CF5-818F-0E8CE9CDB95D}"/>
    <cellStyle name="Įprastas 4 6 6 2 2 2" xfId="5016" xr:uid="{B998DA23-CAB4-413E-A3B1-B9F60BDD1ED8}"/>
    <cellStyle name="Įprastas 4 6 6 2 2 2 2" xfId="12946" xr:uid="{9C57C97D-11D6-40BC-9AD3-47E31B17E8E7}"/>
    <cellStyle name="Įprastas 4 6 6 2 2 3" xfId="9046" xr:uid="{DCF4F771-149A-4016-93B6-BB01031BA0FD}"/>
    <cellStyle name="Įprastas 4 6 6 2 3" xfId="2082" xr:uid="{A1B45348-9DC2-457B-B38D-85EEA6A1C356}"/>
    <cellStyle name="Įprastas 4 6 6 2 3 2" xfId="5980" xr:uid="{1151C2E5-1301-4784-B3C5-A7621E0D5A26}"/>
    <cellStyle name="Įprastas 4 6 6 2 3 2 2" xfId="13910" xr:uid="{27F4CE8D-2298-4F89-BADB-ACA733EDA8FC}"/>
    <cellStyle name="Įprastas 4 6 6 2 3 3" xfId="10012" xr:uid="{E7F99C7D-C70F-45D4-87BE-B0C86CEFD386}"/>
    <cellStyle name="Įprastas 4 6 6 2 4" xfId="2726" xr:uid="{8453EEFB-283B-4A81-832A-CA1232984E5D}"/>
    <cellStyle name="Įprastas 4 6 6 2 4 2" xfId="6703" xr:uid="{AA3D8DC6-2DED-40CC-ABD6-D5666203078F}"/>
    <cellStyle name="Įprastas 4 6 6 2 4 2 2" xfId="14633" xr:uid="{C80A1A75-1942-4B84-BA6A-99CF0D2E438E}"/>
    <cellStyle name="Įprastas 4 6 6 2 4 3" xfId="10656" xr:uid="{9E140C76-3552-475A-91A2-04CF805FA446}"/>
    <cellStyle name="Įprastas 4 6 6 2 5" xfId="3370" xr:uid="{3A275250-002A-487D-88C3-15070A6025AE}"/>
    <cellStyle name="Įprastas 4 6 6 2 5 2" xfId="11300" xr:uid="{897A3C53-0967-489B-95BB-6E66014B3DE2}"/>
    <cellStyle name="Įprastas 4 6 6 2 6" xfId="4052" xr:uid="{A9B84779-8245-496B-A223-073842735C87}"/>
    <cellStyle name="Įprastas 4 6 6 2 6 2" xfId="11982" xr:uid="{640BD532-4891-416C-A28B-5D421367130B}"/>
    <cellStyle name="Įprastas 4 6 6 2 7" xfId="7758" xr:uid="{9C4CB280-2C11-4FB2-BD2B-492CE7824CEA}"/>
    <cellStyle name="Įprastas 4 6 6 2 7 2" xfId="15688" xr:uid="{3C3E7AD2-7D82-438F-AA26-27764F50005A}"/>
    <cellStyle name="Įprastas 4 6 6 2 8" xfId="8402" xr:uid="{BFE30D3A-CD8B-430F-AD1A-9B5E38AE9828}"/>
    <cellStyle name="Įprastas 4 6 6 3" xfId="794" xr:uid="{46EB05A9-1DA6-4D5C-8535-A54997AAFA7B}"/>
    <cellStyle name="Įprastas 4 6 6 3 2" xfId="5257" xr:uid="{5D98DB0B-AF12-4527-9392-EDCF968D46D6}"/>
    <cellStyle name="Įprastas 4 6 6 3 2 2" xfId="13187" xr:uid="{F6966038-200F-4A3E-9AE0-5B60DFAE86D7}"/>
    <cellStyle name="Įprastas 4 6 6 3 3" xfId="6221" xr:uid="{BD513DF7-C587-4803-A64F-DECD88853A46}"/>
    <cellStyle name="Įprastas 4 6 6 3 3 2" xfId="14151" xr:uid="{8FA94D35-2780-4DA6-BC7D-16E06B7D3772}"/>
    <cellStyle name="Įprastas 4 6 6 3 4" xfId="6944" xr:uid="{E3C681C2-0305-4720-A541-61135E105A0F}"/>
    <cellStyle name="Įprastas 4 6 6 3 4 2" xfId="14874" xr:uid="{DAF46C19-46AB-44D5-9C43-7EBE8A8479C1}"/>
    <cellStyle name="Įprastas 4 6 6 3 5" xfId="4293" xr:uid="{84E3BDCF-70F2-486D-AEF5-781334D2A1F2}"/>
    <cellStyle name="Įprastas 4 6 6 3 5 2" xfId="12223" xr:uid="{32114D4B-E427-486F-A514-1BE05F5EEB84}"/>
    <cellStyle name="Įprastas 4 6 6 3 6" xfId="8724" xr:uid="{DB3F3437-5D1C-439C-9B05-658B4117D29E}"/>
    <cellStyle name="Įprastas 4 6 6 4" xfId="1438" xr:uid="{A4D54292-B8B6-4475-8266-38D40AEFC97D}"/>
    <cellStyle name="Įprastas 4 6 6 4 2" xfId="5498" xr:uid="{96E9BB9E-37BC-4E02-9C22-93A0C004DC3E}"/>
    <cellStyle name="Įprastas 4 6 6 4 2 2" xfId="13428" xr:uid="{99797919-3940-4571-8BEC-A3715308B46F}"/>
    <cellStyle name="Įprastas 4 6 6 4 3" xfId="7185" xr:uid="{0C064E67-4DB5-4F0D-97F2-8885D1A4C16A}"/>
    <cellStyle name="Įprastas 4 6 6 4 3 2" xfId="15115" xr:uid="{C2376391-1F72-4228-A0DE-998569C0E3E6}"/>
    <cellStyle name="Įprastas 4 6 6 4 4" xfId="4534" xr:uid="{DA061D49-0A58-4294-B3C6-81C206993807}"/>
    <cellStyle name="Įprastas 4 6 6 4 4 2" xfId="12464" xr:uid="{0B75A671-EFDE-4824-9861-9B752647B8CB}"/>
    <cellStyle name="Įprastas 4 6 6 4 5" xfId="9368" xr:uid="{B0A1D4FB-E140-45A7-A135-16E2A77EEE7B}"/>
    <cellStyle name="Įprastas 4 6 6 5" xfId="1760" xr:uid="{3BE26C4B-EE3F-4019-99F7-E042EE1FC4D8}"/>
    <cellStyle name="Įprastas 4 6 6 5 2" xfId="4775" xr:uid="{39F29C0D-9D7F-40F6-9937-CE19FE098CBF}"/>
    <cellStyle name="Įprastas 4 6 6 5 2 2" xfId="12705" xr:uid="{79FC27BC-1471-4ECF-915F-C707A36D803B}"/>
    <cellStyle name="Įprastas 4 6 6 5 3" xfId="9690" xr:uid="{34BCADEE-0A6B-47E2-AC55-54C656C0C20D}"/>
    <cellStyle name="Įprastas 4 6 6 6" xfId="2404" xr:uid="{65C12B16-7706-4FEE-9CAC-BB53D2C9D92D}"/>
    <cellStyle name="Įprastas 4 6 6 6 2" xfId="5739" xr:uid="{8B7B1BAA-4BAD-4F6C-8C09-72706CA07F02}"/>
    <cellStyle name="Įprastas 4 6 6 6 2 2" xfId="13669" xr:uid="{B349FB22-1A3C-45E3-AD48-FA9B3E334AA1}"/>
    <cellStyle name="Įprastas 4 6 6 6 3" xfId="10334" xr:uid="{76BDA774-21C1-4031-BEC2-757AF8D8E0F8}"/>
    <cellStyle name="Įprastas 4 6 6 7" xfId="3048" xr:uid="{E844A07F-1EE4-4D24-B644-BF246DC3BFB8}"/>
    <cellStyle name="Įprastas 4 6 6 7 2" xfId="6462" xr:uid="{2D197D19-1951-467A-9409-5FEAE44F829E}"/>
    <cellStyle name="Įprastas 4 6 6 7 2 2" xfId="14392" xr:uid="{D4941DD3-8550-4796-AFE1-A2F17C155922}"/>
    <cellStyle name="Įprastas 4 6 6 7 3" xfId="10978" xr:uid="{52C96EF0-00A3-433F-B336-0BF0BBAF69EC}"/>
    <cellStyle name="Įprastas 4 6 6 8" xfId="3811" xr:uid="{8554F9B4-AE74-4943-899E-DC3F28F7AABF}"/>
    <cellStyle name="Įprastas 4 6 6 8 2" xfId="11741" xr:uid="{C2D9C64A-94F7-4CE9-BF02-FADBA0CE567F}"/>
    <cellStyle name="Įprastas 4 6 6 9" xfId="7436" xr:uid="{B482817F-1EFA-4783-B1B5-E8F580AB9376}"/>
    <cellStyle name="Įprastas 4 6 6 9 2" xfId="15366" xr:uid="{E4C4BC39-8BCA-4E9D-855F-EC543164A01F}"/>
    <cellStyle name="Įprastas 4 6 7" xfId="279" xr:uid="{5D30A256-8780-400A-8B0C-DF4E31A5E06D}"/>
    <cellStyle name="Įprastas 4 6 7 10" xfId="8209" xr:uid="{25882477-D36D-4F0C-87EC-AB438212D34E}"/>
    <cellStyle name="Įprastas 4 6 7 2" xfId="601" xr:uid="{39579BA5-C3BD-43B0-9A46-B8CE6480BB84}"/>
    <cellStyle name="Įprastas 4 6 7 2 2" xfId="1245" xr:uid="{AFFA8D8A-903A-4860-8A94-6BFA509B3E91}"/>
    <cellStyle name="Įprastas 4 6 7 2 2 2" xfId="9175" xr:uid="{415933BE-36FA-40E7-9D94-FA15568ACB0E}"/>
    <cellStyle name="Įprastas 4 6 7 2 3" xfId="2211" xr:uid="{1B7E7FC0-FBCB-4884-8E34-FEBA759D1BEC}"/>
    <cellStyle name="Įprastas 4 6 7 2 3 2" xfId="10141" xr:uid="{1F223118-FA08-474C-8809-77DE1D993245}"/>
    <cellStyle name="Įprastas 4 6 7 2 4" xfId="2855" xr:uid="{E9B4D6E8-49B7-48AB-83FE-3F071595920C}"/>
    <cellStyle name="Įprastas 4 6 7 2 4 2" xfId="10785" xr:uid="{5FEA9EBF-E41B-4477-8E7B-04659534D888}"/>
    <cellStyle name="Įprastas 4 6 7 2 5" xfId="3499" xr:uid="{052519FD-DBD6-4FE5-960E-F073B0C8CBAA}"/>
    <cellStyle name="Įprastas 4 6 7 2 5 2" xfId="11429" xr:uid="{5362A1C6-CFA2-4AE1-85DF-D66DA12D4870}"/>
    <cellStyle name="Įprastas 4 6 7 2 6" xfId="4896" xr:uid="{6CA89F4A-3D89-4603-90A7-AFA16CDD4D97}"/>
    <cellStyle name="Įprastas 4 6 7 2 6 2" xfId="12826" xr:uid="{6266D228-99D4-4C8E-8B6B-823B02411115}"/>
    <cellStyle name="Įprastas 4 6 7 2 7" xfId="7887" xr:uid="{48CEA30E-41A4-4AC6-AC08-3FB33B669CFB}"/>
    <cellStyle name="Įprastas 4 6 7 2 7 2" xfId="15817" xr:uid="{E438F083-4BBC-4024-B93E-91C07BCCF665}"/>
    <cellStyle name="Įprastas 4 6 7 2 8" xfId="8531" xr:uid="{D9A5A643-7A97-476F-9FE2-FBE9E4C9AC67}"/>
    <cellStyle name="Įprastas 4 6 7 3" xfId="923" xr:uid="{E0824E81-1A1F-4D06-A939-684E0BFB76A0}"/>
    <cellStyle name="Įprastas 4 6 7 3 2" xfId="5860" xr:uid="{26943F83-04AE-4619-91C7-E694AEB527CF}"/>
    <cellStyle name="Įprastas 4 6 7 3 2 2" xfId="13790" xr:uid="{81213354-28CD-4E4F-814C-7FED83D39D2D}"/>
    <cellStyle name="Įprastas 4 6 7 3 3" xfId="8853" xr:uid="{38DA56B6-6565-4D88-B570-9D68F8D156FF}"/>
    <cellStyle name="Įprastas 4 6 7 4" xfId="1567" xr:uid="{81E00CAA-6BFC-4128-B31E-0EAEF1274E2E}"/>
    <cellStyle name="Įprastas 4 6 7 4 2" xfId="6583" xr:uid="{00CCCABF-1221-4701-9BFF-28FF1E30A0EB}"/>
    <cellStyle name="Įprastas 4 6 7 4 2 2" xfId="14513" xr:uid="{BE9E9FDE-09A9-4DD8-A2BE-EF53B29F8BAC}"/>
    <cellStyle name="Įprastas 4 6 7 4 3" xfId="9497" xr:uid="{8D3C585B-C4AA-47E2-92A2-B4909DDCA9D4}"/>
    <cellStyle name="Įprastas 4 6 7 5" xfId="1889" xr:uid="{C133A581-D463-43A0-9821-0D1A1DE468E6}"/>
    <cellStyle name="Įprastas 4 6 7 5 2" xfId="9819" xr:uid="{D7F587FB-785F-46C5-AED8-5B5A9B33C44B}"/>
    <cellStyle name="Įprastas 4 6 7 6" xfId="2533" xr:uid="{0F30FEAD-AEDE-4B20-8106-A4AA5F371CD3}"/>
    <cellStyle name="Įprastas 4 6 7 6 2" xfId="10463" xr:uid="{97317126-4375-48EB-A10C-9AF53E3D427D}"/>
    <cellStyle name="Įprastas 4 6 7 7" xfId="3177" xr:uid="{E7631756-BCFE-486E-9E07-11F967013FAE}"/>
    <cellStyle name="Įprastas 4 6 7 7 2" xfId="11107" xr:uid="{3585CE59-5E14-4268-9B43-940F9FBDF00D}"/>
    <cellStyle name="Įprastas 4 6 7 8" xfId="3932" xr:uid="{5DF72C12-4B9E-4E7C-BE01-FBE16E07A870}"/>
    <cellStyle name="Įprastas 4 6 7 8 2" xfId="11862" xr:uid="{A689C657-55D6-42ED-80A4-AB9E68872319}"/>
    <cellStyle name="Įprastas 4 6 7 9" xfId="7565" xr:uid="{D8A86870-D8F8-4624-BE12-4C56FD9FE29F}"/>
    <cellStyle name="Įprastas 4 6 7 9 2" xfId="15495" xr:uid="{B4920F9E-AB20-4B65-B581-517DEDDF0C01}"/>
    <cellStyle name="Įprastas 4 6 8" xfId="342" xr:uid="{06468320-3DB9-428A-A7CB-703AA00547EF}"/>
    <cellStyle name="Įprastas 4 6 8 2" xfId="986" xr:uid="{F28E8BCB-663F-450A-8C38-396ECEA4B2B5}"/>
    <cellStyle name="Įprastas 4 6 8 2 2" xfId="5137" xr:uid="{3EB53E56-140F-4770-9A3B-C6E359B013B4}"/>
    <cellStyle name="Įprastas 4 6 8 2 2 2" xfId="13067" xr:uid="{496A5BD6-53C2-4F86-BDB9-ED523054AA18}"/>
    <cellStyle name="Įprastas 4 6 8 2 3" xfId="8916" xr:uid="{034052DE-E305-4113-94FD-92373AD6D048}"/>
    <cellStyle name="Įprastas 4 6 8 3" xfId="1952" xr:uid="{F85D86DC-BA34-47B6-B1C8-B68B88CF1275}"/>
    <cellStyle name="Įprastas 4 6 8 3 2" xfId="6101" xr:uid="{E97FA42C-B95C-4A06-A1CF-A687122135AD}"/>
    <cellStyle name="Įprastas 4 6 8 3 2 2" xfId="14031" xr:uid="{C7E7DA55-BAE6-4531-8844-1E3DDFE59DD1}"/>
    <cellStyle name="Įprastas 4 6 8 3 3" xfId="9882" xr:uid="{3372AD70-7533-4DC8-8C16-BDD8FB9F4AE2}"/>
    <cellStyle name="Įprastas 4 6 8 4" xfId="2596" xr:uid="{0FE04B91-925D-42AE-B3F1-CD29E6776E0C}"/>
    <cellStyle name="Įprastas 4 6 8 4 2" xfId="6824" xr:uid="{50DF3047-F501-4999-BF18-FA2E4B35D275}"/>
    <cellStyle name="Įprastas 4 6 8 4 2 2" xfId="14754" xr:uid="{8296D7FA-5A92-4F47-A28C-8102735C395A}"/>
    <cellStyle name="Įprastas 4 6 8 4 3" xfId="10526" xr:uid="{60CB5007-F33C-46D7-A1BC-891B14726564}"/>
    <cellStyle name="Įprastas 4 6 8 5" xfId="3240" xr:uid="{E22EF73E-BFB6-482A-973B-F58531C8DAAB}"/>
    <cellStyle name="Įprastas 4 6 8 5 2" xfId="11170" xr:uid="{50BACDE5-3ECA-4749-8008-D3ACA21208D0}"/>
    <cellStyle name="Įprastas 4 6 8 6" xfId="4173" xr:uid="{6701A6CB-E92C-4670-B8EC-38B6ECD20EA2}"/>
    <cellStyle name="Įprastas 4 6 8 6 2" xfId="12103" xr:uid="{65E0BCC9-BE46-4ED6-89F0-E61B4ABDC02A}"/>
    <cellStyle name="Įprastas 4 6 8 7" xfId="7628" xr:uid="{14C2C8A1-3CD9-4D5B-A73B-C177D7393D2A}"/>
    <cellStyle name="Įprastas 4 6 8 7 2" xfId="15558" xr:uid="{F0CF29DD-7185-4796-A16E-A74EB86CF284}"/>
    <cellStyle name="Įprastas 4 6 8 8" xfId="8272" xr:uid="{8D7B5FA2-8B1C-45FE-A16E-641069029657}"/>
    <cellStyle name="Įprastas 4 6 9" xfId="664" xr:uid="{32AB33C2-0DA5-446C-8F90-37615DFFB08E}"/>
    <cellStyle name="Įprastas 4 6 9 2" xfId="5378" xr:uid="{4026DF94-B4CA-4A63-B3AA-A17002B3A4AD}"/>
    <cellStyle name="Įprastas 4 6 9 2 2" xfId="13308" xr:uid="{771ACBFA-CB73-419C-AB89-67AF947999A9}"/>
    <cellStyle name="Įprastas 4 6 9 3" xfId="7065" xr:uid="{CA1CB218-708E-412C-A5D4-5AC8838FEBC4}"/>
    <cellStyle name="Įprastas 4 6 9 3 2" xfId="14995" xr:uid="{1728028D-5FB5-46EF-9D7A-438056E77081}"/>
    <cellStyle name="Įprastas 4 6 9 4" xfId="4414" xr:uid="{D383F66B-E40E-485F-9115-8D2348B31A0E}"/>
    <cellStyle name="Įprastas 4 6 9 4 2" xfId="12344" xr:uid="{729557FF-7E0F-4F3E-9DDD-418DDF51F57F}"/>
    <cellStyle name="Įprastas 4 6 9 5" xfId="8594" xr:uid="{18F60686-59D3-4AFD-8A13-E63467539615}"/>
    <cellStyle name="Įprastas 4 7" xfId="22" xr:uid="{63B770B6-1CFA-4170-AE2D-3D6199B86B38}"/>
    <cellStyle name="Įprastas 4 7 10" xfId="1633" xr:uid="{9D00DAD7-2209-4633-83C0-FEF52086950D}"/>
    <cellStyle name="Įprastas 4 7 10 2" xfId="5622" xr:uid="{6AEB6C75-4401-42C5-A261-9BF503023D1D}"/>
    <cellStyle name="Įprastas 4 7 10 2 2" xfId="13552" xr:uid="{49783143-C913-44FF-8241-5BFEB7EC0C24}"/>
    <cellStyle name="Įprastas 4 7 10 3" xfId="9563" xr:uid="{87F0F095-7904-412E-ACCA-72F9F7A85664}"/>
    <cellStyle name="Įprastas 4 7 11" xfId="2277" xr:uid="{14B00AD7-FF9E-4FAE-BB35-31BEEEAD3B76}"/>
    <cellStyle name="Įprastas 4 7 11 2" xfId="6345" xr:uid="{D3F6714F-DF42-4862-8A95-C1261FFA1A40}"/>
    <cellStyle name="Įprastas 4 7 11 2 2" xfId="14275" xr:uid="{50AB359B-37A2-4277-BD7C-700D7D06DB67}"/>
    <cellStyle name="Įprastas 4 7 11 3" xfId="10207" xr:uid="{9D82A918-3918-4B6D-9796-B4781D11D9DA}"/>
    <cellStyle name="Įprastas 4 7 12" xfId="2921" xr:uid="{2D235BE3-617D-43F7-8D7E-BCB7DC04E30B}"/>
    <cellStyle name="Įprastas 4 7 12 2" xfId="10851" xr:uid="{85D27448-6584-4C7D-B301-554C74FD832A}"/>
    <cellStyle name="Įprastas 4 7 13" xfId="3565" xr:uid="{9E8E2BBC-26BE-49FA-948D-F6034F05089F}"/>
    <cellStyle name="Įprastas 4 7 13 2" xfId="11495" xr:uid="{D69B0DCF-5474-4F5A-A6DD-654674834370}"/>
    <cellStyle name="Įprastas 4 7 14" xfId="3694" xr:uid="{6A886119-11D3-4BB2-B510-D21B63358886}"/>
    <cellStyle name="Įprastas 4 7 14 2" xfId="11624" xr:uid="{67EAC95F-8DEB-40D1-9787-82419FF4C74B}"/>
    <cellStyle name="Įprastas 4 7 15" xfId="7309" xr:uid="{54C70268-50E3-40CA-90BD-A90EC42FFC09}"/>
    <cellStyle name="Įprastas 4 7 15 2" xfId="15239" xr:uid="{27A0883B-01BE-44EC-8775-BB9E89D0F209}"/>
    <cellStyle name="Įprastas 4 7 16" xfId="7953" xr:uid="{4BBAF642-858C-4D8F-BBD1-858DCB062022}"/>
    <cellStyle name="Įprastas 4 7 2" xfId="42" xr:uid="{DC02D3D5-F2B8-4851-A9A0-EA4C28E442AD}"/>
    <cellStyle name="Įprastas 4 7 2 10" xfId="2941" xr:uid="{8A3A3430-E827-4B8A-ADB7-D33D057E490E}"/>
    <cellStyle name="Įprastas 4 7 2 10 2" xfId="10871" xr:uid="{D2AD0D75-00F4-443B-AB15-945ED2811F41}"/>
    <cellStyle name="Įprastas 4 7 2 11" xfId="3585" xr:uid="{B4046A6C-CFB1-4F94-8D11-7E748938F7D1}"/>
    <cellStyle name="Įprastas 4 7 2 11 2" xfId="11515" xr:uid="{FB9F933C-1ADB-4DDE-BE9F-1BB5D9831C4B}"/>
    <cellStyle name="Įprastas 4 7 2 12" xfId="3714" xr:uid="{FD3F95C3-A8C0-4F9D-865B-D5AC580C3A5C}"/>
    <cellStyle name="Įprastas 4 7 2 12 2" xfId="11644" xr:uid="{80D2F84B-997F-4704-A8F8-1819293B5FC6}"/>
    <cellStyle name="Įprastas 4 7 2 13" xfId="7329" xr:uid="{85BBC48B-2800-486E-ACE5-A91E7041CCDE}"/>
    <cellStyle name="Įprastas 4 7 2 13 2" xfId="15259" xr:uid="{42F491FF-286F-4D36-B635-447397C79F64}"/>
    <cellStyle name="Įprastas 4 7 2 14" xfId="7973" xr:uid="{C0FE8979-6115-4998-8D24-FE31051314B1}"/>
    <cellStyle name="Įprastas 4 7 2 2" xfId="108" xr:uid="{2101EA45-E988-4383-B520-9094597EFF81}"/>
    <cellStyle name="Įprastas 4 7 2 2 10" xfId="3774" xr:uid="{DBCB3F3F-C5FC-4F50-AEC3-4C82D230AD2F}"/>
    <cellStyle name="Įprastas 4 7 2 2 10 2" xfId="11704" xr:uid="{DDF61FF1-5BDE-44B5-85D0-E39EAE5060E4}"/>
    <cellStyle name="Įprastas 4 7 2 2 11" xfId="7394" xr:uid="{C2274FC6-77AB-4740-BAF8-8F94C050580E}"/>
    <cellStyle name="Įprastas 4 7 2 2 11 2" xfId="15324" xr:uid="{86C031CD-1091-4F54-A537-92A3E61B17D9}"/>
    <cellStyle name="Įprastas 4 7 2 2 12" xfId="8038" xr:uid="{65AB68BC-E497-4CE1-B0DB-5AADEC13D767}"/>
    <cellStyle name="Įprastas 4 7 2 2 2" xfId="238" xr:uid="{3D336800-D861-478A-8C09-863E12A0B303}"/>
    <cellStyle name="Įprastas 4 7 2 2 2 10" xfId="8168" xr:uid="{70704BEE-22F0-4546-8C62-0607C42FB665}"/>
    <cellStyle name="Įprastas 4 7 2 2 2 2" xfId="560" xr:uid="{C7020589-1173-4855-B0C5-B28C2574859C}"/>
    <cellStyle name="Įprastas 4 7 2 2 2 2 2" xfId="1204" xr:uid="{8C9A5A6D-E699-460B-956D-A2ECFF3DCCDD}"/>
    <cellStyle name="Įprastas 4 7 2 2 2 2 2 2" xfId="5099" xr:uid="{E16D66C6-C1E7-4505-B172-ED7B17E708F2}"/>
    <cellStyle name="Įprastas 4 7 2 2 2 2 2 2 2" xfId="13029" xr:uid="{324D9697-32B9-4E9E-B916-16E2B8F6A29C}"/>
    <cellStyle name="Įprastas 4 7 2 2 2 2 2 3" xfId="9134" xr:uid="{A9DE6CBF-A206-4A28-9722-89CF9769E610}"/>
    <cellStyle name="Įprastas 4 7 2 2 2 2 3" xfId="2170" xr:uid="{75EC0FFC-7432-48EF-84A7-C38CAC4C9148}"/>
    <cellStyle name="Įprastas 4 7 2 2 2 2 3 2" xfId="6063" xr:uid="{CA4B3F5C-9469-4C23-BE66-FDC989AAE3DA}"/>
    <cellStyle name="Įprastas 4 7 2 2 2 2 3 2 2" xfId="13993" xr:uid="{3CE0C4B2-8E17-43DB-9117-6A42628C3415}"/>
    <cellStyle name="Įprastas 4 7 2 2 2 2 3 3" xfId="10100" xr:uid="{92B73C2B-4B3F-4C7C-A1CC-3CD99652256F}"/>
    <cellStyle name="Įprastas 4 7 2 2 2 2 4" xfId="2814" xr:uid="{9D632F2C-65F1-4181-85ED-AE72A3A4EA19}"/>
    <cellStyle name="Įprastas 4 7 2 2 2 2 4 2" xfId="6786" xr:uid="{504F31CE-D033-452E-AFD6-A6C7D3C60207}"/>
    <cellStyle name="Įprastas 4 7 2 2 2 2 4 2 2" xfId="14716" xr:uid="{95315349-0888-400E-9235-6DB2659DD7FA}"/>
    <cellStyle name="Įprastas 4 7 2 2 2 2 4 3" xfId="10744" xr:uid="{BE23A327-7C86-4155-863F-BFA6C1301349}"/>
    <cellStyle name="Įprastas 4 7 2 2 2 2 5" xfId="3458" xr:uid="{2CF30741-32D6-423D-A73D-7009E5860667}"/>
    <cellStyle name="Įprastas 4 7 2 2 2 2 5 2" xfId="11388" xr:uid="{8DC866EA-2BE6-419D-A7BE-B5A7DFF730E5}"/>
    <cellStyle name="Įprastas 4 7 2 2 2 2 6" xfId="4135" xr:uid="{07301024-22C6-4796-A597-20204BDB834B}"/>
    <cellStyle name="Įprastas 4 7 2 2 2 2 6 2" xfId="12065" xr:uid="{14963A88-DDD1-4EE6-B41E-895C3E1F8907}"/>
    <cellStyle name="Įprastas 4 7 2 2 2 2 7" xfId="7846" xr:uid="{514B4613-0CD9-4AE0-88FE-662BE1D5EA93}"/>
    <cellStyle name="Įprastas 4 7 2 2 2 2 7 2" xfId="15776" xr:uid="{5769C66F-10EF-44FD-8123-07E6E3FF504F}"/>
    <cellStyle name="Įprastas 4 7 2 2 2 2 8" xfId="8490" xr:uid="{9C29B368-6514-42E2-921F-DAB9418A43A7}"/>
    <cellStyle name="Įprastas 4 7 2 2 2 3" xfId="882" xr:uid="{9CCBF5BF-55C9-41FF-891E-6659C50F4333}"/>
    <cellStyle name="Įprastas 4 7 2 2 2 3 2" xfId="5340" xr:uid="{52EFA7E6-F3F2-494F-AB9B-7817A43861A8}"/>
    <cellStyle name="Įprastas 4 7 2 2 2 3 2 2" xfId="13270" xr:uid="{91F19A6E-FF6E-4E78-B208-91E40578D635}"/>
    <cellStyle name="Įprastas 4 7 2 2 2 3 3" xfId="6304" xr:uid="{3621088D-9737-4A57-8DAA-6F7AC9DB7891}"/>
    <cellStyle name="Įprastas 4 7 2 2 2 3 3 2" xfId="14234" xr:uid="{F4ED9E76-2E06-40D6-8B7C-50B036EA4C5A}"/>
    <cellStyle name="Įprastas 4 7 2 2 2 3 4" xfId="7027" xr:uid="{4FC87A42-EF33-45D7-87E8-E2556ECDDE72}"/>
    <cellStyle name="Įprastas 4 7 2 2 2 3 4 2" xfId="14957" xr:uid="{5FAFB534-6735-4993-8E0A-70CD4CD2EDAF}"/>
    <cellStyle name="Įprastas 4 7 2 2 2 3 5" xfId="4376" xr:uid="{91B4C421-D824-4EF8-B294-6B6A223A0D2E}"/>
    <cellStyle name="Įprastas 4 7 2 2 2 3 5 2" xfId="12306" xr:uid="{083B9013-804C-46E6-87F0-52AE653CAE8B}"/>
    <cellStyle name="Įprastas 4 7 2 2 2 3 6" xfId="8812" xr:uid="{C9677FDA-F734-429F-A286-76AEA59A9055}"/>
    <cellStyle name="Įprastas 4 7 2 2 2 4" xfId="1526" xr:uid="{1C5565FB-DB9F-4E18-BE0B-D57CC2C12396}"/>
    <cellStyle name="Įprastas 4 7 2 2 2 4 2" xfId="5581" xr:uid="{04923224-3201-4D60-BA80-681921C352DF}"/>
    <cellStyle name="Įprastas 4 7 2 2 2 4 2 2" xfId="13511" xr:uid="{4150F6D8-777E-4401-BE99-0688E1328515}"/>
    <cellStyle name="Įprastas 4 7 2 2 2 4 3" xfId="7268" xr:uid="{2DAE732B-AD71-4561-A5B0-C75E033AE806}"/>
    <cellStyle name="Įprastas 4 7 2 2 2 4 3 2" xfId="15198" xr:uid="{D63402B5-2837-419B-8BAC-55B1DB977699}"/>
    <cellStyle name="Įprastas 4 7 2 2 2 4 4" xfId="4617" xr:uid="{250C6A53-F7A6-4D4C-A74D-9FB9DC1A6268}"/>
    <cellStyle name="Įprastas 4 7 2 2 2 4 4 2" xfId="12547" xr:uid="{1F80B2BD-9F4E-434D-9188-D262BCAC74C0}"/>
    <cellStyle name="Įprastas 4 7 2 2 2 4 5" xfId="9456" xr:uid="{73397B8A-BB8B-4F82-BABE-F9B0BA7700FB}"/>
    <cellStyle name="Įprastas 4 7 2 2 2 5" xfId="1848" xr:uid="{8911B06D-A67E-4F0A-9AED-8D2B2E15BEC8}"/>
    <cellStyle name="Įprastas 4 7 2 2 2 5 2" xfId="4858" xr:uid="{927229DF-AA3A-4A2D-9252-2A3D982A018F}"/>
    <cellStyle name="Įprastas 4 7 2 2 2 5 2 2" xfId="12788" xr:uid="{C866BCBE-5BC9-45E2-AD05-C595CBE91787}"/>
    <cellStyle name="Įprastas 4 7 2 2 2 5 3" xfId="9778" xr:uid="{B3BED19C-0D6B-44F3-A24F-84BD486EA7AB}"/>
    <cellStyle name="Įprastas 4 7 2 2 2 6" xfId="2492" xr:uid="{3E76393E-2F54-4856-A940-025BD390B3EC}"/>
    <cellStyle name="Įprastas 4 7 2 2 2 6 2" xfId="5822" xr:uid="{72D23FC9-392E-40D6-A119-3EFC4D6A1A0F}"/>
    <cellStyle name="Įprastas 4 7 2 2 2 6 2 2" xfId="13752" xr:uid="{BFC4945F-89D6-436E-A43F-690397647309}"/>
    <cellStyle name="Įprastas 4 7 2 2 2 6 3" xfId="10422" xr:uid="{AE020143-891B-4882-B07E-542997638BE3}"/>
    <cellStyle name="Įprastas 4 7 2 2 2 7" xfId="3136" xr:uid="{CC84BBBD-3379-4F3B-A015-1F9DE94DB210}"/>
    <cellStyle name="Įprastas 4 7 2 2 2 7 2" xfId="6545" xr:uid="{079E6B76-BC6A-47C2-B0CF-FDF41A610A6C}"/>
    <cellStyle name="Įprastas 4 7 2 2 2 7 2 2" xfId="14475" xr:uid="{B59A04B1-AE4D-4592-8862-C7AF7ACD7290}"/>
    <cellStyle name="Įprastas 4 7 2 2 2 7 3" xfId="11066" xr:uid="{B0ACB75D-3F28-4779-AAED-B454D192F41B}"/>
    <cellStyle name="Įprastas 4 7 2 2 2 8" xfId="3894" xr:uid="{53405252-D0DF-4BC7-8900-A7913BF3FD56}"/>
    <cellStyle name="Įprastas 4 7 2 2 2 8 2" xfId="11824" xr:uid="{4FA95D1E-DA77-4295-A561-B408B16E145D}"/>
    <cellStyle name="Įprastas 4 7 2 2 2 9" xfId="7524" xr:uid="{20E879C3-B1CA-44CA-B1D9-5A30067EF80C}"/>
    <cellStyle name="Įprastas 4 7 2 2 2 9 2" xfId="15454" xr:uid="{D9F2B8A8-0480-43F8-8F37-3B784D2BE78D}"/>
    <cellStyle name="Įprastas 4 7 2 2 3" xfId="430" xr:uid="{B737EE88-DF34-402C-84CA-3A11616E1AF0}"/>
    <cellStyle name="Įprastas 4 7 2 2 3 2" xfId="1074" xr:uid="{D207DFBF-1666-46E5-BBAB-97084579AB70}"/>
    <cellStyle name="Įprastas 4 7 2 2 3 2 2" xfId="4979" xr:uid="{24AE5F9F-609A-495D-94BB-B8B70856BDB8}"/>
    <cellStyle name="Įprastas 4 7 2 2 3 2 2 2" xfId="12909" xr:uid="{ED502ED7-FF5C-407F-A4E6-C01456629806}"/>
    <cellStyle name="Įprastas 4 7 2 2 3 2 3" xfId="9004" xr:uid="{134D57B8-9F34-41DF-ABD1-19D54A033C95}"/>
    <cellStyle name="Įprastas 4 7 2 2 3 3" xfId="2040" xr:uid="{CBA79243-79CB-4867-909C-AC161CA1BE93}"/>
    <cellStyle name="Įprastas 4 7 2 2 3 3 2" xfId="5943" xr:uid="{0095363F-158B-48EC-A016-FBDC17EBDE9E}"/>
    <cellStyle name="Įprastas 4 7 2 2 3 3 2 2" xfId="13873" xr:uid="{B45A2AEE-3214-4D04-B040-E0BA5B590764}"/>
    <cellStyle name="Įprastas 4 7 2 2 3 3 3" xfId="9970" xr:uid="{228A3EF3-1AB7-406C-B358-C7E0E8584D8A}"/>
    <cellStyle name="Įprastas 4 7 2 2 3 4" xfId="2684" xr:uid="{3B7670CD-3371-456B-B599-D65D9AC336CF}"/>
    <cellStyle name="Įprastas 4 7 2 2 3 4 2" xfId="6666" xr:uid="{F7B91B7C-9431-4B04-810D-D261389C3564}"/>
    <cellStyle name="Įprastas 4 7 2 2 3 4 2 2" xfId="14596" xr:uid="{CDB8BD9A-0830-4842-9F8B-3A0A19B1D7BB}"/>
    <cellStyle name="Įprastas 4 7 2 2 3 4 3" xfId="10614" xr:uid="{A3AC1F8C-D8A7-4BED-A0CA-41873A65B564}"/>
    <cellStyle name="Įprastas 4 7 2 2 3 5" xfId="3328" xr:uid="{4D8D55B4-BF86-4BB4-9D7D-900D19F6F4FF}"/>
    <cellStyle name="Įprastas 4 7 2 2 3 5 2" xfId="11258" xr:uid="{606D5656-DC6A-41C3-944D-EBDF210D76EA}"/>
    <cellStyle name="Įprastas 4 7 2 2 3 6" xfId="4015" xr:uid="{CAAF89AE-43C7-4EEB-AA8C-B56363420BA8}"/>
    <cellStyle name="Įprastas 4 7 2 2 3 6 2" xfId="11945" xr:uid="{F94ADFEE-FC67-4EAE-84C1-98DAD5288C13}"/>
    <cellStyle name="Įprastas 4 7 2 2 3 7" xfId="7716" xr:uid="{3B2CBC5C-E97B-4190-9CD5-108972D40FBA}"/>
    <cellStyle name="Įprastas 4 7 2 2 3 7 2" xfId="15646" xr:uid="{D113B2BC-11C9-470B-8833-586554E9E306}"/>
    <cellStyle name="Įprastas 4 7 2 2 3 8" xfId="8360" xr:uid="{1806C1BC-FEE2-4230-8EB5-2BCF243BA64A}"/>
    <cellStyle name="Įprastas 4 7 2 2 4" xfId="752" xr:uid="{467D0B1A-BEB4-4D73-9F65-D9AC5D8ED5DF}"/>
    <cellStyle name="Įprastas 4 7 2 2 4 2" xfId="5220" xr:uid="{E016B0B2-5B50-4BB9-BBD4-8EE81678FD53}"/>
    <cellStyle name="Įprastas 4 7 2 2 4 2 2" xfId="13150" xr:uid="{6C540E7B-09D3-4FAA-BF3C-22C9BB2452AF}"/>
    <cellStyle name="Įprastas 4 7 2 2 4 3" xfId="6184" xr:uid="{FA96CE8B-5A4E-49E0-BEDB-65BCCE680A5B}"/>
    <cellStyle name="Įprastas 4 7 2 2 4 3 2" xfId="14114" xr:uid="{9EDDADFA-C558-4E3F-BCD1-4DFD10F6E766}"/>
    <cellStyle name="Įprastas 4 7 2 2 4 4" xfId="6907" xr:uid="{950F0E54-5E9A-4F4F-8AE1-EDBDF322339A}"/>
    <cellStyle name="Įprastas 4 7 2 2 4 4 2" xfId="14837" xr:uid="{FBE64EC1-B5B2-4A8F-BDDB-48D7E0CD3402}"/>
    <cellStyle name="Įprastas 4 7 2 2 4 5" xfId="4256" xr:uid="{B4C1A322-ACE5-40CB-AC55-222A491B2518}"/>
    <cellStyle name="Įprastas 4 7 2 2 4 5 2" xfId="12186" xr:uid="{7871B6A3-ACF6-4EC2-A310-1D843C6FF109}"/>
    <cellStyle name="Įprastas 4 7 2 2 4 6" xfId="8682" xr:uid="{7220778A-F0DB-4BF7-A1ED-33D9F529698D}"/>
    <cellStyle name="Įprastas 4 7 2 2 5" xfId="1396" xr:uid="{276DA866-C955-4FA9-9328-02629E683A8C}"/>
    <cellStyle name="Įprastas 4 7 2 2 5 2" xfId="5461" xr:uid="{6A6C3C6F-8691-46E2-B5AB-B6AF49D9CD7C}"/>
    <cellStyle name="Įprastas 4 7 2 2 5 2 2" xfId="13391" xr:uid="{1AE91D5D-A242-4BEF-933A-B6D860A59169}"/>
    <cellStyle name="Įprastas 4 7 2 2 5 3" xfId="7148" xr:uid="{69BB9AE8-3896-4E50-A504-BEAFD8F1741E}"/>
    <cellStyle name="Įprastas 4 7 2 2 5 3 2" xfId="15078" xr:uid="{B041D1C2-2CC0-4902-90A3-667DEAF37EBE}"/>
    <cellStyle name="Įprastas 4 7 2 2 5 4" xfId="4497" xr:uid="{57901EEB-ECC6-4D56-AD6B-03858F724360}"/>
    <cellStyle name="Įprastas 4 7 2 2 5 4 2" xfId="12427" xr:uid="{B58C7859-B86B-4833-8154-771ABFD8CF7E}"/>
    <cellStyle name="Įprastas 4 7 2 2 5 5" xfId="9326" xr:uid="{F1A41C2F-6E61-42CE-82A4-A4225E5DF036}"/>
    <cellStyle name="Įprastas 4 7 2 2 6" xfId="1718" xr:uid="{D83720FC-4C29-4359-AC6D-88BA94E436C2}"/>
    <cellStyle name="Įprastas 4 7 2 2 6 2" xfId="4738" xr:uid="{C62A0A8B-4C38-4975-9109-389396E02EC0}"/>
    <cellStyle name="Įprastas 4 7 2 2 6 2 2" xfId="12668" xr:uid="{2D6EE84E-20B7-4EC3-BE6B-E271A32FBA9B}"/>
    <cellStyle name="Įprastas 4 7 2 2 6 3" xfId="9648" xr:uid="{B80D212A-0895-4D46-80AF-D5CA8BE88BCF}"/>
    <cellStyle name="Įprastas 4 7 2 2 7" xfId="2362" xr:uid="{4B711655-ABBD-406D-BD90-47177775F141}"/>
    <cellStyle name="Įprastas 4 7 2 2 7 2" xfId="5702" xr:uid="{5606AD7B-3E19-447D-B9EE-CC62C6EB8111}"/>
    <cellStyle name="Įprastas 4 7 2 2 7 2 2" xfId="13632" xr:uid="{B8F26201-3DC3-4609-95DE-53FE9F63B842}"/>
    <cellStyle name="Įprastas 4 7 2 2 7 3" xfId="10292" xr:uid="{0BDCA3C4-A880-426E-A36C-20B6C4B9E5CC}"/>
    <cellStyle name="Įprastas 4 7 2 2 8" xfId="3006" xr:uid="{34582C68-6BD2-429A-ABAE-B86293DFDF97}"/>
    <cellStyle name="Įprastas 4 7 2 2 8 2" xfId="6425" xr:uid="{F41C7C9A-F0E4-4153-B145-E0E819E99267}"/>
    <cellStyle name="Įprastas 4 7 2 2 8 2 2" xfId="14355" xr:uid="{851C05F9-7F33-424B-8DE5-3FF3E1EE855A}"/>
    <cellStyle name="Įprastas 4 7 2 2 8 3" xfId="10936" xr:uid="{47581417-A24E-4175-869B-EFD76346F026}"/>
    <cellStyle name="Įprastas 4 7 2 2 9" xfId="3650" xr:uid="{06701D2F-4D38-46E5-9D3F-0ED36356DF07}"/>
    <cellStyle name="Įprastas 4 7 2 2 9 2" xfId="11580" xr:uid="{B3E0C69D-839A-47B6-AE5B-65CE934ACD86}"/>
    <cellStyle name="Įprastas 4 7 2 3" xfId="173" xr:uid="{2FC2D895-A65C-44BD-AAA5-3721A66E7F15}"/>
    <cellStyle name="Įprastas 4 7 2 3 10" xfId="8103" xr:uid="{68B21D4C-5A55-41D3-B016-EE6445D7FB1D}"/>
    <cellStyle name="Įprastas 4 7 2 3 2" xfId="495" xr:uid="{C3F5DD2B-6F17-472D-BE79-1C04DA17C0FD}"/>
    <cellStyle name="Įprastas 4 7 2 3 2 2" xfId="1139" xr:uid="{BC3B565E-23EF-44D0-BDAE-EFAFAC8E38F6}"/>
    <cellStyle name="Įprastas 4 7 2 3 2 2 2" xfId="5039" xr:uid="{A0F2823E-E536-45D3-B2BE-DFA3B6673823}"/>
    <cellStyle name="Įprastas 4 7 2 3 2 2 2 2" xfId="12969" xr:uid="{9B362BCB-53A6-44E5-AACD-BAFA10E57561}"/>
    <cellStyle name="Įprastas 4 7 2 3 2 2 3" xfId="9069" xr:uid="{4B417EFF-09C1-4FB7-9F09-0B499AE94B5E}"/>
    <cellStyle name="Įprastas 4 7 2 3 2 3" xfId="2105" xr:uid="{CD21ADEE-C0D9-4C6D-9FC3-FEC8C1A9EC8E}"/>
    <cellStyle name="Įprastas 4 7 2 3 2 3 2" xfId="6003" xr:uid="{FC8D535F-48D4-4576-B96F-89891BCC5B3C}"/>
    <cellStyle name="Įprastas 4 7 2 3 2 3 2 2" xfId="13933" xr:uid="{D4808BD2-6C5E-4133-82B3-4DF70D01C9D4}"/>
    <cellStyle name="Įprastas 4 7 2 3 2 3 3" xfId="10035" xr:uid="{B9CCCC19-9DAB-402E-9F16-8F5277458A10}"/>
    <cellStyle name="Įprastas 4 7 2 3 2 4" xfId="2749" xr:uid="{62F8ABB4-944E-4E3C-B812-3BA73C38491B}"/>
    <cellStyle name="Įprastas 4 7 2 3 2 4 2" xfId="6726" xr:uid="{F3A9CB2F-0A98-4758-91ED-C7FC216DC78D}"/>
    <cellStyle name="Įprastas 4 7 2 3 2 4 2 2" xfId="14656" xr:uid="{43C81A2D-54E7-48D3-ABED-05E8BC893160}"/>
    <cellStyle name="Įprastas 4 7 2 3 2 4 3" xfId="10679" xr:uid="{D8D5CAE0-3293-42E9-9068-FC6A7AD75298}"/>
    <cellStyle name="Įprastas 4 7 2 3 2 5" xfId="3393" xr:uid="{93B30D68-E72E-4759-88D2-385A04CCEBF2}"/>
    <cellStyle name="Įprastas 4 7 2 3 2 5 2" xfId="11323" xr:uid="{DB2C5F05-CE19-49C4-9E86-836D72EF9721}"/>
    <cellStyle name="Įprastas 4 7 2 3 2 6" xfId="4075" xr:uid="{75CD72B6-49B3-4DE0-BD3E-D4A75FDF4599}"/>
    <cellStyle name="Įprastas 4 7 2 3 2 6 2" xfId="12005" xr:uid="{BE0FF01A-44EA-4D32-B78F-AA9D72836644}"/>
    <cellStyle name="Įprastas 4 7 2 3 2 7" xfId="7781" xr:uid="{808998C9-8AE5-4311-BE45-48F8868B8696}"/>
    <cellStyle name="Įprastas 4 7 2 3 2 7 2" xfId="15711" xr:uid="{36F1D33D-BCCD-4045-B109-F9013030DBE0}"/>
    <cellStyle name="Įprastas 4 7 2 3 2 8" xfId="8425" xr:uid="{5ADF9C49-5AF5-41F1-A694-6261E217722C}"/>
    <cellStyle name="Įprastas 4 7 2 3 3" xfId="817" xr:uid="{EFFBF8FC-2C05-49DB-A2BB-650E164DF9BA}"/>
    <cellStyle name="Įprastas 4 7 2 3 3 2" xfId="5280" xr:uid="{112B5AE6-B977-404A-8312-888C6738568A}"/>
    <cellStyle name="Įprastas 4 7 2 3 3 2 2" xfId="13210" xr:uid="{D2C0BA66-C5C0-454A-8FB7-B5F520B2F96E}"/>
    <cellStyle name="Įprastas 4 7 2 3 3 3" xfId="6244" xr:uid="{FC71C4E3-42AA-4EF3-8DE2-7716BD112D12}"/>
    <cellStyle name="Įprastas 4 7 2 3 3 3 2" xfId="14174" xr:uid="{53A0A8ED-2F9F-4735-A094-8945C1C02315}"/>
    <cellStyle name="Įprastas 4 7 2 3 3 4" xfId="6967" xr:uid="{DE83C039-61C5-4C3E-B676-6936B5C51167}"/>
    <cellStyle name="Įprastas 4 7 2 3 3 4 2" xfId="14897" xr:uid="{8971DEEF-2292-467C-AE0C-B9D783888A1F}"/>
    <cellStyle name="Įprastas 4 7 2 3 3 5" xfId="4316" xr:uid="{7CF6C0B6-BF7E-4E23-AA5C-ADA4E923BD3E}"/>
    <cellStyle name="Įprastas 4 7 2 3 3 5 2" xfId="12246" xr:uid="{631E7AEF-A957-42B7-9CDC-3802D278533B}"/>
    <cellStyle name="Įprastas 4 7 2 3 3 6" xfId="8747" xr:uid="{61E8B925-4199-4566-A194-AF36DAC8B932}"/>
    <cellStyle name="Įprastas 4 7 2 3 4" xfId="1461" xr:uid="{300F6142-6FCE-4D66-9905-B1B2D9AF15E7}"/>
    <cellStyle name="Įprastas 4 7 2 3 4 2" xfId="5521" xr:uid="{9B553DB2-B181-483A-A62A-8264A4A2C60D}"/>
    <cellStyle name="Įprastas 4 7 2 3 4 2 2" xfId="13451" xr:uid="{5B6855E4-2204-42D2-B8C6-5393313BF4A9}"/>
    <cellStyle name="Įprastas 4 7 2 3 4 3" xfId="7208" xr:uid="{1C9FBCA8-6695-4966-B3B9-F12E19C70CD5}"/>
    <cellStyle name="Įprastas 4 7 2 3 4 3 2" xfId="15138" xr:uid="{BA59380D-47B3-4C91-BA4E-3B70A471AE20}"/>
    <cellStyle name="Įprastas 4 7 2 3 4 4" xfId="4557" xr:uid="{E5BE9573-70DB-4B74-998F-AAA90E2242C3}"/>
    <cellStyle name="Įprastas 4 7 2 3 4 4 2" xfId="12487" xr:uid="{CA76AA03-EF0E-4679-A9B3-EB66CC85D7F6}"/>
    <cellStyle name="Įprastas 4 7 2 3 4 5" xfId="9391" xr:uid="{0BEE7705-3F13-47E8-9B9E-08914069D7C7}"/>
    <cellStyle name="Įprastas 4 7 2 3 5" xfId="1783" xr:uid="{1661A722-2D0B-47B8-87BF-E53AE9FD625F}"/>
    <cellStyle name="Įprastas 4 7 2 3 5 2" xfId="4798" xr:uid="{A574056C-6F8A-48DB-8121-03153150FBE5}"/>
    <cellStyle name="Įprastas 4 7 2 3 5 2 2" xfId="12728" xr:uid="{6C4D056E-CA2B-4A32-94E5-C49304334BDB}"/>
    <cellStyle name="Įprastas 4 7 2 3 5 3" xfId="9713" xr:uid="{757FA30B-0B1C-4B5C-B4D3-23095E7A3F32}"/>
    <cellStyle name="Įprastas 4 7 2 3 6" xfId="2427" xr:uid="{D2DEDB08-DA8E-4C51-BA73-33FE86CCA9DC}"/>
    <cellStyle name="Įprastas 4 7 2 3 6 2" xfId="5762" xr:uid="{12A0562C-BF9E-44E9-A488-D3D9B8409EE8}"/>
    <cellStyle name="Įprastas 4 7 2 3 6 2 2" xfId="13692" xr:uid="{2740CF69-0603-4A9E-8D41-9468454B2A09}"/>
    <cellStyle name="Įprastas 4 7 2 3 6 3" xfId="10357" xr:uid="{4A671348-026A-4B4F-8AFA-0A8EB2418BEF}"/>
    <cellStyle name="Įprastas 4 7 2 3 7" xfId="3071" xr:uid="{1BAB65CE-D840-4DB4-BF20-8C1B3B19E549}"/>
    <cellStyle name="Įprastas 4 7 2 3 7 2" xfId="6485" xr:uid="{D3FBF487-9E1A-47BF-B8F1-A078F972088D}"/>
    <cellStyle name="Įprastas 4 7 2 3 7 2 2" xfId="14415" xr:uid="{CEC5C821-635B-4873-9D70-62E17C4F6C08}"/>
    <cellStyle name="Įprastas 4 7 2 3 7 3" xfId="11001" xr:uid="{685B2A78-6681-42F2-8729-A3978C6D9D56}"/>
    <cellStyle name="Įprastas 4 7 2 3 8" xfId="3834" xr:uid="{93BC3AAD-A71E-4F4B-9CFA-1E3F6E331572}"/>
    <cellStyle name="Įprastas 4 7 2 3 8 2" xfId="11764" xr:uid="{5816338D-569E-4B1A-B00E-B9CD894494A3}"/>
    <cellStyle name="Įprastas 4 7 2 3 9" xfId="7459" xr:uid="{C3C26EFB-A816-4424-9D72-D76BDDA0A90D}"/>
    <cellStyle name="Įprastas 4 7 2 3 9 2" xfId="15389" xr:uid="{29D54953-BFF6-4582-A878-6876E73B49A4}"/>
    <cellStyle name="Įprastas 4 7 2 4" xfId="302" xr:uid="{B356A273-6979-4FE6-B725-74562AFED145}"/>
    <cellStyle name="Įprastas 4 7 2 4 10" xfId="8232" xr:uid="{894246C8-386B-4160-ACDE-79C4DD8FA8E5}"/>
    <cellStyle name="Įprastas 4 7 2 4 2" xfId="624" xr:uid="{5DC0C0CA-9A3A-40FB-B87D-7AE2BF90E9E9}"/>
    <cellStyle name="Įprastas 4 7 2 4 2 2" xfId="1268" xr:uid="{A0EC5D7B-5FAD-4628-9931-3D2437F14973}"/>
    <cellStyle name="Įprastas 4 7 2 4 2 2 2" xfId="9198" xr:uid="{DA652CBD-ADC0-4119-B983-7F71C413E0A2}"/>
    <cellStyle name="Įprastas 4 7 2 4 2 3" xfId="2234" xr:uid="{3FDF90AC-C0EA-47A9-BA38-30DA60FA639B}"/>
    <cellStyle name="Įprastas 4 7 2 4 2 3 2" xfId="10164" xr:uid="{49672D71-F663-45DF-AED7-3F09C12BCB3B}"/>
    <cellStyle name="Įprastas 4 7 2 4 2 4" xfId="2878" xr:uid="{BD134B53-C5E3-46F4-9037-D61E0AEC0B56}"/>
    <cellStyle name="Įprastas 4 7 2 4 2 4 2" xfId="10808" xr:uid="{959644F6-2262-409E-BCD4-C9A320AD72BC}"/>
    <cellStyle name="Įprastas 4 7 2 4 2 5" xfId="3522" xr:uid="{89150B64-9792-4C8F-8E28-48595A0346E5}"/>
    <cellStyle name="Įprastas 4 7 2 4 2 5 2" xfId="11452" xr:uid="{5A087472-A939-4AA5-9C8F-18A266BAE1BD}"/>
    <cellStyle name="Įprastas 4 7 2 4 2 6" xfId="4919" xr:uid="{793BD6F8-90FA-4254-9834-D1231A8118D0}"/>
    <cellStyle name="Įprastas 4 7 2 4 2 6 2" xfId="12849" xr:uid="{255459AE-3CA9-4767-94DE-68A149E4B26A}"/>
    <cellStyle name="Įprastas 4 7 2 4 2 7" xfId="7910" xr:uid="{9A3199E7-C7F6-4CC0-88CE-BB9D1C0FC292}"/>
    <cellStyle name="Įprastas 4 7 2 4 2 7 2" xfId="15840" xr:uid="{32A1DE87-CA85-4FBA-9ACC-6588A648F096}"/>
    <cellStyle name="Įprastas 4 7 2 4 2 8" xfId="8554" xr:uid="{A920F57A-CEAC-4DD2-92C3-A669FD59F504}"/>
    <cellStyle name="Įprastas 4 7 2 4 3" xfId="946" xr:uid="{B06B9A30-DDF8-49B3-A20B-75739771DEA2}"/>
    <cellStyle name="Įprastas 4 7 2 4 3 2" xfId="5883" xr:uid="{EBA54BD0-ED70-45E2-8393-6288A4C5D58E}"/>
    <cellStyle name="Įprastas 4 7 2 4 3 2 2" xfId="13813" xr:uid="{9CD33A92-31C0-49E2-AF02-154428DA0FD9}"/>
    <cellStyle name="Įprastas 4 7 2 4 3 3" xfId="8876" xr:uid="{93B369D7-4E31-486A-B190-04C70A255D89}"/>
    <cellStyle name="Įprastas 4 7 2 4 4" xfId="1590" xr:uid="{077B6D29-2DE9-4BFE-9D00-5B4DAE923DF2}"/>
    <cellStyle name="Įprastas 4 7 2 4 4 2" xfId="6606" xr:uid="{89F89418-DF07-47EB-BAC8-FE710950E42A}"/>
    <cellStyle name="Įprastas 4 7 2 4 4 2 2" xfId="14536" xr:uid="{33F4F7A4-2D30-457B-AE45-75DD7D8DBFB7}"/>
    <cellStyle name="Įprastas 4 7 2 4 4 3" xfId="9520" xr:uid="{D2FBD160-BD77-4AA1-9E79-7A4D4FA9D383}"/>
    <cellStyle name="Įprastas 4 7 2 4 5" xfId="1912" xr:uid="{CCA7D06C-7851-4445-A406-D886FFF85C16}"/>
    <cellStyle name="Įprastas 4 7 2 4 5 2" xfId="9842" xr:uid="{0D159AD9-7798-4098-9B07-4D8310B6A217}"/>
    <cellStyle name="Įprastas 4 7 2 4 6" xfId="2556" xr:uid="{BD94C9B0-DB3E-48DF-A8C8-A9E3231D3947}"/>
    <cellStyle name="Įprastas 4 7 2 4 6 2" xfId="10486" xr:uid="{12094FB9-1313-45B9-9085-3AD82BC40868}"/>
    <cellStyle name="Įprastas 4 7 2 4 7" xfId="3200" xr:uid="{049E954B-29EE-44E8-A050-7D3CC13913B0}"/>
    <cellStyle name="Įprastas 4 7 2 4 7 2" xfId="11130" xr:uid="{B1D40C86-3062-4D63-873D-39A140CF20C2}"/>
    <cellStyle name="Įprastas 4 7 2 4 8" xfId="3955" xr:uid="{9FB26B42-3BBC-4F73-BEAF-447C717BA3F5}"/>
    <cellStyle name="Įprastas 4 7 2 4 8 2" xfId="11885" xr:uid="{8E46C235-1760-437F-BFE7-58702A341DFA}"/>
    <cellStyle name="Įprastas 4 7 2 4 9" xfId="7588" xr:uid="{D4B3B9C5-759A-45D5-B35E-500104828A9D}"/>
    <cellStyle name="Įprastas 4 7 2 4 9 2" xfId="15518" xr:uid="{17114054-C362-4D18-BCB5-9B8A0DD88ACC}"/>
    <cellStyle name="Įprastas 4 7 2 5" xfId="365" xr:uid="{37566EB2-DB5A-4858-AB7B-7831D442E9E9}"/>
    <cellStyle name="Įprastas 4 7 2 5 2" xfId="1009" xr:uid="{8821CC95-7693-4BEB-BB92-74C834DE84C6}"/>
    <cellStyle name="Įprastas 4 7 2 5 2 2" xfId="5160" xr:uid="{A81D2B9B-B9E4-4A68-839E-1E4FEA4EECA4}"/>
    <cellStyle name="Įprastas 4 7 2 5 2 2 2" xfId="13090" xr:uid="{A463F2BB-D81C-4A56-B601-F80960AC1C07}"/>
    <cellStyle name="Įprastas 4 7 2 5 2 3" xfId="8939" xr:uid="{90098CD4-0603-4BC1-A45B-F1AC1002EF13}"/>
    <cellStyle name="Įprastas 4 7 2 5 3" xfId="1975" xr:uid="{CAD346F5-E481-41B5-AD76-0644BA741A24}"/>
    <cellStyle name="Įprastas 4 7 2 5 3 2" xfId="6124" xr:uid="{FA7B0DB3-AD18-45BA-A715-9BE9C74AA8EC}"/>
    <cellStyle name="Įprastas 4 7 2 5 3 2 2" xfId="14054" xr:uid="{EB15799B-0EC9-4413-80DD-B18AC4FACEF8}"/>
    <cellStyle name="Įprastas 4 7 2 5 3 3" xfId="9905" xr:uid="{EF5CB8EC-71AA-4BD4-9C11-0449C3B53A6E}"/>
    <cellStyle name="Įprastas 4 7 2 5 4" xfId="2619" xr:uid="{276547CC-C098-4FF5-9A5D-A00C960BD579}"/>
    <cellStyle name="Įprastas 4 7 2 5 4 2" xfId="6847" xr:uid="{AE4D28E5-BA01-4487-9CD3-7AD5111E67FC}"/>
    <cellStyle name="Įprastas 4 7 2 5 4 2 2" xfId="14777" xr:uid="{ADCC955D-B8D0-4B1E-A877-07768C5F8706}"/>
    <cellStyle name="Įprastas 4 7 2 5 4 3" xfId="10549" xr:uid="{CD10F36C-1E8F-413B-B2CB-8793B7EA9363}"/>
    <cellStyle name="Įprastas 4 7 2 5 5" xfId="3263" xr:uid="{8D439D42-5C61-462A-B831-8C9C5955832E}"/>
    <cellStyle name="Įprastas 4 7 2 5 5 2" xfId="11193" xr:uid="{5330D7E9-81FF-406C-8683-FBAE45392F1A}"/>
    <cellStyle name="Įprastas 4 7 2 5 6" xfId="4196" xr:uid="{AF3B6044-88E6-4F90-9FB4-DAC6EAF94625}"/>
    <cellStyle name="Įprastas 4 7 2 5 6 2" xfId="12126" xr:uid="{BBDF61F8-6B89-4D4C-8F6A-3F154AC89F1A}"/>
    <cellStyle name="Įprastas 4 7 2 5 7" xfId="7651" xr:uid="{425B7900-492F-448B-9512-1A88A0892406}"/>
    <cellStyle name="Įprastas 4 7 2 5 7 2" xfId="15581" xr:uid="{848B7751-9883-4D5B-8C02-531B936626FF}"/>
    <cellStyle name="Įprastas 4 7 2 5 8" xfId="8295" xr:uid="{B9CD25C2-BE6C-4B07-BEBD-7226E46E2BCB}"/>
    <cellStyle name="Įprastas 4 7 2 6" xfId="687" xr:uid="{44CF7386-1AE7-4096-B113-447F67510A1D}"/>
    <cellStyle name="Įprastas 4 7 2 6 2" xfId="5401" xr:uid="{3878F366-D788-4117-B0C4-955B5A1B3FAB}"/>
    <cellStyle name="Įprastas 4 7 2 6 2 2" xfId="13331" xr:uid="{DF21EDBD-C01E-4148-84B8-6E2D5081A993}"/>
    <cellStyle name="Įprastas 4 7 2 6 3" xfId="7088" xr:uid="{6A538F8A-95E6-40A5-8775-3EEF905F9C49}"/>
    <cellStyle name="Įprastas 4 7 2 6 3 2" xfId="15018" xr:uid="{6C4B2150-7902-46A2-B6A0-48597D80381D}"/>
    <cellStyle name="Įprastas 4 7 2 6 4" xfId="4437" xr:uid="{6043132B-204B-42E4-921F-D9FD3E07414A}"/>
    <cellStyle name="Įprastas 4 7 2 6 4 2" xfId="12367" xr:uid="{C8CD5ACB-DC14-4F63-8359-AF1B86C0D23B}"/>
    <cellStyle name="Įprastas 4 7 2 6 5" xfId="8617" xr:uid="{1D5BCC93-A677-49C7-BA22-E16BC00B0836}"/>
    <cellStyle name="Įprastas 4 7 2 7" xfId="1331" xr:uid="{BD938532-A3B2-485B-98C5-024EFACB556C}"/>
    <cellStyle name="Įprastas 4 7 2 7 2" xfId="4678" xr:uid="{03CEEA7E-3D31-4837-A2EA-9995317DA816}"/>
    <cellStyle name="Įprastas 4 7 2 7 2 2" xfId="12608" xr:uid="{DE4833D7-E0A6-4881-815C-C9B5BE1EBBA1}"/>
    <cellStyle name="Įprastas 4 7 2 7 3" xfId="9261" xr:uid="{E7BBC723-95F4-4AE5-96D1-9EDBF666B821}"/>
    <cellStyle name="Įprastas 4 7 2 8" xfId="1653" xr:uid="{C040196B-436B-4A66-9D3D-86C8BA54EA02}"/>
    <cellStyle name="Įprastas 4 7 2 8 2" xfId="5642" xr:uid="{EF6D7B53-1FDF-4B58-853F-4F3DB3B3FF2B}"/>
    <cellStyle name="Įprastas 4 7 2 8 2 2" xfId="13572" xr:uid="{999EB110-D7B4-43CD-85E2-4300E5AC8378}"/>
    <cellStyle name="Įprastas 4 7 2 8 3" xfId="9583" xr:uid="{86DA1A17-2EC3-47C2-832A-670CE0C333F9}"/>
    <cellStyle name="Įprastas 4 7 2 9" xfId="2297" xr:uid="{CC58D716-A2C4-4559-994B-014297BD85F0}"/>
    <cellStyle name="Įprastas 4 7 2 9 2" xfId="6365" xr:uid="{532BA412-EFFC-40BC-909D-0F87C8F95317}"/>
    <cellStyle name="Įprastas 4 7 2 9 2 2" xfId="14295" xr:uid="{D51E2E8B-60DE-4E71-B2D2-D5C1852C5E80}"/>
    <cellStyle name="Įprastas 4 7 2 9 3" xfId="10227" xr:uid="{6F27B5AA-0615-4297-8F76-A9C56F6DE055}"/>
    <cellStyle name="Įprastas 4 7 3" xfId="62" xr:uid="{E04E8670-2238-4355-B0B6-2C0E0C372C37}"/>
    <cellStyle name="Įprastas 4 7 3 10" xfId="2961" xr:uid="{A872E3CF-5016-4B5B-9795-D3F80E981EA2}"/>
    <cellStyle name="Įprastas 4 7 3 10 2" xfId="10891" xr:uid="{75B94FB2-52D1-490B-9D9B-2FDE7456E284}"/>
    <cellStyle name="Įprastas 4 7 3 11" xfId="3605" xr:uid="{776058C2-E741-4FCE-89CC-11242AA73340}"/>
    <cellStyle name="Įprastas 4 7 3 11 2" xfId="11535" xr:uid="{FB7418BC-9BC5-4AF2-817F-D41BCD605DE5}"/>
    <cellStyle name="Įprastas 4 7 3 12" xfId="3734" xr:uid="{B907656C-132B-4FB0-8CFB-9457070D3696}"/>
    <cellStyle name="Įprastas 4 7 3 12 2" xfId="11664" xr:uid="{FBB92C85-2A3C-474F-845A-D9F2C0237B89}"/>
    <cellStyle name="Įprastas 4 7 3 13" xfId="7349" xr:uid="{2FAC8DA4-08E2-44DB-B7E4-D66A7211626E}"/>
    <cellStyle name="Įprastas 4 7 3 13 2" xfId="15279" xr:uid="{C9045341-88A9-4C40-B44C-ADA4970D44A5}"/>
    <cellStyle name="Įprastas 4 7 3 14" xfId="7993" xr:uid="{0D4EC9B4-E207-4FBB-866C-5761A3860228}"/>
    <cellStyle name="Įprastas 4 7 3 2" xfId="128" xr:uid="{801A4B54-6E97-4E9E-AD7D-479433362711}"/>
    <cellStyle name="Įprastas 4 7 3 2 10" xfId="3794" xr:uid="{04561719-299F-4845-BC0C-0829FC30E4A9}"/>
    <cellStyle name="Įprastas 4 7 3 2 10 2" xfId="11724" xr:uid="{7312851B-CD9A-49E2-9C4B-C82AF7C89D85}"/>
    <cellStyle name="Įprastas 4 7 3 2 11" xfId="7414" xr:uid="{EE9F03E0-EE20-40E6-8FC4-72D7C5A4236D}"/>
    <cellStyle name="Įprastas 4 7 3 2 11 2" xfId="15344" xr:uid="{C5B99FB3-B2D9-443D-82C9-73C71F9B5B2D}"/>
    <cellStyle name="Įprastas 4 7 3 2 12" xfId="8058" xr:uid="{06F15807-1271-4CA0-9401-9641F38B1CE7}"/>
    <cellStyle name="Įprastas 4 7 3 2 2" xfId="258" xr:uid="{ACC65ACD-7A43-47DA-BB27-EB5550B7B34E}"/>
    <cellStyle name="Įprastas 4 7 3 2 2 10" xfId="8188" xr:uid="{D5C25A74-E6EB-4056-8C78-8F95CB57168F}"/>
    <cellStyle name="Įprastas 4 7 3 2 2 2" xfId="580" xr:uid="{4C894EC9-C206-4F8A-8BE4-1EA9E6E1ADF0}"/>
    <cellStyle name="Įprastas 4 7 3 2 2 2 2" xfId="1224" xr:uid="{B6E3DF1E-EAC5-41AC-8909-45BCD8F4443F}"/>
    <cellStyle name="Įprastas 4 7 3 2 2 2 2 2" xfId="5119" xr:uid="{591B62AE-A6F5-4378-9E78-B0CF6436B605}"/>
    <cellStyle name="Įprastas 4 7 3 2 2 2 2 2 2" xfId="13049" xr:uid="{D709534E-CD67-4809-A0E9-FAFBD801E97D}"/>
    <cellStyle name="Įprastas 4 7 3 2 2 2 2 3" xfId="9154" xr:uid="{E8A1D064-3A1F-4004-B772-52428D421D65}"/>
    <cellStyle name="Įprastas 4 7 3 2 2 2 3" xfId="2190" xr:uid="{D1220527-47EE-49D6-90B1-6D78A6694225}"/>
    <cellStyle name="Įprastas 4 7 3 2 2 2 3 2" xfId="6083" xr:uid="{561BE710-9B7E-4E2C-8296-6652516AEB1E}"/>
    <cellStyle name="Įprastas 4 7 3 2 2 2 3 2 2" xfId="14013" xr:uid="{C568FDB2-A60B-40F4-94D5-E330175F2634}"/>
    <cellStyle name="Įprastas 4 7 3 2 2 2 3 3" xfId="10120" xr:uid="{B92414B9-157B-4A3F-90F4-656EBB58E573}"/>
    <cellStyle name="Įprastas 4 7 3 2 2 2 4" xfId="2834" xr:uid="{3F2E1BC7-8712-4BA2-B010-1076FDD03A2D}"/>
    <cellStyle name="Įprastas 4 7 3 2 2 2 4 2" xfId="6806" xr:uid="{976C312C-659A-4A78-9D60-96DF678CAA16}"/>
    <cellStyle name="Įprastas 4 7 3 2 2 2 4 2 2" xfId="14736" xr:uid="{EFB29D8F-053D-4D9A-AA61-D1251977D97B}"/>
    <cellStyle name="Įprastas 4 7 3 2 2 2 4 3" xfId="10764" xr:uid="{36599C83-C63A-43B7-96D5-D416247FF048}"/>
    <cellStyle name="Įprastas 4 7 3 2 2 2 5" xfId="3478" xr:uid="{D55EE4EC-8329-4693-A8F2-8373CEB2E71A}"/>
    <cellStyle name="Įprastas 4 7 3 2 2 2 5 2" xfId="11408" xr:uid="{9E3428E7-2F4B-49DB-B84F-6BB087DCB5F9}"/>
    <cellStyle name="Įprastas 4 7 3 2 2 2 6" xfId="4155" xr:uid="{348A51CD-5C06-4487-842A-5FBA8E541976}"/>
    <cellStyle name="Įprastas 4 7 3 2 2 2 6 2" xfId="12085" xr:uid="{39B50614-6402-4B0D-8A3F-921EED901C1A}"/>
    <cellStyle name="Įprastas 4 7 3 2 2 2 7" xfId="7866" xr:uid="{B2E459CF-6EEA-41F4-A825-ED56EBFB7283}"/>
    <cellStyle name="Įprastas 4 7 3 2 2 2 7 2" xfId="15796" xr:uid="{2CE4AE49-FB38-40DA-8B54-67A2ACF6A4B3}"/>
    <cellStyle name="Įprastas 4 7 3 2 2 2 8" xfId="8510" xr:uid="{A44DF880-0401-44D7-A6A4-3CB4A5184B0F}"/>
    <cellStyle name="Įprastas 4 7 3 2 2 3" xfId="902" xr:uid="{48D31CA1-C40F-4302-8107-E7BCF4469AA8}"/>
    <cellStyle name="Įprastas 4 7 3 2 2 3 2" xfId="5360" xr:uid="{C1AB9DF3-F0BC-47E1-B1A2-FBBCBB6931AD}"/>
    <cellStyle name="Įprastas 4 7 3 2 2 3 2 2" xfId="13290" xr:uid="{A19604FC-7305-44CA-B967-561879DAC9AE}"/>
    <cellStyle name="Įprastas 4 7 3 2 2 3 3" xfId="6324" xr:uid="{80EB66C3-AC63-4E61-ACF5-1D845B163ECA}"/>
    <cellStyle name="Įprastas 4 7 3 2 2 3 3 2" xfId="14254" xr:uid="{E458D8F3-26C8-45F8-A529-A970BAAB1FCA}"/>
    <cellStyle name="Įprastas 4 7 3 2 2 3 4" xfId="7047" xr:uid="{4CC9BD64-F10D-4B71-A6A1-33E1BED1862F}"/>
    <cellStyle name="Įprastas 4 7 3 2 2 3 4 2" xfId="14977" xr:uid="{9F73ECB2-76B3-4C60-B627-9DD713DE864D}"/>
    <cellStyle name="Įprastas 4 7 3 2 2 3 5" xfId="4396" xr:uid="{F1183217-D03C-453D-8C45-E5A1E0319CDA}"/>
    <cellStyle name="Įprastas 4 7 3 2 2 3 5 2" xfId="12326" xr:uid="{558203FF-6026-4AA1-B898-0DF40A56B2B6}"/>
    <cellStyle name="Įprastas 4 7 3 2 2 3 6" xfId="8832" xr:uid="{7486C66B-B298-43EF-8B12-924C1E8E9A42}"/>
    <cellStyle name="Įprastas 4 7 3 2 2 4" xfId="1546" xr:uid="{58C0D7C6-3271-4A25-9EC4-F1DE5FD1EB64}"/>
    <cellStyle name="Įprastas 4 7 3 2 2 4 2" xfId="5601" xr:uid="{779BB505-DF48-4D4E-8A25-FE4AE412F8A8}"/>
    <cellStyle name="Įprastas 4 7 3 2 2 4 2 2" xfId="13531" xr:uid="{35D951D0-2690-430F-B7CB-6EC1D85697EA}"/>
    <cellStyle name="Įprastas 4 7 3 2 2 4 3" xfId="7288" xr:uid="{A2951B9C-FEF2-46DC-982F-C88015473770}"/>
    <cellStyle name="Įprastas 4 7 3 2 2 4 3 2" xfId="15218" xr:uid="{E50B86EE-6AD3-4190-906E-DC0AA7C10341}"/>
    <cellStyle name="Įprastas 4 7 3 2 2 4 4" xfId="4637" xr:uid="{1DEA2C34-6628-4421-B780-E558B1A70ACB}"/>
    <cellStyle name="Įprastas 4 7 3 2 2 4 4 2" xfId="12567" xr:uid="{1E3F4E9A-7B7B-4CE7-A108-31E93EDFE70B}"/>
    <cellStyle name="Įprastas 4 7 3 2 2 4 5" xfId="9476" xr:uid="{4E6BE2BC-7BD5-47F2-A569-5F53E187E487}"/>
    <cellStyle name="Įprastas 4 7 3 2 2 5" xfId="1868" xr:uid="{CCB76E3E-5481-4B9F-BBAE-6526EAF9992B}"/>
    <cellStyle name="Įprastas 4 7 3 2 2 5 2" xfId="4878" xr:uid="{75FB97C6-7A8D-4433-B4A0-1077EC2D929E}"/>
    <cellStyle name="Įprastas 4 7 3 2 2 5 2 2" xfId="12808" xr:uid="{EA7F0343-9C5C-4EAF-BE37-3C2B1546D2EE}"/>
    <cellStyle name="Įprastas 4 7 3 2 2 5 3" xfId="9798" xr:uid="{26A19152-D700-4F76-88A5-C25228985B7D}"/>
    <cellStyle name="Įprastas 4 7 3 2 2 6" xfId="2512" xr:uid="{A1DE31F1-F3C1-4584-A078-A6CCBC517422}"/>
    <cellStyle name="Įprastas 4 7 3 2 2 6 2" xfId="5842" xr:uid="{84CB8ADD-4321-4C7F-8D71-EF3B9689E49F}"/>
    <cellStyle name="Įprastas 4 7 3 2 2 6 2 2" xfId="13772" xr:uid="{0C7DEB16-169E-4C95-B6D8-D0E964814109}"/>
    <cellStyle name="Įprastas 4 7 3 2 2 6 3" xfId="10442" xr:uid="{FB3D87AA-C18F-4E1F-81D4-326702AD4852}"/>
    <cellStyle name="Įprastas 4 7 3 2 2 7" xfId="3156" xr:uid="{89579765-72AF-4698-B7A5-C71BE90849C7}"/>
    <cellStyle name="Įprastas 4 7 3 2 2 7 2" xfId="6565" xr:uid="{C927129D-E75D-4D50-9540-7EB1F5636A72}"/>
    <cellStyle name="Įprastas 4 7 3 2 2 7 2 2" xfId="14495" xr:uid="{C1ACAD08-F7C0-4ADA-B374-03B8266F2C7E}"/>
    <cellStyle name="Įprastas 4 7 3 2 2 7 3" xfId="11086" xr:uid="{7D4B2E69-B845-4509-BE88-B42BC12A9E28}"/>
    <cellStyle name="Įprastas 4 7 3 2 2 8" xfId="3914" xr:uid="{18B8657D-6EE8-4845-8A34-263CD2C8B139}"/>
    <cellStyle name="Įprastas 4 7 3 2 2 8 2" xfId="11844" xr:uid="{3695A99E-AC8D-48D7-A5DA-0CA00A6ADC5C}"/>
    <cellStyle name="Įprastas 4 7 3 2 2 9" xfId="7544" xr:uid="{D7E550D8-3B2E-4362-8F34-D4EE05D64425}"/>
    <cellStyle name="Įprastas 4 7 3 2 2 9 2" xfId="15474" xr:uid="{9EFDADE5-13AB-47AC-92F8-1725E83B9F5F}"/>
    <cellStyle name="Įprastas 4 7 3 2 3" xfId="450" xr:uid="{E722386C-5D84-4D32-AFB9-E5844C5F55CB}"/>
    <cellStyle name="Įprastas 4 7 3 2 3 2" xfId="1094" xr:uid="{0B177631-DBA1-4430-B02D-F3492CFE0B21}"/>
    <cellStyle name="Įprastas 4 7 3 2 3 2 2" xfId="4999" xr:uid="{2D24F460-8133-48AB-A0F5-081BA5B28501}"/>
    <cellStyle name="Įprastas 4 7 3 2 3 2 2 2" xfId="12929" xr:uid="{89EDFC50-B848-40EE-8EBC-89DC0622103D}"/>
    <cellStyle name="Įprastas 4 7 3 2 3 2 3" xfId="9024" xr:uid="{9A9AD589-E687-4DDF-BBAD-0EE3A235C414}"/>
    <cellStyle name="Įprastas 4 7 3 2 3 3" xfId="2060" xr:uid="{4EF1B89D-5404-4737-97C5-9875A35C0BD4}"/>
    <cellStyle name="Įprastas 4 7 3 2 3 3 2" xfId="5963" xr:uid="{C3C3209F-09B5-41E4-92AB-CE21EED8BBC6}"/>
    <cellStyle name="Įprastas 4 7 3 2 3 3 2 2" xfId="13893" xr:uid="{683CA25B-74C1-42DC-A2FB-5F4BD37B7F03}"/>
    <cellStyle name="Įprastas 4 7 3 2 3 3 3" xfId="9990" xr:uid="{06687D39-910B-4BF6-9778-3BB63378EA69}"/>
    <cellStyle name="Įprastas 4 7 3 2 3 4" xfId="2704" xr:uid="{A6775AB2-69F7-4BDA-B4B2-55B7AA277243}"/>
    <cellStyle name="Įprastas 4 7 3 2 3 4 2" xfId="6686" xr:uid="{4B49ABC5-146D-4BE0-8671-D12695A5E1DD}"/>
    <cellStyle name="Įprastas 4 7 3 2 3 4 2 2" xfId="14616" xr:uid="{60682DA4-AB98-4AEF-A7F8-7B7BC6CAECC8}"/>
    <cellStyle name="Įprastas 4 7 3 2 3 4 3" xfId="10634" xr:uid="{952D3D2E-E381-4E6C-BB20-79FF5020A904}"/>
    <cellStyle name="Įprastas 4 7 3 2 3 5" xfId="3348" xr:uid="{0166329F-F649-41CD-B499-4CFA567CD9F5}"/>
    <cellStyle name="Įprastas 4 7 3 2 3 5 2" xfId="11278" xr:uid="{F8DB2ED6-7303-45B5-AD6F-15D0F097EE77}"/>
    <cellStyle name="Įprastas 4 7 3 2 3 6" xfId="4035" xr:uid="{AC79284C-D1C6-4396-AA54-7058D4B2427A}"/>
    <cellStyle name="Įprastas 4 7 3 2 3 6 2" xfId="11965" xr:uid="{D00C0FBA-7825-4810-B4E6-7D90014E9C57}"/>
    <cellStyle name="Įprastas 4 7 3 2 3 7" xfId="7736" xr:uid="{F6749F9B-425B-4635-A9B7-948BDD38C81F}"/>
    <cellStyle name="Įprastas 4 7 3 2 3 7 2" xfId="15666" xr:uid="{B00D9CB1-DD94-479C-A183-5CE5A493D028}"/>
    <cellStyle name="Įprastas 4 7 3 2 3 8" xfId="8380" xr:uid="{FFEA2144-E095-4ADF-ADCE-F5509B27E2AB}"/>
    <cellStyle name="Įprastas 4 7 3 2 4" xfId="772" xr:uid="{FF7B6DFC-CE4B-4A42-8C86-F9FCBB5CC8FD}"/>
    <cellStyle name="Įprastas 4 7 3 2 4 2" xfId="5240" xr:uid="{067AF40A-8D4B-49D9-A1C8-D492B2127035}"/>
    <cellStyle name="Įprastas 4 7 3 2 4 2 2" xfId="13170" xr:uid="{99A858E1-0DB4-415F-A3B3-63CCB9889122}"/>
    <cellStyle name="Įprastas 4 7 3 2 4 3" xfId="6204" xr:uid="{C324FA7E-3062-4B8E-BCFC-39F8823EA73D}"/>
    <cellStyle name="Įprastas 4 7 3 2 4 3 2" xfId="14134" xr:uid="{8A2EE3CF-9662-404C-8A48-45A6BFB7A6EC}"/>
    <cellStyle name="Įprastas 4 7 3 2 4 4" xfId="6927" xr:uid="{E5B302AC-4844-4A78-B133-61CACDDC6652}"/>
    <cellStyle name="Įprastas 4 7 3 2 4 4 2" xfId="14857" xr:uid="{347326BE-57E8-4ABF-BCEA-544DF8C8F812}"/>
    <cellStyle name="Įprastas 4 7 3 2 4 5" xfId="4276" xr:uid="{756D7C2A-4246-4B07-B08E-A1F7581DE465}"/>
    <cellStyle name="Įprastas 4 7 3 2 4 5 2" xfId="12206" xr:uid="{DF38E6B3-0437-4C5C-886D-ABDDB87092A8}"/>
    <cellStyle name="Įprastas 4 7 3 2 4 6" xfId="8702" xr:uid="{084A0DF8-BCC6-4551-A7CE-E204BE01086C}"/>
    <cellStyle name="Įprastas 4 7 3 2 5" xfId="1416" xr:uid="{6BD623B1-A700-40B5-865E-9EF4F1928A3A}"/>
    <cellStyle name="Įprastas 4 7 3 2 5 2" xfId="5481" xr:uid="{537392E7-E366-4267-9A3C-1E5E9A859F21}"/>
    <cellStyle name="Įprastas 4 7 3 2 5 2 2" xfId="13411" xr:uid="{49A2B59B-5AF1-47CA-B062-89D29AD5A0EE}"/>
    <cellStyle name="Įprastas 4 7 3 2 5 3" xfId="7168" xr:uid="{559AFAA1-E615-4B93-B4EE-F92FBEB3890A}"/>
    <cellStyle name="Įprastas 4 7 3 2 5 3 2" xfId="15098" xr:uid="{3D02B9EB-EDB2-4369-AB61-AD52E8B4F486}"/>
    <cellStyle name="Įprastas 4 7 3 2 5 4" xfId="4517" xr:uid="{52837E54-58A9-4915-BDA1-D943E4A0BDD3}"/>
    <cellStyle name="Įprastas 4 7 3 2 5 4 2" xfId="12447" xr:uid="{BB90C65F-E19A-4F5E-9CFE-4771DF44B7D5}"/>
    <cellStyle name="Įprastas 4 7 3 2 5 5" xfId="9346" xr:uid="{EB1B61D7-A08A-4007-B0F2-889C9067E242}"/>
    <cellStyle name="Įprastas 4 7 3 2 6" xfId="1738" xr:uid="{E99C02C6-ACAD-42E8-8061-3E7F5EB3963F}"/>
    <cellStyle name="Įprastas 4 7 3 2 6 2" xfId="4758" xr:uid="{2549E55D-A0A3-4191-9879-D79E6F6EF317}"/>
    <cellStyle name="Įprastas 4 7 3 2 6 2 2" xfId="12688" xr:uid="{6FB98ADA-CE07-4024-82CF-5DCF25BF8C25}"/>
    <cellStyle name="Įprastas 4 7 3 2 6 3" xfId="9668" xr:uid="{09932DF6-D954-4E80-8883-EC959D8319E7}"/>
    <cellStyle name="Įprastas 4 7 3 2 7" xfId="2382" xr:uid="{5A692FF3-3614-436B-AEFA-6512BB2A3042}"/>
    <cellStyle name="Įprastas 4 7 3 2 7 2" xfId="5722" xr:uid="{F7EB1116-667C-405C-8BE4-90B869E2DFD1}"/>
    <cellStyle name="Įprastas 4 7 3 2 7 2 2" xfId="13652" xr:uid="{A78E92E5-BCC6-461F-8609-4434704C8058}"/>
    <cellStyle name="Įprastas 4 7 3 2 7 3" xfId="10312" xr:uid="{539F2689-3B74-4D08-9399-AA8241A0F61D}"/>
    <cellStyle name="Įprastas 4 7 3 2 8" xfId="3026" xr:uid="{E14BF08B-F81B-47DC-A14A-436EDF2D9D7A}"/>
    <cellStyle name="Įprastas 4 7 3 2 8 2" xfId="6445" xr:uid="{F83118A6-B81F-4599-A890-E1C428749B70}"/>
    <cellStyle name="Įprastas 4 7 3 2 8 2 2" xfId="14375" xr:uid="{14D1F9E1-9C58-483C-AE5E-84CA46B08AD2}"/>
    <cellStyle name="Įprastas 4 7 3 2 8 3" xfId="10956" xr:uid="{5AC8892D-3D30-4F28-B596-469B093A5C22}"/>
    <cellStyle name="Įprastas 4 7 3 2 9" xfId="3670" xr:uid="{F885FF5D-E651-4568-BCE2-0C53BB73EACE}"/>
    <cellStyle name="Įprastas 4 7 3 2 9 2" xfId="11600" xr:uid="{1B509037-5B17-4B96-8D01-29CF70F86047}"/>
    <cellStyle name="Įprastas 4 7 3 3" xfId="193" xr:uid="{B79FE63C-64A2-4C8E-9183-D3A00331AD12}"/>
    <cellStyle name="Įprastas 4 7 3 3 10" xfId="8123" xr:uid="{8FD877D4-A53C-453D-AD85-7BEE8E7B22DE}"/>
    <cellStyle name="Įprastas 4 7 3 3 2" xfId="515" xr:uid="{C3CAF084-08D3-491C-A28F-8169A52CFB29}"/>
    <cellStyle name="Įprastas 4 7 3 3 2 2" xfId="1159" xr:uid="{A8E1C966-F14F-4632-9C80-39B29DFA1188}"/>
    <cellStyle name="Įprastas 4 7 3 3 2 2 2" xfId="5059" xr:uid="{2CDD5A8F-0E4C-414F-8C7E-8A7D4C899458}"/>
    <cellStyle name="Įprastas 4 7 3 3 2 2 2 2" xfId="12989" xr:uid="{D643F67A-2E2C-4482-9AB3-1A58D215AF04}"/>
    <cellStyle name="Įprastas 4 7 3 3 2 2 3" xfId="9089" xr:uid="{E88B21FE-586A-44D0-BBBF-1846628F8BB1}"/>
    <cellStyle name="Įprastas 4 7 3 3 2 3" xfId="2125" xr:uid="{DDDAE4B9-79B7-4BCB-B042-228A816F86E0}"/>
    <cellStyle name="Įprastas 4 7 3 3 2 3 2" xfId="6023" xr:uid="{5803E036-7980-4B5B-BAC9-7234DDAA1738}"/>
    <cellStyle name="Įprastas 4 7 3 3 2 3 2 2" xfId="13953" xr:uid="{FA35370E-A210-42AB-A66C-D8F74B044775}"/>
    <cellStyle name="Įprastas 4 7 3 3 2 3 3" xfId="10055" xr:uid="{E0255275-D979-4077-8CA6-7DCB359D1C76}"/>
    <cellStyle name="Įprastas 4 7 3 3 2 4" xfId="2769" xr:uid="{26734635-3A6D-4374-9CA4-94FA38681B12}"/>
    <cellStyle name="Įprastas 4 7 3 3 2 4 2" xfId="6746" xr:uid="{D1A76B1E-92E2-4F5A-A68F-DBE6B17A4200}"/>
    <cellStyle name="Įprastas 4 7 3 3 2 4 2 2" xfId="14676" xr:uid="{60CD6F3A-312B-4593-B58E-3780181DF9C2}"/>
    <cellStyle name="Įprastas 4 7 3 3 2 4 3" xfId="10699" xr:uid="{DBDA5949-B46C-4723-8A47-CE225EC44F32}"/>
    <cellStyle name="Įprastas 4 7 3 3 2 5" xfId="3413" xr:uid="{502A34DA-2FF1-4310-B4CD-13A06CBD8EC0}"/>
    <cellStyle name="Įprastas 4 7 3 3 2 5 2" xfId="11343" xr:uid="{AE65BBFE-B6A2-4D72-9387-5006B2361021}"/>
    <cellStyle name="Įprastas 4 7 3 3 2 6" xfId="4095" xr:uid="{2BA812B6-AAF9-4D52-95CB-493CFACA5E27}"/>
    <cellStyle name="Įprastas 4 7 3 3 2 6 2" xfId="12025" xr:uid="{FD9FD7C6-2E37-480F-BFC3-7BF02F3B8525}"/>
    <cellStyle name="Įprastas 4 7 3 3 2 7" xfId="7801" xr:uid="{87DA69A0-5AEE-4CE3-934E-54616106EEC6}"/>
    <cellStyle name="Įprastas 4 7 3 3 2 7 2" xfId="15731" xr:uid="{18C5BEB9-F48A-49DE-8DED-79291371FC0C}"/>
    <cellStyle name="Įprastas 4 7 3 3 2 8" xfId="8445" xr:uid="{78C1F237-28E8-4EC7-A04C-4967EDB9DC69}"/>
    <cellStyle name="Įprastas 4 7 3 3 3" xfId="837" xr:uid="{93DC9DB6-310A-4989-93B8-2A1AF565C859}"/>
    <cellStyle name="Įprastas 4 7 3 3 3 2" xfId="5300" xr:uid="{668012A2-1C87-4B49-9028-DC191DB0EDF2}"/>
    <cellStyle name="Įprastas 4 7 3 3 3 2 2" xfId="13230" xr:uid="{C14F2066-2273-4924-94D3-8AEC06C16C3D}"/>
    <cellStyle name="Įprastas 4 7 3 3 3 3" xfId="6264" xr:uid="{7D4CB482-D538-479D-B9ED-A3A193B1E6E1}"/>
    <cellStyle name="Įprastas 4 7 3 3 3 3 2" xfId="14194" xr:uid="{F3DE7090-11ED-44EF-BAAF-3DB1F513E1AD}"/>
    <cellStyle name="Įprastas 4 7 3 3 3 4" xfId="6987" xr:uid="{7089B832-60C2-47A9-89F0-CBA6047CE90B}"/>
    <cellStyle name="Įprastas 4 7 3 3 3 4 2" xfId="14917" xr:uid="{A0F4114C-BDA4-427F-BD51-6266ABB6B0FD}"/>
    <cellStyle name="Įprastas 4 7 3 3 3 5" xfId="4336" xr:uid="{CB387739-8AF2-46D4-A225-2A588C8142E8}"/>
    <cellStyle name="Įprastas 4 7 3 3 3 5 2" xfId="12266" xr:uid="{4CE43648-0D8B-4C36-8136-B11D2022BF48}"/>
    <cellStyle name="Įprastas 4 7 3 3 3 6" xfId="8767" xr:uid="{0E1D2D51-2DBF-4376-9D46-A3F0DC36563C}"/>
    <cellStyle name="Įprastas 4 7 3 3 4" xfId="1481" xr:uid="{CEB7C39B-263D-49C3-B584-4AAB8B2E3EB4}"/>
    <cellStyle name="Įprastas 4 7 3 3 4 2" xfId="5541" xr:uid="{CF42D8E5-0570-434B-BAB8-31213079DB02}"/>
    <cellStyle name="Įprastas 4 7 3 3 4 2 2" xfId="13471" xr:uid="{E22BA9A2-7B6B-42FE-AA04-27F4FD78B4DB}"/>
    <cellStyle name="Įprastas 4 7 3 3 4 3" xfId="7228" xr:uid="{293C4117-64CF-4820-82FF-C3D7C30C9A0E}"/>
    <cellStyle name="Įprastas 4 7 3 3 4 3 2" xfId="15158" xr:uid="{3C29AF6C-3841-4C1B-A533-E6B40407B787}"/>
    <cellStyle name="Įprastas 4 7 3 3 4 4" xfId="4577" xr:uid="{CABB9F43-87FE-4FDC-8383-77A2747395D0}"/>
    <cellStyle name="Įprastas 4 7 3 3 4 4 2" xfId="12507" xr:uid="{9E2C26EF-B53D-482C-A51E-A546CE909277}"/>
    <cellStyle name="Įprastas 4 7 3 3 4 5" xfId="9411" xr:uid="{76E75A5F-06DB-4DD6-97B3-E45DDDD74A62}"/>
    <cellStyle name="Įprastas 4 7 3 3 5" xfId="1803" xr:uid="{6D0FBF44-2F28-4650-8713-3440C9ACE213}"/>
    <cellStyle name="Įprastas 4 7 3 3 5 2" xfId="4818" xr:uid="{D5ACF3FD-3081-44E5-8D72-37243E2A34F6}"/>
    <cellStyle name="Įprastas 4 7 3 3 5 2 2" xfId="12748" xr:uid="{E426D6D2-569A-4085-B5F3-9A17A0F8D376}"/>
    <cellStyle name="Įprastas 4 7 3 3 5 3" xfId="9733" xr:uid="{625E1263-D998-4BF6-89B3-BC5C9F7BFFA2}"/>
    <cellStyle name="Įprastas 4 7 3 3 6" xfId="2447" xr:uid="{CFBFFC60-441E-4A31-87FD-643BE861A6FD}"/>
    <cellStyle name="Įprastas 4 7 3 3 6 2" xfId="5782" xr:uid="{5B574C79-7D1E-4A6C-B26E-DD56989630D8}"/>
    <cellStyle name="Įprastas 4 7 3 3 6 2 2" xfId="13712" xr:uid="{595898F9-1BF3-4906-A219-548B478C01B7}"/>
    <cellStyle name="Įprastas 4 7 3 3 6 3" xfId="10377" xr:uid="{94054970-EF4E-48A1-A5F7-17F756A0B588}"/>
    <cellStyle name="Įprastas 4 7 3 3 7" xfId="3091" xr:uid="{B17CB243-D9F8-4BA7-BB07-F6126A0AADE0}"/>
    <cellStyle name="Įprastas 4 7 3 3 7 2" xfId="6505" xr:uid="{5D3F47BC-2E15-44CD-ACBC-E59A4F143183}"/>
    <cellStyle name="Įprastas 4 7 3 3 7 2 2" xfId="14435" xr:uid="{D9798711-1CF2-4BB9-A4DC-1CDD135A036D}"/>
    <cellStyle name="Įprastas 4 7 3 3 7 3" xfId="11021" xr:uid="{9CFE7D13-F51E-44ED-B873-02F116A7F2F1}"/>
    <cellStyle name="Įprastas 4 7 3 3 8" xfId="3854" xr:uid="{2E2170E5-7ED5-4CD0-BD97-CC93C1B0A8F0}"/>
    <cellStyle name="Įprastas 4 7 3 3 8 2" xfId="11784" xr:uid="{24816B14-E8B0-4364-A6D4-02DE12E00053}"/>
    <cellStyle name="Įprastas 4 7 3 3 9" xfId="7479" xr:uid="{D3D51BC9-D9F0-4256-B1D5-0DC05843C135}"/>
    <cellStyle name="Įprastas 4 7 3 3 9 2" xfId="15409" xr:uid="{B0D77691-DA34-4911-807F-D3BB2EF4AE24}"/>
    <cellStyle name="Įprastas 4 7 3 4" xfId="322" xr:uid="{1A67AB50-DDD7-4AE6-A553-2FDD9189CCC4}"/>
    <cellStyle name="Įprastas 4 7 3 4 10" xfId="8252" xr:uid="{A7BFB422-3C38-496B-9F04-08A8AE994BE0}"/>
    <cellStyle name="Įprastas 4 7 3 4 2" xfId="644" xr:uid="{2E7F1C44-C7A0-4628-857D-118A6CDC4596}"/>
    <cellStyle name="Įprastas 4 7 3 4 2 2" xfId="1288" xr:uid="{2625EBC2-FCBC-4F06-8E7C-8E06A8FCC31F}"/>
    <cellStyle name="Įprastas 4 7 3 4 2 2 2" xfId="9218" xr:uid="{BF9E93AD-F17D-47FD-B66D-02B42EB20CD3}"/>
    <cellStyle name="Įprastas 4 7 3 4 2 3" xfId="2254" xr:uid="{2B1B9E51-F752-4E49-86B3-AB4D2141A423}"/>
    <cellStyle name="Įprastas 4 7 3 4 2 3 2" xfId="10184" xr:uid="{296768F2-7CCA-4503-9103-8DB26555568D}"/>
    <cellStyle name="Įprastas 4 7 3 4 2 4" xfId="2898" xr:uid="{61CD1E6C-278E-4467-85C8-CC953B163675}"/>
    <cellStyle name="Įprastas 4 7 3 4 2 4 2" xfId="10828" xr:uid="{36F7836D-6E35-443E-AC43-4EC62A65AD6C}"/>
    <cellStyle name="Įprastas 4 7 3 4 2 5" xfId="3542" xr:uid="{6351BFD7-A55B-49BE-AF58-662EDF172097}"/>
    <cellStyle name="Įprastas 4 7 3 4 2 5 2" xfId="11472" xr:uid="{BBA6504C-659E-4A6A-898E-949BD388CCFE}"/>
    <cellStyle name="Įprastas 4 7 3 4 2 6" xfId="4939" xr:uid="{F2C9B999-0053-4EFC-A46B-0A40259D83DD}"/>
    <cellStyle name="Įprastas 4 7 3 4 2 6 2" xfId="12869" xr:uid="{0840BEBE-3436-460F-82C6-089CD4C7D3CD}"/>
    <cellStyle name="Įprastas 4 7 3 4 2 7" xfId="7930" xr:uid="{691F623B-292F-4873-BCD8-62645BB4071C}"/>
    <cellStyle name="Įprastas 4 7 3 4 2 7 2" xfId="15860" xr:uid="{C36E41D1-A551-4A7B-997D-C8DC4B3B446F}"/>
    <cellStyle name="Įprastas 4 7 3 4 2 8" xfId="8574" xr:uid="{B266AA27-5131-4030-92BB-48B214C64AA3}"/>
    <cellStyle name="Įprastas 4 7 3 4 3" xfId="966" xr:uid="{24AA970D-3D76-4215-AAEA-EEB42A45F7D9}"/>
    <cellStyle name="Įprastas 4 7 3 4 3 2" xfId="5903" xr:uid="{B8412286-E0C8-46ED-A030-A423E85C527E}"/>
    <cellStyle name="Įprastas 4 7 3 4 3 2 2" xfId="13833" xr:uid="{B2DB0937-1159-4F04-904F-1EC80BA6BA34}"/>
    <cellStyle name="Įprastas 4 7 3 4 3 3" xfId="8896" xr:uid="{DEA653AC-77F9-469E-A318-44FCA722EEFE}"/>
    <cellStyle name="Įprastas 4 7 3 4 4" xfId="1610" xr:uid="{F6F0B157-08CD-441C-BFD2-21FDF4B0ED7E}"/>
    <cellStyle name="Įprastas 4 7 3 4 4 2" xfId="6626" xr:uid="{2A4EF63F-1153-4997-8972-3C719ACAB5FA}"/>
    <cellStyle name="Įprastas 4 7 3 4 4 2 2" xfId="14556" xr:uid="{C47774B8-F295-4EA7-8281-447452DD0662}"/>
    <cellStyle name="Įprastas 4 7 3 4 4 3" xfId="9540" xr:uid="{005D7128-CF36-4A6C-A52D-DD2170CF0275}"/>
    <cellStyle name="Įprastas 4 7 3 4 5" xfId="1932" xr:uid="{90A7CED5-0ACD-4447-A7E2-0E3A4ECC39F1}"/>
    <cellStyle name="Įprastas 4 7 3 4 5 2" xfId="9862" xr:uid="{FC4CD84E-4712-4E50-97DC-3C1734A604B6}"/>
    <cellStyle name="Įprastas 4 7 3 4 6" xfId="2576" xr:uid="{D47F6C8A-37B2-4755-9BE7-F2784475BAA4}"/>
    <cellStyle name="Įprastas 4 7 3 4 6 2" xfId="10506" xr:uid="{550A703B-683D-4204-9F01-DE467896A0CF}"/>
    <cellStyle name="Įprastas 4 7 3 4 7" xfId="3220" xr:uid="{B5CBE96C-C155-4AD4-B303-B02C6AB5A200}"/>
    <cellStyle name="Įprastas 4 7 3 4 7 2" xfId="11150" xr:uid="{B871E743-41D8-4AC5-A4B6-388617ADC3D6}"/>
    <cellStyle name="Įprastas 4 7 3 4 8" xfId="3975" xr:uid="{CE8318EA-CF80-4615-88D3-B8879DD327F0}"/>
    <cellStyle name="Įprastas 4 7 3 4 8 2" xfId="11905" xr:uid="{2AB2FC4C-F2D4-4E93-ADE9-34CC251D136B}"/>
    <cellStyle name="Įprastas 4 7 3 4 9" xfId="7608" xr:uid="{4E04AAD4-04E3-4126-91DA-195CF8E7AA17}"/>
    <cellStyle name="Įprastas 4 7 3 4 9 2" xfId="15538" xr:uid="{186FA899-BEC7-4809-A10D-144447C074BA}"/>
    <cellStyle name="Įprastas 4 7 3 5" xfId="385" xr:uid="{D24DC47E-3D5C-4BAF-BE2E-374857FB7948}"/>
    <cellStyle name="Įprastas 4 7 3 5 2" xfId="1029" xr:uid="{12543076-DD1A-489A-988E-14B6CBD78858}"/>
    <cellStyle name="Įprastas 4 7 3 5 2 2" xfId="5180" xr:uid="{0D479173-C3A4-4D3B-8BF0-5746538DB104}"/>
    <cellStyle name="Įprastas 4 7 3 5 2 2 2" xfId="13110" xr:uid="{16CB59C6-DD3F-49E0-AD0A-226CC686A612}"/>
    <cellStyle name="Įprastas 4 7 3 5 2 3" xfId="8959" xr:uid="{FA913EF1-FBA4-41DF-9496-76BBDD400AD0}"/>
    <cellStyle name="Įprastas 4 7 3 5 3" xfId="1995" xr:uid="{B230FEC8-E588-4568-914F-2EAB5D39FCE1}"/>
    <cellStyle name="Įprastas 4 7 3 5 3 2" xfId="6144" xr:uid="{92077702-834F-4373-B1FC-E8B99E188F82}"/>
    <cellStyle name="Įprastas 4 7 3 5 3 2 2" xfId="14074" xr:uid="{5B4FB50E-BB95-46FB-B4D9-95C632747EFE}"/>
    <cellStyle name="Įprastas 4 7 3 5 3 3" xfId="9925" xr:uid="{00045166-249C-4943-9A42-EEA4038AB279}"/>
    <cellStyle name="Įprastas 4 7 3 5 4" xfId="2639" xr:uid="{5FFD30B2-761C-4AEC-8890-E8A80B4C4772}"/>
    <cellStyle name="Įprastas 4 7 3 5 4 2" xfId="6867" xr:uid="{432630D0-0274-40A8-8912-26C8E6D5931C}"/>
    <cellStyle name="Įprastas 4 7 3 5 4 2 2" xfId="14797" xr:uid="{1FE8FB3E-5957-4711-A65B-1B7E40A473CE}"/>
    <cellStyle name="Įprastas 4 7 3 5 4 3" xfId="10569" xr:uid="{4423094C-6E33-4A46-887B-116394E2D6C7}"/>
    <cellStyle name="Įprastas 4 7 3 5 5" xfId="3283" xr:uid="{09F45CC4-9111-4263-8A4D-AF51F80BDC0C}"/>
    <cellStyle name="Įprastas 4 7 3 5 5 2" xfId="11213" xr:uid="{C25B9E18-E107-45ED-97F8-978AC72FD986}"/>
    <cellStyle name="Įprastas 4 7 3 5 6" xfId="4216" xr:uid="{AA57F4BE-4A2D-4FEC-BA42-691141D46FCB}"/>
    <cellStyle name="Įprastas 4 7 3 5 6 2" xfId="12146" xr:uid="{609D003E-B19E-43C6-A21A-31324DEE1D5E}"/>
    <cellStyle name="Įprastas 4 7 3 5 7" xfId="7671" xr:uid="{B012330B-AFE6-4D73-AFE4-28ABAF59C70E}"/>
    <cellStyle name="Įprastas 4 7 3 5 7 2" xfId="15601" xr:uid="{CBD80F75-F98D-404C-80BD-E64B4BDA79F7}"/>
    <cellStyle name="Įprastas 4 7 3 5 8" xfId="8315" xr:uid="{DE0B5A45-CD89-4E82-921B-DD451B7147A1}"/>
    <cellStyle name="Įprastas 4 7 3 6" xfId="707" xr:uid="{C2E181DB-9EE9-4448-9EA8-4E4230262623}"/>
    <cellStyle name="Įprastas 4 7 3 6 2" xfId="5421" xr:uid="{16F7AEB0-CF61-455F-AB5D-1C157F06D959}"/>
    <cellStyle name="Įprastas 4 7 3 6 2 2" xfId="13351" xr:uid="{A835AEF7-20CC-4B30-B63F-797094DBB7DD}"/>
    <cellStyle name="Įprastas 4 7 3 6 3" xfId="7108" xr:uid="{7350D9AD-5083-4F5E-93AD-B935FB256F05}"/>
    <cellStyle name="Įprastas 4 7 3 6 3 2" xfId="15038" xr:uid="{80DAF616-3D86-4F4B-86E0-5CE16996E636}"/>
    <cellStyle name="Įprastas 4 7 3 6 4" xfId="4457" xr:uid="{89B388A5-B01E-4D39-A2C7-761ADE826C8A}"/>
    <cellStyle name="Įprastas 4 7 3 6 4 2" xfId="12387" xr:uid="{AEB4FE33-62C2-40E9-AA07-9090C5786A4C}"/>
    <cellStyle name="Įprastas 4 7 3 6 5" xfId="8637" xr:uid="{C7BE4C20-84AA-40BF-959F-63CE604C1CAB}"/>
    <cellStyle name="Įprastas 4 7 3 7" xfId="1351" xr:uid="{6D081DA6-1B3C-4F95-AD96-297037048DE4}"/>
    <cellStyle name="Įprastas 4 7 3 7 2" xfId="4698" xr:uid="{B53056ED-BC42-4A32-BFDA-CCC507FDCF16}"/>
    <cellStyle name="Įprastas 4 7 3 7 2 2" xfId="12628" xr:uid="{79F46A44-940A-411B-89B9-E686EA9DBC11}"/>
    <cellStyle name="Įprastas 4 7 3 7 3" xfId="9281" xr:uid="{A72E16DC-6585-4B0E-BCFF-73E453711CD5}"/>
    <cellStyle name="Įprastas 4 7 3 8" xfId="1673" xr:uid="{F133316B-6DDE-4DB6-896A-04D9048A3A37}"/>
    <cellStyle name="Įprastas 4 7 3 8 2" xfId="5662" xr:uid="{D0E617BE-8592-4CD7-834E-E0D3F6D9E1F1}"/>
    <cellStyle name="Įprastas 4 7 3 8 2 2" xfId="13592" xr:uid="{8D9B77D3-31A4-484E-81C2-B97A6F84FF8D}"/>
    <cellStyle name="Įprastas 4 7 3 8 3" xfId="9603" xr:uid="{9F9F55D7-0EB6-4937-89FB-D990F6E53F10}"/>
    <cellStyle name="Įprastas 4 7 3 9" xfId="2317" xr:uid="{E7F6A7F7-0321-4941-9635-A8FEBEB4C58F}"/>
    <cellStyle name="Įprastas 4 7 3 9 2" xfId="6385" xr:uid="{7957F77A-C09D-4A74-A3EA-D2695F713F67}"/>
    <cellStyle name="Įprastas 4 7 3 9 2 2" xfId="14315" xr:uid="{4A640539-0466-4530-A722-B32A93AF5905}"/>
    <cellStyle name="Įprastas 4 7 3 9 3" xfId="10247" xr:uid="{1276B717-A9C4-4A5E-94D8-0187562A4101}"/>
    <cellStyle name="Įprastas 4 7 4" xfId="88" xr:uid="{50585684-A88B-4092-92FD-8D2B7E2F3496}"/>
    <cellStyle name="Įprastas 4 7 4 10" xfId="3754" xr:uid="{D94B1C01-EB95-4C6F-9018-3769DFD1DB82}"/>
    <cellStyle name="Įprastas 4 7 4 10 2" xfId="11684" xr:uid="{617ECB58-0C4B-4138-BC28-B17B02D501FE}"/>
    <cellStyle name="Įprastas 4 7 4 11" xfId="7374" xr:uid="{95520019-CE71-4573-AD4F-E04570FE8788}"/>
    <cellStyle name="Įprastas 4 7 4 11 2" xfId="15304" xr:uid="{AA007357-2422-4366-BE7F-3D530734AF4F}"/>
    <cellStyle name="Įprastas 4 7 4 12" xfId="8018" xr:uid="{D351A02B-F123-4D19-BAEC-0051E46038CC}"/>
    <cellStyle name="Įprastas 4 7 4 2" xfId="218" xr:uid="{1CF59501-680B-4B92-8AFD-E78D0782B547}"/>
    <cellStyle name="Įprastas 4 7 4 2 10" xfId="8148" xr:uid="{1A51D441-D27D-4F4C-85DE-3F23E7F4BB62}"/>
    <cellStyle name="Įprastas 4 7 4 2 2" xfId="540" xr:uid="{BFF3D746-67A9-41E6-9A45-B5D4C0077DEB}"/>
    <cellStyle name="Įprastas 4 7 4 2 2 2" xfId="1184" xr:uid="{895BF1BF-2858-401A-8F08-002BC8E711E6}"/>
    <cellStyle name="Įprastas 4 7 4 2 2 2 2" xfId="5079" xr:uid="{BA3722B7-F4B6-4777-9BED-8169329EBD6A}"/>
    <cellStyle name="Įprastas 4 7 4 2 2 2 2 2" xfId="13009" xr:uid="{E168FF65-C020-4E69-8662-705A8BB3F315}"/>
    <cellStyle name="Įprastas 4 7 4 2 2 2 3" xfId="9114" xr:uid="{01F26E09-72B7-4B3E-8A94-FCBB852E3D39}"/>
    <cellStyle name="Įprastas 4 7 4 2 2 3" xfId="2150" xr:uid="{CF3A473F-E38D-445C-A805-A609F9440B7C}"/>
    <cellStyle name="Įprastas 4 7 4 2 2 3 2" xfId="6043" xr:uid="{92188079-F8E4-422A-9D46-987309B4F824}"/>
    <cellStyle name="Įprastas 4 7 4 2 2 3 2 2" xfId="13973" xr:uid="{72900173-CE7B-4BFE-8EA0-B3AF98639B4A}"/>
    <cellStyle name="Įprastas 4 7 4 2 2 3 3" xfId="10080" xr:uid="{9D1BEE66-6F1E-4EE2-8197-B30F3CA898CC}"/>
    <cellStyle name="Įprastas 4 7 4 2 2 4" xfId="2794" xr:uid="{31989A63-46BD-40FF-8E07-FE16B35767DA}"/>
    <cellStyle name="Įprastas 4 7 4 2 2 4 2" xfId="6766" xr:uid="{599FE783-73BC-4931-89E4-1D7B0E6B32D0}"/>
    <cellStyle name="Įprastas 4 7 4 2 2 4 2 2" xfId="14696" xr:uid="{7B2A34D3-9BAD-4EA3-9C8F-25C00D6B4105}"/>
    <cellStyle name="Įprastas 4 7 4 2 2 4 3" xfId="10724" xr:uid="{2F653ED6-C588-4A6B-A733-922D9A9A413E}"/>
    <cellStyle name="Įprastas 4 7 4 2 2 5" xfId="3438" xr:uid="{971258B6-A4AA-4409-B3C0-C19C8D12F928}"/>
    <cellStyle name="Įprastas 4 7 4 2 2 5 2" xfId="11368" xr:uid="{6EF785F6-AFCE-4487-906F-6699C0C01CD8}"/>
    <cellStyle name="Įprastas 4 7 4 2 2 6" xfId="4115" xr:uid="{4276D39B-D2AD-454E-8394-AF66620FA07D}"/>
    <cellStyle name="Įprastas 4 7 4 2 2 6 2" xfId="12045" xr:uid="{8796A6E7-B247-441D-9E5A-590E2B537D54}"/>
    <cellStyle name="Įprastas 4 7 4 2 2 7" xfId="7826" xr:uid="{6F6D8342-FFF8-4296-B203-CBECDFD9F560}"/>
    <cellStyle name="Įprastas 4 7 4 2 2 7 2" xfId="15756" xr:uid="{23AABD9E-6D2C-4899-A5DE-0E34114C38B2}"/>
    <cellStyle name="Įprastas 4 7 4 2 2 8" xfId="8470" xr:uid="{6582FD6D-AA70-4591-B003-7B858240B3C0}"/>
    <cellStyle name="Įprastas 4 7 4 2 3" xfId="862" xr:uid="{BD3456E0-C0EF-476F-BC41-10631774BBA8}"/>
    <cellStyle name="Įprastas 4 7 4 2 3 2" xfId="5320" xr:uid="{5AE2A71C-0BA9-47D1-A96C-3778E2D0874D}"/>
    <cellStyle name="Įprastas 4 7 4 2 3 2 2" xfId="13250" xr:uid="{114146BB-A351-4F1E-9B3E-C23AE37DAC82}"/>
    <cellStyle name="Įprastas 4 7 4 2 3 3" xfId="6284" xr:uid="{371A48AE-14A3-4717-859C-B3B28FE8D7C0}"/>
    <cellStyle name="Įprastas 4 7 4 2 3 3 2" xfId="14214" xr:uid="{F41D5DAA-54A2-4024-8BA5-C0A1E4A1F82F}"/>
    <cellStyle name="Įprastas 4 7 4 2 3 4" xfId="7007" xr:uid="{1A62779F-01A8-4DC9-8178-C310BE08B4BC}"/>
    <cellStyle name="Įprastas 4 7 4 2 3 4 2" xfId="14937" xr:uid="{30CE7D95-D4BE-40AA-BFE4-5A5279F2A86E}"/>
    <cellStyle name="Įprastas 4 7 4 2 3 5" xfId="4356" xr:uid="{A4E0304B-BED3-4205-807F-D304A6119D97}"/>
    <cellStyle name="Įprastas 4 7 4 2 3 5 2" xfId="12286" xr:uid="{DBA14DDE-E5D2-4F85-A045-AEB56E96A7C7}"/>
    <cellStyle name="Įprastas 4 7 4 2 3 6" xfId="8792" xr:uid="{39A42569-3471-4011-BE3B-C077F1FB2BB1}"/>
    <cellStyle name="Įprastas 4 7 4 2 4" xfId="1506" xr:uid="{91529BAF-4870-4F85-8F76-E1AC7906A94B}"/>
    <cellStyle name="Įprastas 4 7 4 2 4 2" xfId="5561" xr:uid="{12141371-D21D-43C7-B05C-913C5A41CD07}"/>
    <cellStyle name="Įprastas 4 7 4 2 4 2 2" xfId="13491" xr:uid="{744C6D1F-BAF9-488C-A1AB-71BBECE7DFFD}"/>
    <cellStyle name="Įprastas 4 7 4 2 4 3" xfId="7248" xr:uid="{9465DE99-DFCB-4857-B823-0D90702AE29C}"/>
    <cellStyle name="Įprastas 4 7 4 2 4 3 2" xfId="15178" xr:uid="{29C9DB82-1F77-4740-BDEA-67687138A9F6}"/>
    <cellStyle name="Įprastas 4 7 4 2 4 4" xfId="4597" xr:uid="{386C0894-090F-42E0-A9F3-6A06EC40E0A6}"/>
    <cellStyle name="Įprastas 4 7 4 2 4 4 2" xfId="12527" xr:uid="{8AD5A57F-F1B4-4179-9A36-43034004840F}"/>
    <cellStyle name="Įprastas 4 7 4 2 4 5" xfId="9436" xr:uid="{6AC23C02-31EC-4FF0-A513-51E2BCF38309}"/>
    <cellStyle name="Įprastas 4 7 4 2 5" xfId="1828" xr:uid="{EEAA37CE-1D86-4881-8ADB-A5461DA7CC7A}"/>
    <cellStyle name="Įprastas 4 7 4 2 5 2" xfId="4838" xr:uid="{D29836D9-B64B-4AD4-AB06-623EBD6A97D6}"/>
    <cellStyle name="Įprastas 4 7 4 2 5 2 2" xfId="12768" xr:uid="{C4B0D0B0-DD4C-40D5-B2F0-C152C71823CD}"/>
    <cellStyle name="Įprastas 4 7 4 2 5 3" xfId="9758" xr:uid="{ED517685-5717-4530-9FC8-2A333E032186}"/>
    <cellStyle name="Įprastas 4 7 4 2 6" xfId="2472" xr:uid="{55B36B2C-F3C0-44B0-ABB5-ED741C19609B}"/>
    <cellStyle name="Įprastas 4 7 4 2 6 2" xfId="5802" xr:uid="{11088836-8E40-4D68-8356-0CF3D6FE214D}"/>
    <cellStyle name="Įprastas 4 7 4 2 6 2 2" xfId="13732" xr:uid="{1480465C-8AAE-460E-AB4C-3D62B9D081DC}"/>
    <cellStyle name="Įprastas 4 7 4 2 6 3" xfId="10402" xr:uid="{AD6AEDA5-8300-45D6-A6B9-A0C1DE66D684}"/>
    <cellStyle name="Įprastas 4 7 4 2 7" xfId="3116" xr:uid="{6622128B-C6A5-477A-9ED9-E80451159A6E}"/>
    <cellStyle name="Įprastas 4 7 4 2 7 2" xfId="6525" xr:uid="{2AE597EB-FCAC-4455-9A0C-C4401D3A9659}"/>
    <cellStyle name="Įprastas 4 7 4 2 7 2 2" xfId="14455" xr:uid="{0A117C53-528C-48DA-AF26-E40CEE38FF10}"/>
    <cellStyle name="Įprastas 4 7 4 2 7 3" xfId="11046" xr:uid="{991FF0E6-840A-4B27-A0A8-06B081FEA24A}"/>
    <cellStyle name="Įprastas 4 7 4 2 8" xfId="3874" xr:uid="{3D550A74-3332-4857-A4E6-38BC9B6CACE6}"/>
    <cellStyle name="Įprastas 4 7 4 2 8 2" xfId="11804" xr:uid="{7673B396-4B5C-4364-9CE6-EBDD63D9849A}"/>
    <cellStyle name="Įprastas 4 7 4 2 9" xfId="7504" xr:uid="{8F25BCE9-5913-4C88-BDB7-D57481EBF2A6}"/>
    <cellStyle name="Įprastas 4 7 4 2 9 2" xfId="15434" xr:uid="{7ECC6B97-CB24-4A6E-A44C-39AFEDE4BFCD}"/>
    <cellStyle name="Įprastas 4 7 4 3" xfId="410" xr:uid="{DC728817-6DC5-4717-A306-227F084D9966}"/>
    <cellStyle name="Įprastas 4 7 4 3 2" xfId="1054" xr:uid="{FB3A48BE-9882-4F60-8653-FE200E6BABED}"/>
    <cellStyle name="Įprastas 4 7 4 3 2 2" xfId="4959" xr:uid="{7FC4820D-16FE-49A7-A7EE-E124700C8E31}"/>
    <cellStyle name="Įprastas 4 7 4 3 2 2 2" xfId="12889" xr:uid="{F103F651-17D1-4A02-B865-65F5FC503CC0}"/>
    <cellStyle name="Įprastas 4 7 4 3 2 3" xfId="8984" xr:uid="{266AD28B-21C7-4B08-99E6-8330EC3FD2C6}"/>
    <cellStyle name="Įprastas 4 7 4 3 3" xfId="2020" xr:uid="{FFF173E0-13DD-4068-AC39-B694D47F0753}"/>
    <cellStyle name="Įprastas 4 7 4 3 3 2" xfId="5923" xr:uid="{1CF3D1DD-CC3D-4FC0-8CE5-2A87D461D422}"/>
    <cellStyle name="Įprastas 4 7 4 3 3 2 2" xfId="13853" xr:uid="{718CD6EC-A5A7-4C08-B0CF-08636C7CE9C3}"/>
    <cellStyle name="Įprastas 4 7 4 3 3 3" xfId="9950" xr:uid="{9A1E1988-4A7E-4147-9DC2-2028DA6A891B}"/>
    <cellStyle name="Įprastas 4 7 4 3 4" xfId="2664" xr:uid="{2C2426AA-64E0-4E16-85B0-35ADF75F299F}"/>
    <cellStyle name="Įprastas 4 7 4 3 4 2" xfId="6646" xr:uid="{9824FAB6-E54F-4C6A-999E-7D8B0217BF2A}"/>
    <cellStyle name="Įprastas 4 7 4 3 4 2 2" xfId="14576" xr:uid="{F754935B-4E74-414D-BCB7-18A6479941FA}"/>
    <cellStyle name="Įprastas 4 7 4 3 4 3" xfId="10594" xr:uid="{32D485E3-B102-4283-A7BE-9182ECFD5543}"/>
    <cellStyle name="Įprastas 4 7 4 3 5" xfId="3308" xr:uid="{064AACAA-8CB1-4611-9B93-20F59049B17F}"/>
    <cellStyle name="Įprastas 4 7 4 3 5 2" xfId="11238" xr:uid="{F66F011F-4810-4E1A-93F8-71986A918206}"/>
    <cellStyle name="Įprastas 4 7 4 3 6" xfId="3995" xr:uid="{212B49B8-D059-4B5F-9878-692B70928DDC}"/>
    <cellStyle name="Įprastas 4 7 4 3 6 2" xfId="11925" xr:uid="{ADCE47AE-6890-4F54-9ABF-5DD0C9668ED8}"/>
    <cellStyle name="Įprastas 4 7 4 3 7" xfId="7696" xr:uid="{CD0A7C11-DF89-4D05-9DE8-552DCEC28637}"/>
    <cellStyle name="Įprastas 4 7 4 3 7 2" xfId="15626" xr:uid="{17B1C693-BBC4-458C-AC47-BCC44A2B6F52}"/>
    <cellStyle name="Įprastas 4 7 4 3 8" xfId="8340" xr:uid="{04499E6F-0D8F-4A0B-B780-3F5551DA1289}"/>
    <cellStyle name="Įprastas 4 7 4 4" xfId="732" xr:uid="{F72DD710-4E81-4B47-8D43-8BBBEA38EB8F}"/>
    <cellStyle name="Įprastas 4 7 4 4 2" xfId="5200" xr:uid="{2AF46B22-BC1B-442D-ADBF-631139EE13DF}"/>
    <cellStyle name="Įprastas 4 7 4 4 2 2" xfId="13130" xr:uid="{356AF9EC-E517-4B85-A644-78D46D637F54}"/>
    <cellStyle name="Įprastas 4 7 4 4 3" xfId="6164" xr:uid="{7DCFED5E-C88F-444F-8B8E-A5D3F4F8994C}"/>
    <cellStyle name="Įprastas 4 7 4 4 3 2" xfId="14094" xr:uid="{7BDC5E93-326B-4BD8-A891-1C40E6E814E0}"/>
    <cellStyle name="Įprastas 4 7 4 4 4" xfId="6887" xr:uid="{0C6C4D97-EFAA-4B5B-B593-FE6516D95D44}"/>
    <cellStyle name="Įprastas 4 7 4 4 4 2" xfId="14817" xr:uid="{0130337E-D7A3-4953-9956-B3D4072CB1F3}"/>
    <cellStyle name="Įprastas 4 7 4 4 5" xfId="4236" xr:uid="{9FC29306-8A73-4099-8B89-D112B9841593}"/>
    <cellStyle name="Įprastas 4 7 4 4 5 2" xfId="12166" xr:uid="{92F81244-1DF4-4185-864F-CDC815C35CB1}"/>
    <cellStyle name="Įprastas 4 7 4 4 6" xfId="8662" xr:uid="{2DA83D22-6570-4FBE-8040-D6924C0F90C9}"/>
    <cellStyle name="Įprastas 4 7 4 5" xfId="1376" xr:uid="{5040EA9F-BFCC-4786-A155-7CEBAA99DBBD}"/>
    <cellStyle name="Įprastas 4 7 4 5 2" xfId="5441" xr:uid="{BEB264EC-AFD2-4942-B02C-E7F02EB44874}"/>
    <cellStyle name="Įprastas 4 7 4 5 2 2" xfId="13371" xr:uid="{39141C50-983A-443B-97B6-42D1D6B0FCED}"/>
    <cellStyle name="Įprastas 4 7 4 5 3" xfId="7128" xr:uid="{2E9FBDE0-7A4C-481A-B08D-2F04DB64629C}"/>
    <cellStyle name="Įprastas 4 7 4 5 3 2" xfId="15058" xr:uid="{498EB022-7B76-4B09-AFA1-CE485CA7329B}"/>
    <cellStyle name="Įprastas 4 7 4 5 4" xfId="4477" xr:uid="{00CB3526-4951-4E02-923E-0AA6B13DBBAA}"/>
    <cellStyle name="Įprastas 4 7 4 5 4 2" xfId="12407" xr:uid="{2CDFA5BA-FB10-4324-8CFA-4B8CAF0BBFBD}"/>
    <cellStyle name="Įprastas 4 7 4 5 5" xfId="9306" xr:uid="{732058D3-1176-40D3-8B69-CC7BFE3BEB06}"/>
    <cellStyle name="Įprastas 4 7 4 6" xfId="1698" xr:uid="{3C873CE6-D00C-4A03-9BC1-6E9E8F906557}"/>
    <cellStyle name="Įprastas 4 7 4 6 2" xfId="4718" xr:uid="{472EE139-19AE-4CA7-B606-D6F96FD0D88D}"/>
    <cellStyle name="Įprastas 4 7 4 6 2 2" xfId="12648" xr:uid="{2AE5A645-E68F-40DC-AAEE-D23D5D48C385}"/>
    <cellStyle name="Įprastas 4 7 4 6 3" xfId="9628" xr:uid="{731CCD12-FB10-4C47-BBD7-5DDBC7459A35}"/>
    <cellStyle name="Įprastas 4 7 4 7" xfId="2342" xr:uid="{74355896-8444-4244-9067-394355B9F7FC}"/>
    <cellStyle name="Įprastas 4 7 4 7 2" xfId="5682" xr:uid="{212D1090-70F1-4991-9C81-837F4B66DBE3}"/>
    <cellStyle name="Įprastas 4 7 4 7 2 2" xfId="13612" xr:uid="{AC02DB6C-74FB-4B2C-A88D-35C90ACAE2BB}"/>
    <cellStyle name="Įprastas 4 7 4 7 3" xfId="10272" xr:uid="{EB0E1F2B-0A7A-45F3-8DEA-98BCB0903DDF}"/>
    <cellStyle name="Įprastas 4 7 4 8" xfId="2986" xr:uid="{7EB03885-6C3F-4A2D-B0F3-65887F8B70A1}"/>
    <cellStyle name="Įprastas 4 7 4 8 2" xfId="6405" xr:uid="{86C4D965-86AE-414D-93EF-2E6E9C68DB6E}"/>
    <cellStyle name="Įprastas 4 7 4 8 2 2" xfId="14335" xr:uid="{50EE084A-D380-4D66-ADDB-777A6D1DD13C}"/>
    <cellStyle name="Įprastas 4 7 4 8 3" xfId="10916" xr:uid="{B1E84726-D92D-44A5-9115-020F95FFB714}"/>
    <cellStyle name="Įprastas 4 7 4 9" xfId="3630" xr:uid="{BF309696-39DF-4A20-B206-E20F34C6D3DE}"/>
    <cellStyle name="Įprastas 4 7 4 9 2" xfId="11560" xr:uid="{F5D27972-74A6-4175-84C5-E30415A3635C}"/>
    <cellStyle name="Įprastas 4 7 5" xfId="153" xr:uid="{D3D18491-C5A2-44C6-8492-455944147F97}"/>
    <cellStyle name="Įprastas 4 7 5 10" xfId="8083" xr:uid="{9A64FE39-CEDA-44BF-8F3B-AB349B4A1BE7}"/>
    <cellStyle name="Įprastas 4 7 5 2" xfId="475" xr:uid="{1FE7156F-1558-483E-ABD5-12811139E5A2}"/>
    <cellStyle name="Įprastas 4 7 5 2 2" xfId="1119" xr:uid="{FD6C5BEA-6B81-4D57-8F53-F0E1E7288FED}"/>
    <cellStyle name="Įprastas 4 7 5 2 2 2" xfId="5019" xr:uid="{ED31425B-648E-43A5-A1B5-4904FA8B0AFF}"/>
    <cellStyle name="Įprastas 4 7 5 2 2 2 2" xfId="12949" xr:uid="{02C543EC-D243-4C6B-944B-CAEF0C2E6724}"/>
    <cellStyle name="Įprastas 4 7 5 2 2 3" xfId="9049" xr:uid="{B648DEA6-D641-4A2A-BB5C-FA401F428081}"/>
    <cellStyle name="Įprastas 4 7 5 2 3" xfId="2085" xr:uid="{E6CDDB56-8C89-4C6B-B690-30249AA33A0C}"/>
    <cellStyle name="Įprastas 4 7 5 2 3 2" xfId="5983" xr:uid="{756E10E0-D8DE-44DD-97C0-8F8DC7EEEAB6}"/>
    <cellStyle name="Įprastas 4 7 5 2 3 2 2" xfId="13913" xr:uid="{9F7CD1FF-BCD3-475B-BAC6-D995F01CBF5B}"/>
    <cellStyle name="Įprastas 4 7 5 2 3 3" xfId="10015" xr:uid="{C8E81036-72B2-415E-BB3B-191772817CE3}"/>
    <cellStyle name="Įprastas 4 7 5 2 4" xfId="2729" xr:uid="{9DF19A5F-AF5B-4ABD-B60D-ADE1D9A8EC69}"/>
    <cellStyle name="Įprastas 4 7 5 2 4 2" xfId="6706" xr:uid="{CBBBF54F-D085-4089-9F66-6B5B7C807143}"/>
    <cellStyle name="Įprastas 4 7 5 2 4 2 2" xfId="14636" xr:uid="{5CB26C43-D115-4AB9-9B2D-15D4640551DF}"/>
    <cellStyle name="Įprastas 4 7 5 2 4 3" xfId="10659" xr:uid="{D46C2183-C251-4CA5-B81D-F7C03C752624}"/>
    <cellStyle name="Įprastas 4 7 5 2 5" xfId="3373" xr:uid="{06E1B8B2-6F8C-403E-826A-4CEDAE66DE17}"/>
    <cellStyle name="Įprastas 4 7 5 2 5 2" xfId="11303" xr:uid="{32D8E703-3E7E-49C9-A6C8-02AEF82FE4CE}"/>
    <cellStyle name="Įprastas 4 7 5 2 6" xfId="4055" xr:uid="{D38CCED1-5310-43E0-B6C6-B5AC4746B288}"/>
    <cellStyle name="Įprastas 4 7 5 2 6 2" xfId="11985" xr:uid="{226E1806-7E40-4040-BACD-DDF46E0E2EFE}"/>
    <cellStyle name="Įprastas 4 7 5 2 7" xfId="7761" xr:uid="{23395892-CD28-4F04-9E1E-19C7837A53B9}"/>
    <cellStyle name="Įprastas 4 7 5 2 7 2" xfId="15691" xr:uid="{2C641B39-FC6F-4568-AEB7-A9C5F9BF7C26}"/>
    <cellStyle name="Įprastas 4 7 5 2 8" xfId="8405" xr:uid="{F0C2F9D1-8902-4C69-A1D3-2FA8A4661101}"/>
    <cellStyle name="Įprastas 4 7 5 3" xfId="797" xr:uid="{3C5A6A0B-B5C1-4CD8-833E-254D2D875CBA}"/>
    <cellStyle name="Įprastas 4 7 5 3 2" xfId="5260" xr:uid="{E688C96D-AF0C-4371-8B56-EBEC0E5B6965}"/>
    <cellStyle name="Įprastas 4 7 5 3 2 2" xfId="13190" xr:uid="{E4374485-3D66-415E-BE64-2F55BE93E029}"/>
    <cellStyle name="Įprastas 4 7 5 3 3" xfId="6224" xr:uid="{9ABD81C9-23E5-4A5B-8A86-0B834522DA83}"/>
    <cellStyle name="Įprastas 4 7 5 3 3 2" xfId="14154" xr:uid="{226AEBBF-8EB1-4FCE-98EE-FD4CD278D340}"/>
    <cellStyle name="Įprastas 4 7 5 3 4" xfId="6947" xr:uid="{D19DB7D9-C917-423D-A5C8-0383F5EEEA4B}"/>
    <cellStyle name="Įprastas 4 7 5 3 4 2" xfId="14877" xr:uid="{03F9B2D4-54F2-430A-8370-158842FEDABA}"/>
    <cellStyle name="Įprastas 4 7 5 3 5" xfId="4296" xr:uid="{A4984E08-D8E7-474F-977E-29B465B1AE51}"/>
    <cellStyle name="Įprastas 4 7 5 3 5 2" xfId="12226" xr:uid="{25CE70BA-57DC-4066-8DD1-36F4557EF0B4}"/>
    <cellStyle name="Įprastas 4 7 5 3 6" xfId="8727" xr:uid="{F3E9A903-B95F-48CF-8819-C37E0B35E8C8}"/>
    <cellStyle name="Įprastas 4 7 5 4" xfId="1441" xr:uid="{712F0204-1D2D-4061-9315-317B29D793BC}"/>
    <cellStyle name="Įprastas 4 7 5 4 2" xfId="5501" xr:uid="{10AC407E-6E27-4DEC-A6B6-71BEE80F713C}"/>
    <cellStyle name="Įprastas 4 7 5 4 2 2" xfId="13431" xr:uid="{C6414842-AF30-4FE2-908A-7AA24B3F33C4}"/>
    <cellStyle name="Įprastas 4 7 5 4 3" xfId="7188" xr:uid="{2BA3B1A2-0395-4842-83EE-85F7263CE3F7}"/>
    <cellStyle name="Įprastas 4 7 5 4 3 2" xfId="15118" xr:uid="{323B56F2-3FA1-4F74-9B08-10F7C69B22C2}"/>
    <cellStyle name="Įprastas 4 7 5 4 4" xfId="4537" xr:uid="{2D0F8C57-2547-4EED-B9B4-DEBD6B42E0ED}"/>
    <cellStyle name="Įprastas 4 7 5 4 4 2" xfId="12467" xr:uid="{DD3C5063-5826-45C6-BAF9-409DF2D129D9}"/>
    <cellStyle name="Įprastas 4 7 5 4 5" xfId="9371" xr:uid="{1AAB8AF7-2072-4FEA-8044-41F4AA00C3A0}"/>
    <cellStyle name="Įprastas 4 7 5 5" xfId="1763" xr:uid="{590704D9-520D-4EB9-9BD7-F0E7852192C1}"/>
    <cellStyle name="Įprastas 4 7 5 5 2" xfId="4778" xr:uid="{9D8F5A5F-8C2A-420A-AA00-548B3907E320}"/>
    <cellStyle name="Įprastas 4 7 5 5 2 2" xfId="12708" xr:uid="{D8578685-78E6-4B78-81DD-F75F57D8D85E}"/>
    <cellStyle name="Įprastas 4 7 5 5 3" xfId="9693" xr:uid="{9684BA73-A0DD-43B6-83D0-568543B9EAC7}"/>
    <cellStyle name="Įprastas 4 7 5 6" xfId="2407" xr:uid="{4DC2B051-FD16-4E5F-9968-94E5BD3511E5}"/>
    <cellStyle name="Įprastas 4 7 5 6 2" xfId="5742" xr:uid="{713878D9-4E70-48F9-8B4E-84DBF4C42933}"/>
    <cellStyle name="Įprastas 4 7 5 6 2 2" xfId="13672" xr:uid="{E6CAD88E-424F-4C75-9DC3-19A2F85C0B6A}"/>
    <cellStyle name="Įprastas 4 7 5 6 3" xfId="10337" xr:uid="{1ED038AE-7467-4C74-8056-D4F58FD5EFBF}"/>
    <cellStyle name="Įprastas 4 7 5 7" xfId="3051" xr:uid="{6D883AB2-E0C5-49FC-A6A5-6AAD688DF14D}"/>
    <cellStyle name="Įprastas 4 7 5 7 2" xfId="6465" xr:uid="{56E91463-B7BC-4EB2-90F4-D105686344EC}"/>
    <cellStyle name="Įprastas 4 7 5 7 2 2" xfId="14395" xr:uid="{C261B07C-96BF-42C3-AC3E-6FC447BF9E0F}"/>
    <cellStyle name="Įprastas 4 7 5 7 3" xfId="10981" xr:uid="{E350A5F8-79A5-4374-8F70-A4AA550E020F}"/>
    <cellStyle name="Įprastas 4 7 5 8" xfId="3814" xr:uid="{52B1BBD2-FA03-4865-B89A-FD7CB25D72E2}"/>
    <cellStyle name="Įprastas 4 7 5 8 2" xfId="11744" xr:uid="{DE15528D-919F-447E-8CAF-A04E9AF480C1}"/>
    <cellStyle name="Įprastas 4 7 5 9" xfId="7439" xr:uid="{F2AE1478-8504-429A-9F3A-3BD2245BE88E}"/>
    <cellStyle name="Įprastas 4 7 5 9 2" xfId="15369" xr:uid="{588C84C4-3646-40CA-BB3B-A3549A149156}"/>
    <cellStyle name="Įprastas 4 7 6" xfId="282" xr:uid="{EEF6BD3E-5BBC-49FE-B4A1-8EAB9B66C78F}"/>
    <cellStyle name="Įprastas 4 7 6 10" xfId="8212" xr:uid="{CB858088-DE4E-4426-BD76-528A3A0C2AF4}"/>
    <cellStyle name="Įprastas 4 7 6 2" xfId="604" xr:uid="{E028D2A8-3F0F-4584-AD40-938E166DCB39}"/>
    <cellStyle name="Įprastas 4 7 6 2 2" xfId="1248" xr:uid="{D9294DF2-4DBD-4FF1-9CD3-A5229587DFAF}"/>
    <cellStyle name="Įprastas 4 7 6 2 2 2" xfId="9178" xr:uid="{02D267CC-D56A-4E88-ACB7-0348DBF5474A}"/>
    <cellStyle name="Įprastas 4 7 6 2 3" xfId="2214" xr:uid="{58B85DC6-BAD7-479B-8C20-EA16A692BCA5}"/>
    <cellStyle name="Įprastas 4 7 6 2 3 2" xfId="10144" xr:uid="{D953E721-1007-4556-A22F-87195515938A}"/>
    <cellStyle name="Įprastas 4 7 6 2 4" xfId="2858" xr:uid="{AEE144A2-DD5F-45EB-9B48-34B61AA084BE}"/>
    <cellStyle name="Įprastas 4 7 6 2 4 2" xfId="10788" xr:uid="{78DE0058-2022-47E2-9C60-F593B47A700C}"/>
    <cellStyle name="Įprastas 4 7 6 2 5" xfId="3502" xr:uid="{296EAA64-CE27-4260-AC72-FA9A3D399934}"/>
    <cellStyle name="Įprastas 4 7 6 2 5 2" xfId="11432" xr:uid="{48015D12-205D-44BB-91E6-41E6CEBC6546}"/>
    <cellStyle name="Įprastas 4 7 6 2 6" xfId="4899" xr:uid="{709EDF89-8823-4879-9870-282CB3514AE1}"/>
    <cellStyle name="Įprastas 4 7 6 2 6 2" xfId="12829" xr:uid="{29AB8B79-F17A-44F0-AA9C-1C40009EA751}"/>
    <cellStyle name="Įprastas 4 7 6 2 7" xfId="7890" xr:uid="{241D3992-9E05-4A57-B16B-CBF85EAA8470}"/>
    <cellStyle name="Įprastas 4 7 6 2 7 2" xfId="15820" xr:uid="{D596D042-C8D0-44DC-B9DC-731B1579BCB1}"/>
    <cellStyle name="Įprastas 4 7 6 2 8" xfId="8534" xr:uid="{DA5381DA-97B0-49A8-B0DB-F7C3D0F0BAD7}"/>
    <cellStyle name="Įprastas 4 7 6 3" xfId="926" xr:uid="{B29883E3-71EC-4168-ACB1-528E60E9FAB5}"/>
    <cellStyle name="Įprastas 4 7 6 3 2" xfId="5863" xr:uid="{449AA731-3DFC-482C-8510-3BFFBE82552E}"/>
    <cellStyle name="Įprastas 4 7 6 3 2 2" xfId="13793" xr:uid="{ED46E6C6-2BA5-44FB-8584-2368E91CA113}"/>
    <cellStyle name="Įprastas 4 7 6 3 3" xfId="8856" xr:uid="{5D4017AB-FD45-407B-9F5A-BD7676277A0C}"/>
    <cellStyle name="Įprastas 4 7 6 4" xfId="1570" xr:uid="{2BE5EE75-4446-4753-B924-04D4EB724B7A}"/>
    <cellStyle name="Įprastas 4 7 6 4 2" xfId="6586" xr:uid="{F07482F4-0E8A-4BAE-8AA7-FAA3DA69AD8B}"/>
    <cellStyle name="Įprastas 4 7 6 4 2 2" xfId="14516" xr:uid="{12B4BAA6-8775-4BA0-906F-2772AF3D1765}"/>
    <cellStyle name="Įprastas 4 7 6 4 3" xfId="9500" xr:uid="{EDEBCC4F-4202-4E49-B867-70CCCE50C2D1}"/>
    <cellStyle name="Įprastas 4 7 6 5" xfId="1892" xr:uid="{D61D43E9-2453-4AA5-B28D-674F5B652D56}"/>
    <cellStyle name="Įprastas 4 7 6 5 2" xfId="9822" xr:uid="{29B94C59-4A85-44E7-8F88-45E4D05567C1}"/>
    <cellStyle name="Įprastas 4 7 6 6" xfId="2536" xr:uid="{7FFBDD49-E284-4D8C-AA3F-D8950D8AA9D3}"/>
    <cellStyle name="Įprastas 4 7 6 6 2" xfId="10466" xr:uid="{119F3CA1-CE04-42FE-BBAB-316D2BFA200F}"/>
    <cellStyle name="Įprastas 4 7 6 7" xfId="3180" xr:uid="{57B4C1D2-67F4-495C-BA03-DD86F77B41FE}"/>
    <cellStyle name="Įprastas 4 7 6 7 2" xfId="11110" xr:uid="{ADF0F68D-0351-4F19-8AD7-B5559070ADC1}"/>
    <cellStyle name="Įprastas 4 7 6 8" xfId="3935" xr:uid="{08525AA7-3A94-4261-B638-0D4D0080C27A}"/>
    <cellStyle name="Įprastas 4 7 6 8 2" xfId="11865" xr:uid="{A53A7243-E640-4D91-B76A-5F3B0E264379}"/>
    <cellStyle name="Įprastas 4 7 6 9" xfId="7568" xr:uid="{CB671982-4590-4A8E-94E4-0BBA16A1B89F}"/>
    <cellStyle name="Įprastas 4 7 6 9 2" xfId="15498" xr:uid="{3F9A3E7D-A3E2-4528-B0E6-E64AA79509E9}"/>
    <cellStyle name="Įprastas 4 7 7" xfId="345" xr:uid="{FE5C3219-7BAE-4674-8A9F-742DD1CF4124}"/>
    <cellStyle name="Įprastas 4 7 7 2" xfId="989" xr:uid="{E952BC33-8C74-4D2D-8F78-B3E132427C5B}"/>
    <cellStyle name="Įprastas 4 7 7 2 2" xfId="5140" xr:uid="{59C1FF4D-5026-4DFF-9176-33692BF9D41C}"/>
    <cellStyle name="Įprastas 4 7 7 2 2 2" xfId="13070" xr:uid="{28BDD911-8F87-4431-BAF0-4956E0616184}"/>
    <cellStyle name="Įprastas 4 7 7 2 3" xfId="8919" xr:uid="{3CC7CED2-E40F-4274-AD3C-7BA31CC2F312}"/>
    <cellStyle name="Įprastas 4 7 7 3" xfId="1955" xr:uid="{E7A754F8-E8A5-445A-9287-188E0153D4F5}"/>
    <cellStyle name="Įprastas 4 7 7 3 2" xfId="6104" xr:uid="{D46EC90C-2F12-42B7-B33A-963410EA1442}"/>
    <cellStyle name="Įprastas 4 7 7 3 2 2" xfId="14034" xr:uid="{1228DBFB-0621-4DFF-8BD1-88D2F3AA84F2}"/>
    <cellStyle name="Įprastas 4 7 7 3 3" xfId="9885" xr:uid="{29285CBE-9141-4853-8B7E-1DFB24320150}"/>
    <cellStyle name="Įprastas 4 7 7 4" xfId="2599" xr:uid="{4095484D-9CE5-4EC7-8BA2-796BA2075927}"/>
    <cellStyle name="Įprastas 4 7 7 4 2" xfId="6827" xr:uid="{14E63A77-5FC4-4A65-8E17-1929FB273C6B}"/>
    <cellStyle name="Įprastas 4 7 7 4 2 2" xfId="14757" xr:uid="{B2011185-7AB8-4F21-AF52-728349BFF9CB}"/>
    <cellStyle name="Įprastas 4 7 7 4 3" xfId="10529" xr:uid="{3129BD97-4C97-4488-ABFF-65AF39200A8E}"/>
    <cellStyle name="Įprastas 4 7 7 5" xfId="3243" xr:uid="{238A6A21-D6DC-4C43-9CD4-FE797F924047}"/>
    <cellStyle name="Įprastas 4 7 7 5 2" xfId="11173" xr:uid="{420723C5-E57F-47B4-A1C9-A49E6C108EDA}"/>
    <cellStyle name="Įprastas 4 7 7 6" xfId="4176" xr:uid="{C66F2848-D688-4B76-A6A2-168C8C35BC82}"/>
    <cellStyle name="Įprastas 4 7 7 6 2" xfId="12106" xr:uid="{52FC8439-8F65-4D77-A75B-7F0E27390F2A}"/>
    <cellStyle name="Įprastas 4 7 7 7" xfId="7631" xr:uid="{88A9AB39-AFA4-4373-A10F-BACB454F41E4}"/>
    <cellStyle name="Įprastas 4 7 7 7 2" xfId="15561" xr:uid="{F0569E6D-0A4B-4D6E-AFFD-607672DC3A84}"/>
    <cellStyle name="Įprastas 4 7 7 8" xfId="8275" xr:uid="{C2263B1E-71D4-4248-88E8-8263449E4627}"/>
    <cellStyle name="Įprastas 4 7 8" xfId="667" xr:uid="{31409889-F3A1-482A-8B15-0E6E30172259}"/>
    <cellStyle name="Įprastas 4 7 8 2" xfId="5381" xr:uid="{2AA91D95-7466-4216-8CE5-41565F691650}"/>
    <cellStyle name="Įprastas 4 7 8 2 2" xfId="13311" xr:uid="{34440707-F90B-406D-861B-BA05B9AC34BA}"/>
    <cellStyle name="Įprastas 4 7 8 3" xfId="7068" xr:uid="{19753B4C-9A1A-493E-BF58-3F3EAE4DA921}"/>
    <cellStyle name="Įprastas 4 7 8 3 2" xfId="14998" xr:uid="{4EC5CDC0-7C37-4492-B585-87F229BD8CAA}"/>
    <cellStyle name="Įprastas 4 7 8 4" xfId="4417" xr:uid="{B1133A55-4DA5-4134-90AC-E67BC6F5F1B4}"/>
    <cellStyle name="Įprastas 4 7 8 4 2" xfId="12347" xr:uid="{27BAC969-BB5E-416B-8509-8AC82054479A}"/>
    <cellStyle name="Įprastas 4 7 8 5" xfId="8597" xr:uid="{CA1E7A18-0EBF-436F-A77C-EEE2D932F443}"/>
    <cellStyle name="Įprastas 4 7 9" xfId="1311" xr:uid="{85BD96CF-A921-49DB-BF76-BD0A3A90A520}"/>
    <cellStyle name="Įprastas 4 7 9 2" xfId="4658" xr:uid="{02922030-433D-4A19-91A4-BC98B8F786C0}"/>
    <cellStyle name="Įprastas 4 7 9 2 2" xfId="12588" xr:uid="{B2ABF529-2624-4F02-B9EF-BB66DF8DDF9A}"/>
    <cellStyle name="Įprastas 4 7 9 3" xfId="9241" xr:uid="{7E18D2F9-205E-46FD-8B66-01F31B7CB805}"/>
    <cellStyle name="Įprastas 4 8" xfId="32" xr:uid="{F60E98C5-0178-47C6-8022-BC8BBC9EE48A}"/>
    <cellStyle name="Įprastas 4 8 10" xfId="2931" xr:uid="{9B38E6BC-3838-4777-9351-E3E0DBA1C37D}"/>
    <cellStyle name="Įprastas 4 8 10 2" xfId="10861" xr:uid="{2804DEC4-9AEE-4340-8B48-B0DA23807B9B}"/>
    <cellStyle name="Įprastas 4 8 11" xfId="3575" xr:uid="{7214DBEE-1A62-429C-B41F-C9C43BA15C3D}"/>
    <cellStyle name="Įprastas 4 8 11 2" xfId="11505" xr:uid="{D2D54F04-13F0-473D-A129-77BF8DEC2877}"/>
    <cellStyle name="Įprastas 4 8 12" xfId="3704" xr:uid="{29029872-4672-488B-85FB-5B60280C61D7}"/>
    <cellStyle name="Įprastas 4 8 12 2" xfId="11634" xr:uid="{AC9D72A2-6F2C-4A0F-A3C8-1A3CBFE38D0A}"/>
    <cellStyle name="Įprastas 4 8 13" xfId="7319" xr:uid="{2F707885-0342-4C4D-923B-A64E5B3C637C}"/>
    <cellStyle name="Įprastas 4 8 13 2" xfId="15249" xr:uid="{144129A6-BE31-4FDC-A3CF-AF68EE1B7427}"/>
    <cellStyle name="Įprastas 4 8 14" xfId="7963" xr:uid="{E4B3D885-1C80-401B-A22F-68EF54EF7631}"/>
    <cellStyle name="Įprastas 4 8 2" xfId="98" xr:uid="{1FECD34F-56DE-48F2-8DDA-6A85D6B49937}"/>
    <cellStyle name="Įprastas 4 8 2 10" xfId="3764" xr:uid="{A79D4255-DE2A-4E42-AD17-5530614BF383}"/>
    <cellStyle name="Įprastas 4 8 2 10 2" xfId="11694" xr:uid="{9B807EFB-A96F-461E-9B3E-F5814628CC65}"/>
    <cellStyle name="Įprastas 4 8 2 11" xfId="7384" xr:uid="{1E0B1BA6-42B3-4890-A599-3693D964B8A6}"/>
    <cellStyle name="Įprastas 4 8 2 11 2" xfId="15314" xr:uid="{23E47683-6A9B-4D7C-8ECC-4CE349909420}"/>
    <cellStyle name="Įprastas 4 8 2 12" xfId="8028" xr:uid="{32582B6C-7E98-4544-B159-3E11CDD79CA3}"/>
    <cellStyle name="Įprastas 4 8 2 2" xfId="228" xr:uid="{3D7A6F36-4844-4F23-AC9A-440893E7E313}"/>
    <cellStyle name="Įprastas 4 8 2 2 10" xfId="8158" xr:uid="{24960CA3-2BF3-40D0-91F8-0223D30D6C93}"/>
    <cellStyle name="Įprastas 4 8 2 2 2" xfId="550" xr:uid="{F37D0F76-FA8A-4854-AE53-85364B27010E}"/>
    <cellStyle name="Įprastas 4 8 2 2 2 2" xfId="1194" xr:uid="{01DD92D3-3859-464F-96C0-FA661A57D4A7}"/>
    <cellStyle name="Įprastas 4 8 2 2 2 2 2" xfId="5089" xr:uid="{B48E7A0E-BAC8-4DAC-81BA-EC838B9F85B4}"/>
    <cellStyle name="Įprastas 4 8 2 2 2 2 2 2" xfId="13019" xr:uid="{0AFC4908-B2BF-4C44-AEEB-83B4F4984A31}"/>
    <cellStyle name="Įprastas 4 8 2 2 2 2 3" xfId="9124" xr:uid="{AB387914-3772-426F-B1C5-19A0D4003452}"/>
    <cellStyle name="Įprastas 4 8 2 2 2 3" xfId="2160" xr:uid="{A963A0D5-304C-4413-935D-8E4281815E8B}"/>
    <cellStyle name="Įprastas 4 8 2 2 2 3 2" xfId="6053" xr:uid="{B4B2F403-C76D-4557-A48B-17531F71D87B}"/>
    <cellStyle name="Įprastas 4 8 2 2 2 3 2 2" xfId="13983" xr:uid="{1463EF68-515F-4065-8482-46515C4E08C4}"/>
    <cellStyle name="Įprastas 4 8 2 2 2 3 3" xfId="10090" xr:uid="{989DB841-170B-45E9-86EE-F5AAD8FAC174}"/>
    <cellStyle name="Įprastas 4 8 2 2 2 4" xfId="2804" xr:uid="{A9F406FD-0FF6-4123-B2A6-00FD3A7D01DB}"/>
    <cellStyle name="Įprastas 4 8 2 2 2 4 2" xfId="6776" xr:uid="{72726F1C-9337-4184-989D-4E686275D8FD}"/>
    <cellStyle name="Įprastas 4 8 2 2 2 4 2 2" xfId="14706" xr:uid="{CF632892-6CB6-414F-9A5D-D4B51397D720}"/>
    <cellStyle name="Įprastas 4 8 2 2 2 4 3" xfId="10734" xr:uid="{6FDA8255-84AE-4A4E-8ABF-21F73287DCE7}"/>
    <cellStyle name="Įprastas 4 8 2 2 2 5" xfId="3448" xr:uid="{3A47073A-BF44-461F-9401-4D6C5C61870A}"/>
    <cellStyle name="Įprastas 4 8 2 2 2 5 2" xfId="11378" xr:uid="{885F681E-F55B-4154-B68D-D1F68B9A48D6}"/>
    <cellStyle name="Įprastas 4 8 2 2 2 6" xfId="4125" xr:uid="{6E2BABB9-9575-44B6-AD68-9CF275D07CA0}"/>
    <cellStyle name="Įprastas 4 8 2 2 2 6 2" xfId="12055" xr:uid="{19992548-9E69-49AB-8EB3-40DF57A38780}"/>
    <cellStyle name="Įprastas 4 8 2 2 2 7" xfId="7836" xr:uid="{1555AA31-5AA2-4179-8870-3BD9F6CC7C88}"/>
    <cellStyle name="Įprastas 4 8 2 2 2 7 2" xfId="15766" xr:uid="{05D73836-8003-49AF-8E13-19370586DA35}"/>
    <cellStyle name="Įprastas 4 8 2 2 2 8" xfId="8480" xr:uid="{3AE64494-600A-4EB9-8579-61A2CDFB730E}"/>
    <cellStyle name="Įprastas 4 8 2 2 3" xfId="872" xr:uid="{B462D933-E825-4165-A240-181CC900676C}"/>
    <cellStyle name="Įprastas 4 8 2 2 3 2" xfId="5330" xr:uid="{EC123813-F50A-4279-ADF2-D7AD0E0E715A}"/>
    <cellStyle name="Įprastas 4 8 2 2 3 2 2" xfId="13260" xr:uid="{A733CAE2-F3B8-4BF2-BE34-01B29520DA44}"/>
    <cellStyle name="Įprastas 4 8 2 2 3 3" xfId="6294" xr:uid="{616F04B0-4DF6-4782-9DBF-2BBE5B31574C}"/>
    <cellStyle name="Įprastas 4 8 2 2 3 3 2" xfId="14224" xr:uid="{02846CD7-7C87-46D7-9DC6-B84EE55B40E1}"/>
    <cellStyle name="Įprastas 4 8 2 2 3 4" xfId="7017" xr:uid="{9DEF2824-E5B6-4B38-99A6-97D9200FEC6D}"/>
    <cellStyle name="Įprastas 4 8 2 2 3 4 2" xfId="14947" xr:uid="{928AF074-342D-4B15-9515-1B46F1C0BCB8}"/>
    <cellStyle name="Įprastas 4 8 2 2 3 5" xfId="4366" xr:uid="{E49C5429-9171-4FCE-B7D9-9C569B6E5494}"/>
    <cellStyle name="Įprastas 4 8 2 2 3 5 2" xfId="12296" xr:uid="{B2ECC5D3-1152-4567-8601-78B49E632C6A}"/>
    <cellStyle name="Įprastas 4 8 2 2 3 6" xfId="8802" xr:uid="{7AC44DB1-9B8C-4F68-AEC2-1715A8330F36}"/>
    <cellStyle name="Įprastas 4 8 2 2 4" xfId="1516" xr:uid="{7CCF4C86-6ACA-4B2B-AF02-3B138C895549}"/>
    <cellStyle name="Įprastas 4 8 2 2 4 2" xfId="5571" xr:uid="{51435780-59BC-416F-9B13-567BC47D6238}"/>
    <cellStyle name="Įprastas 4 8 2 2 4 2 2" xfId="13501" xr:uid="{8EA3A331-8232-440F-A260-DF60DA35F335}"/>
    <cellStyle name="Įprastas 4 8 2 2 4 3" xfId="7258" xr:uid="{2B946237-303A-460A-B91D-84EB2E95768F}"/>
    <cellStyle name="Įprastas 4 8 2 2 4 3 2" xfId="15188" xr:uid="{C0F007FB-0F88-403E-9334-8F57649287CA}"/>
    <cellStyle name="Įprastas 4 8 2 2 4 4" xfId="4607" xr:uid="{054163B1-A297-417F-B176-AC58477FEEAF}"/>
    <cellStyle name="Įprastas 4 8 2 2 4 4 2" xfId="12537" xr:uid="{3A9ECA07-5322-4CB9-A103-375B00F75CC0}"/>
    <cellStyle name="Įprastas 4 8 2 2 4 5" xfId="9446" xr:uid="{0E14ACB5-E367-4A88-8E0A-6244424E06EF}"/>
    <cellStyle name="Įprastas 4 8 2 2 5" xfId="1838" xr:uid="{C6B6224C-5FA2-42A2-B550-A6D8249F831E}"/>
    <cellStyle name="Įprastas 4 8 2 2 5 2" xfId="4848" xr:uid="{35B38FA8-08DC-41DA-A4BD-3D05DE7378CF}"/>
    <cellStyle name="Įprastas 4 8 2 2 5 2 2" xfId="12778" xr:uid="{E0B60C17-4F96-45D6-B2A7-71820CADD4ED}"/>
    <cellStyle name="Įprastas 4 8 2 2 5 3" xfId="9768" xr:uid="{DF9E3B1A-8431-4221-BEF1-423F0FCB0791}"/>
    <cellStyle name="Įprastas 4 8 2 2 6" xfId="2482" xr:uid="{43CD44E2-08C7-425C-935D-DC6A197DEFAC}"/>
    <cellStyle name="Įprastas 4 8 2 2 6 2" xfId="5812" xr:uid="{EEE4C483-D2C2-4354-850D-64BDF7529378}"/>
    <cellStyle name="Įprastas 4 8 2 2 6 2 2" xfId="13742" xr:uid="{1A24E335-8F10-4BCC-8E2C-22D1CAB49BAF}"/>
    <cellStyle name="Įprastas 4 8 2 2 6 3" xfId="10412" xr:uid="{8DFF0D1D-66E5-4B5B-B269-0FA0E6289E36}"/>
    <cellStyle name="Įprastas 4 8 2 2 7" xfId="3126" xr:uid="{74C72B5D-4148-4C22-955F-03B57DB95183}"/>
    <cellStyle name="Įprastas 4 8 2 2 7 2" xfId="6535" xr:uid="{D9237D36-67B5-449B-B0D2-6F67540E446B}"/>
    <cellStyle name="Įprastas 4 8 2 2 7 2 2" xfId="14465" xr:uid="{FC33C60D-ED67-41B1-A0D6-5EC2EBF94295}"/>
    <cellStyle name="Įprastas 4 8 2 2 7 3" xfId="11056" xr:uid="{AD132858-9D0C-484D-AF8C-1434B1F84BCC}"/>
    <cellStyle name="Įprastas 4 8 2 2 8" xfId="3884" xr:uid="{FC9CAFA3-B6C2-460C-B9F3-C892A7FDDAD3}"/>
    <cellStyle name="Įprastas 4 8 2 2 8 2" xfId="11814" xr:uid="{05359043-0875-482D-BE06-C868C53E71EF}"/>
    <cellStyle name="Įprastas 4 8 2 2 9" xfId="7514" xr:uid="{A750C6C4-D069-4B87-AA72-2627BD2BAE8C}"/>
    <cellStyle name="Įprastas 4 8 2 2 9 2" xfId="15444" xr:uid="{68A1F58F-AE5A-42EE-BFC9-CBF43E851714}"/>
    <cellStyle name="Įprastas 4 8 2 3" xfId="420" xr:uid="{0E9CBF42-3D3F-440C-84EE-0CCBE19D89A4}"/>
    <cellStyle name="Įprastas 4 8 2 3 2" xfId="1064" xr:uid="{634ECBA6-F2F1-470F-8111-F40102E08B30}"/>
    <cellStyle name="Įprastas 4 8 2 3 2 2" xfId="4969" xr:uid="{EAB2D1DA-4A0D-4570-9336-FA9E5455D3EB}"/>
    <cellStyle name="Įprastas 4 8 2 3 2 2 2" xfId="12899" xr:uid="{CCA48F2C-8CA1-41F3-9D78-5C6049166819}"/>
    <cellStyle name="Įprastas 4 8 2 3 2 3" xfId="8994" xr:uid="{4EFF6392-E9F9-4488-8260-DC244CF38C00}"/>
    <cellStyle name="Įprastas 4 8 2 3 3" xfId="2030" xr:uid="{3A4CE255-2821-45D9-8201-22CC06634B4E}"/>
    <cellStyle name="Įprastas 4 8 2 3 3 2" xfId="5933" xr:uid="{1C726A0D-1B82-40BE-B045-019F525F7228}"/>
    <cellStyle name="Įprastas 4 8 2 3 3 2 2" xfId="13863" xr:uid="{D63DBC28-D0D9-44B5-AFF0-DE5BFA84BB5C}"/>
    <cellStyle name="Įprastas 4 8 2 3 3 3" xfId="9960" xr:uid="{18C04DBD-9790-4D4C-B084-E79E153730D2}"/>
    <cellStyle name="Įprastas 4 8 2 3 4" xfId="2674" xr:uid="{6843F68D-101F-4247-883B-A74CE8C83843}"/>
    <cellStyle name="Įprastas 4 8 2 3 4 2" xfId="6656" xr:uid="{4EA77179-ECDB-4711-8167-D634B7121213}"/>
    <cellStyle name="Įprastas 4 8 2 3 4 2 2" xfId="14586" xr:uid="{7863D73D-B3D8-4865-A537-B0536D1F747D}"/>
    <cellStyle name="Įprastas 4 8 2 3 4 3" xfId="10604" xr:uid="{1C9BD22D-4F60-400C-A0E4-1E0D7926DADE}"/>
    <cellStyle name="Įprastas 4 8 2 3 5" xfId="3318" xr:uid="{EEA51282-36F2-4949-976F-06B2A7434577}"/>
    <cellStyle name="Įprastas 4 8 2 3 5 2" xfId="11248" xr:uid="{9C18C828-658C-4C20-97CE-0F1CC2F44034}"/>
    <cellStyle name="Įprastas 4 8 2 3 6" xfId="4005" xr:uid="{58B14D10-EEEF-4277-940A-DCACD80C28D6}"/>
    <cellStyle name="Įprastas 4 8 2 3 6 2" xfId="11935" xr:uid="{4033F862-F5D8-43E3-9100-45C9C4C0BD2F}"/>
    <cellStyle name="Įprastas 4 8 2 3 7" xfId="7706" xr:uid="{A4FEF7B6-DAF9-4C86-A2A7-339E80C6EC50}"/>
    <cellStyle name="Įprastas 4 8 2 3 7 2" xfId="15636" xr:uid="{0F96AD78-643A-4403-82FB-43313D58745B}"/>
    <cellStyle name="Įprastas 4 8 2 3 8" xfId="8350" xr:uid="{41B13C52-D660-4C1D-A86E-4DFBC5AA6ABC}"/>
    <cellStyle name="Įprastas 4 8 2 4" xfId="742" xr:uid="{24E33DB4-BA2B-405C-A297-5065A7F9AFFD}"/>
    <cellStyle name="Įprastas 4 8 2 4 2" xfId="5210" xr:uid="{2BD3AAAD-A257-462A-ADE5-844675F37791}"/>
    <cellStyle name="Įprastas 4 8 2 4 2 2" xfId="13140" xr:uid="{A209C406-AE82-4F05-B8B8-B09A5E3B71C1}"/>
    <cellStyle name="Įprastas 4 8 2 4 3" xfId="6174" xr:uid="{DB3364E5-F945-44D1-BAE4-94F97F6960B5}"/>
    <cellStyle name="Įprastas 4 8 2 4 3 2" xfId="14104" xr:uid="{397A86B5-63C5-480A-83B2-38D78E45FC7A}"/>
    <cellStyle name="Įprastas 4 8 2 4 4" xfId="6897" xr:uid="{C4F5B891-F78E-4DD0-9D06-21ED89364E74}"/>
    <cellStyle name="Įprastas 4 8 2 4 4 2" xfId="14827" xr:uid="{AE17963B-BD17-4574-8DE7-A9DD3DB90422}"/>
    <cellStyle name="Įprastas 4 8 2 4 5" xfId="4246" xr:uid="{89935DAA-F589-4B04-960A-68307970D77E}"/>
    <cellStyle name="Įprastas 4 8 2 4 5 2" xfId="12176" xr:uid="{583D5C2C-F30A-4A7C-9D28-F8D6C81DE9A1}"/>
    <cellStyle name="Įprastas 4 8 2 4 6" xfId="8672" xr:uid="{9A0941EE-E0CA-417D-A096-9BB30B020836}"/>
    <cellStyle name="Įprastas 4 8 2 5" xfId="1386" xr:uid="{2AF3C79A-EF42-4BF1-B964-5554BBD5B440}"/>
    <cellStyle name="Įprastas 4 8 2 5 2" xfId="5451" xr:uid="{B9847AC3-DF4E-4C53-A218-800F1537EC54}"/>
    <cellStyle name="Įprastas 4 8 2 5 2 2" xfId="13381" xr:uid="{E8648204-2857-4F38-96CD-341CD52E04FF}"/>
    <cellStyle name="Įprastas 4 8 2 5 3" xfId="7138" xr:uid="{25249316-B5C7-4F47-868B-9EFC400D8C16}"/>
    <cellStyle name="Įprastas 4 8 2 5 3 2" xfId="15068" xr:uid="{FEB7B570-475C-4C41-A0C3-6D4F8E69E9DC}"/>
    <cellStyle name="Įprastas 4 8 2 5 4" xfId="4487" xr:uid="{02DD9E33-809F-44BB-B514-ECA55B784B38}"/>
    <cellStyle name="Įprastas 4 8 2 5 4 2" xfId="12417" xr:uid="{7F8B16A8-697F-46AE-9374-9406EDC4253C}"/>
    <cellStyle name="Įprastas 4 8 2 5 5" xfId="9316" xr:uid="{5526C955-60FF-40E9-88F6-57AD5956344A}"/>
    <cellStyle name="Įprastas 4 8 2 6" xfId="1708" xr:uid="{E84AA12B-2A8F-467B-A098-7E1E40F3AF94}"/>
    <cellStyle name="Įprastas 4 8 2 6 2" xfId="4728" xr:uid="{658EFDB8-61A6-4E58-A4F9-D0B7A1CB5C4B}"/>
    <cellStyle name="Įprastas 4 8 2 6 2 2" xfId="12658" xr:uid="{48A040D2-A35C-4D53-A692-AB3BAE914CF5}"/>
    <cellStyle name="Įprastas 4 8 2 6 3" xfId="9638" xr:uid="{2FF55D21-22E7-42DB-8038-00405214287F}"/>
    <cellStyle name="Įprastas 4 8 2 7" xfId="2352" xr:uid="{ACDBD0B8-7910-4A21-940E-346987319D21}"/>
    <cellStyle name="Įprastas 4 8 2 7 2" xfId="5692" xr:uid="{4A75CD03-ED84-4385-91B8-D71FB3291735}"/>
    <cellStyle name="Įprastas 4 8 2 7 2 2" xfId="13622" xr:uid="{849B8952-E5E5-4887-9F74-E3F71A4CB6D7}"/>
    <cellStyle name="Įprastas 4 8 2 7 3" xfId="10282" xr:uid="{13848D6A-BBF4-490E-B9DD-F2103CC20C18}"/>
    <cellStyle name="Įprastas 4 8 2 8" xfId="2996" xr:uid="{C5BC204A-277B-4968-A5B9-DF95A123EFA1}"/>
    <cellStyle name="Įprastas 4 8 2 8 2" xfId="6415" xr:uid="{B62CC8D5-CA9D-4DEB-81FF-8C4FB8A491D1}"/>
    <cellStyle name="Įprastas 4 8 2 8 2 2" xfId="14345" xr:uid="{0A5CF24F-1052-4FCE-B21E-BD4DA359C42B}"/>
    <cellStyle name="Įprastas 4 8 2 8 3" xfId="10926" xr:uid="{71A1E151-43D4-4178-BC0A-96A0C8A98D62}"/>
    <cellStyle name="Įprastas 4 8 2 9" xfId="3640" xr:uid="{4A63B201-A9E8-4ECC-A1A2-8B6E0E0D5CE4}"/>
    <cellStyle name="Įprastas 4 8 2 9 2" xfId="11570" xr:uid="{00091324-82B9-4404-88B1-D8188F93174D}"/>
    <cellStyle name="Įprastas 4 8 3" xfId="163" xr:uid="{673EBF94-48F9-414E-A997-CBAB02B5C930}"/>
    <cellStyle name="Įprastas 4 8 3 10" xfId="8093" xr:uid="{1E498247-A343-4EBC-B5AF-2D9943DDA013}"/>
    <cellStyle name="Įprastas 4 8 3 2" xfId="485" xr:uid="{1C0A7E71-FF60-4EE0-B054-99DF56BF15F9}"/>
    <cellStyle name="Įprastas 4 8 3 2 2" xfId="1129" xr:uid="{7FA724E4-68F0-40F4-A83E-A30E2CC9D17B}"/>
    <cellStyle name="Įprastas 4 8 3 2 2 2" xfId="5029" xr:uid="{09C1C4A2-950B-42E2-B5F1-2F53828ABECF}"/>
    <cellStyle name="Įprastas 4 8 3 2 2 2 2" xfId="12959" xr:uid="{FE7C438F-8DEC-4255-B9B7-EAD9A66C4FE3}"/>
    <cellStyle name="Įprastas 4 8 3 2 2 3" xfId="9059" xr:uid="{E6C88855-03B0-4377-ACEA-9487CB11DC13}"/>
    <cellStyle name="Įprastas 4 8 3 2 3" xfId="2095" xr:uid="{58A731C6-69D1-48F8-9F1A-6B692E2A7515}"/>
    <cellStyle name="Įprastas 4 8 3 2 3 2" xfId="5993" xr:uid="{7C6F699D-749E-4F07-97DF-D27C594D5766}"/>
    <cellStyle name="Įprastas 4 8 3 2 3 2 2" xfId="13923" xr:uid="{964941A9-2EE4-4836-A07A-ED0B23130E27}"/>
    <cellStyle name="Įprastas 4 8 3 2 3 3" xfId="10025" xr:uid="{BA62E3B4-D2D1-4982-A2A4-C06DF9E43315}"/>
    <cellStyle name="Įprastas 4 8 3 2 4" xfId="2739" xr:uid="{AA707AB5-C2AF-42DE-89C7-4B88F261D0C3}"/>
    <cellStyle name="Įprastas 4 8 3 2 4 2" xfId="6716" xr:uid="{73A14193-838D-4AC7-88A9-FA34968C31F0}"/>
    <cellStyle name="Įprastas 4 8 3 2 4 2 2" xfId="14646" xr:uid="{5A319933-AB48-431A-BC46-B7B6D2656201}"/>
    <cellStyle name="Įprastas 4 8 3 2 4 3" xfId="10669" xr:uid="{B3B5C26C-7554-48D1-88AA-9E51B605238A}"/>
    <cellStyle name="Įprastas 4 8 3 2 5" xfId="3383" xr:uid="{61C2E7BD-2F25-4804-93E7-C1BC9C129349}"/>
    <cellStyle name="Įprastas 4 8 3 2 5 2" xfId="11313" xr:uid="{E668EC98-F90A-4264-89CD-9AC408ACB27F}"/>
    <cellStyle name="Įprastas 4 8 3 2 6" xfId="4065" xr:uid="{83A1A213-C281-4118-BF90-A0B15BA9A804}"/>
    <cellStyle name="Įprastas 4 8 3 2 6 2" xfId="11995" xr:uid="{24782BB4-6284-43BD-8401-1E1769DD68F4}"/>
    <cellStyle name="Įprastas 4 8 3 2 7" xfId="7771" xr:uid="{553EAE7F-0D45-41D6-AA74-2A691CBC2F82}"/>
    <cellStyle name="Įprastas 4 8 3 2 7 2" xfId="15701" xr:uid="{25B0FC83-6C17-496F-8D22-3117A07D8EC6}"/>
    <cellStyle name="Įprastas 4 8 3 2 8" xfId="8415" xr:uid="{1E15B375-9D10-474E-8D99-0669B3A61358}"/>
    <cellStyle name="Įprastas 4 8 3 3" xfId="807" xr:uid="{1DB67F62-82F5-48A1-8A4C-C112D508F59C}"/>
    <cellStyle name="Įprastas 4 8 3 3 2" xfId="5270" xr:uid="{43172E11-6605-4A3A-AB0D-46E9FDEED035}"/>
    <cellStyle name="Įprastas 4 8 3 3 2 2" xfId="13200" xr:uid="{ADA6B321-0A72-45CE-94DE-D8BEB5EB8286}"/>
    <cellStyle name="Įprastas 4 8 3 3 3" xfId="6234" xr:uid="{89F01DAD-E35D-4BE3-8322-1FB1CFD35629}"/>
    <cellStyle name="Įprastas 4 8 3 3 3 2" xfId="14164" xr:uid="{CEE7F15B-9D0E-4102-ACC1-81555D4C8835}"/>
    <cellStyle name="Įprastas 4 8 3 3 4" xfId="6957" xr:uid="{C4F56260-C463-449D-AC5C-85B6A3944CA0}"/>
    <cellStyle name="Įprastas 4 8 3 3 4 2" xfId="14887" xr:uid="{C7F3FEC8-3125-4EE1-A9BB-C656A9F78410}"/>
    <cellStyle name="Įprastas 4 8 3 3 5" xfId="4306" xr:uid="{23642280-8C73-4A12-85B0-A75DD3BBAB09}"/>
    <cellStyle name="Įprastas 4 8 3 3 5 2" xfId="12236" xr:uid="{089B39BC-017C-4B0C-B0A1-9D50ABB1CAC5}"/>
    <cellStyle name="Įprastas 4 8 3 3 6" xfId="8737" xr:uid="{315555AB-2EC5-4DCC-8582-5E4289A30288}"/>
    <cellStyle name="Įprastas 4 8 3 4" xfId="1451" xr:uid="{3081D061-8342-4447-821B-4B2B719E5CF4}"/>
    <cellStyle name="Įprastas 4 8 3 4 2" xfId="5511" xr:uid="{9C05D621-2DC6-49F4-BB78-272935F24180}"/>
    <cellStyle name="Įprastas 4 8 3 4 2 2" xfId="13441" xr:uid="{6496ED52-9D15-4192-ACEF-0AB1EA5F500A}"/>
    <cellStyle name="Įprastas 4 8 3 4 3" xfId="7198" xr:uid="{A54D37DE-D80B-4DF3-BDEC-D4DDEC29012D}"/>
    <cellStyle name="Įprastas 4 8 3 4 3 2" xfId="15128" xr:uid="{8A6B62FB-453A-4C17-A510-59CAA0C915EE}"/>
    <cellStyle name="Įprastas 4 8 3 4 4" xfId="4547" xr:uid="{56C9CB66-9716-43B9-A787-79C32849D74D}"/>
    <cellStyle name="Įprastas 4 8 3 4 4 2" xfId="12477" xr:uid="{56B728CD-C5D5-4191-87C2-3B6E5085F3D3}"/>
    <cellStyle name="Įprastas 4 8 3 4 5" xfId="9381" xr:uid="{320CE669-8224-4D19-BF72-291BF61550BD}"/>
    <cellStyle name="Įprastas 4 8 3 5" xfId="1773" xr:uid="{3F0F518B-9CD4-4F72-9AE8-7DC0A0BBE301}"/>
    <cellStyle name="Įprastas 4 8 3 5 2" xfId="4788" xr:uid="{B4370D30-9926-44F7-8D38-7F38243C0A8C}"/>
    <cellStyle name="Įprastas 4 8 3 5 2 2" xfId="12718" xr:uid="{01B70275-1ADC-4B2A-BC84-56E047D5FB50}"/>
    <cellStyle name="Įprastas 4 8 3 5 3" xfId="9703" xr:uid="{46493EA0-7653-4101-AF7D-9E20E09FD23C}"/>
    <cellStyle name="Įprastas 4 8 3 6" xfId="2417" xr:uid="{E62A40BB-2747-4148-9AFA-C8BE939ED075}"/>
    <cellStyle name="Įprastas 4 8 3 6 2" xfId="5752" xr:uid="{8634A85B-5596-4348-9B4F-AAE15E46BB31}"/>
    <cellStyle name="Įprastas 4 8 3 6 2 2" xfId="13682" xr:uid="{F67093C7-2471-4F99-9CBE-634209970075}"/>
    <cellStyle name="Įprastas 4 8 3 6 3" xfId="10347" xr:uid="{1CAB0587-6D00-4C52-B961-664816A0E7EF}"/>
    <cellStyle name="Įprastas 4 8 3 7" xfId="3061" xr:uid="{567E164F-3199-44B1-9A73-BA0BE7089784}"/>
    <cellStyle name="Įprastas 4 8 3 7 2" xfId="6475" xr:uid="{D62975D0-CC8D-4432-98E0-636D15EE7895}"/>
    <cellStyle name="Įprastas 4 8 3 7 2 2" xfId="14405" xr:uid="{B022EC11-2B97-47CB-98E5-5DDEEF8A8970}"/>
    <cellStyle name="Įprastas 4 8 3 7 3" xfId="10991" xr:uid="{358F51D0-E5C8-4EA9-BA94-F20C6296C259}"/>
    <cellStyle name="Įprastas 4 8 3 8" xfId="3824" xr:uid="{CA8F09F3-0D2A-4BAE-B286-232E361E1272}"/>
    <cellStyle name="Įprastas 4 8 3 8 2" xfId="11754" xr:uid="{4D0406A6-3662-4447-8D62-DE3BC9589004}"/>
    <cellStyle name="Įprastas 4 8 3 9" xfId="7449" xr:uid="{19887E71-2C65-4CC9-BF6B-7CF1BDDCFDC7}"/>
    <cellStyle name="Įprastas 4 8 3 9 2" xfId="15379" xr:uid="{60F88676-2267-4F05-A91E-1F4947C74C73}"/>
    <cellStyle name="Įprastas 4 8 4" xfId="292" xr:uid="{453CBB42-F9CA-4817-992C-8D7BDA0197A7}"/>
    <cellStyle name="Įprastas 4 8 4 10" xfId="8222" xr:uid="{B8A55618-365B-4B3A-B9E6-CE3D98DCBB73}"/>
    <cellStyle name="Įprastas 4 8 4 2" xfId="614" xr:uid="{383667F2-792B-451D-B445-AD2B7651DE40}"/>
    <cellStyle name="Įprastas 4 8 4 2 2" xfId="1258" xr:uid="{B0819593-6352-4868-8AAE-D92D2DBDDBBF}"/>
    <cellStyle name="Įprastas 4 8 4 2 2 2" xfId="9188" xr:uid="{6517444C-EB74-4423-BC2B-D9CC411D4A71}"/>
    <cellStyle name="Įprastas 4 8 4 2 3" xfId="2224" xr:uid="{B58DAC62-D9C1-4C58-8700-B211C982898A}"/>
    <cellStyle name="Įprastas 4 8 4 2 3 2" xfId="10154" xr:uid="{76CFBBE1-3A73-48CA-8733-371A3E8D5119}"/>
    <cellStyle name="Įprastas 4 8 4 2 4" xfId="2868" xr:uid="{F36D3931-750C-4FAF-88EB-4603BF59ADC9}"/>
    <cellStyle name="Įprastas 4 8 4 2 4 2" xfId="10798" xr:uid="{3CB29750-2FD1-4E0A-AEDE-9A8E89C7F5DA}"/>
    <cellStyle name="Įprastas 4 8 4 2 5" xfId="3512" xr:uid="{3EC98E09-5841-4C87-9C8D-D29F72B847C0}"/>
    <cellStyle name="Įprastas 4 8 4 2 5 2" xfId="11442" xr:uid="{856CF3B4-CD64-4846-9932-70CC5E0AB475}"/>
    <cellStyle name="Įprastas 4 8 4 2 6" xfId="4909" xr:uid="{E2304EBE-0415-4039-928F-4825546B8577}"/>
    <cellStyle name="Įprastas 4 8 4 2 6 2" xfId="12839" xr:uid="{EE046342-2F3E-4A69-9773-BC6E4D2EA83E}"/>
    <cellStyle name="Įprastas 4 8 4 2 7" xfId="7900" xr:uid="{311EBCB1-D8EB-481B-99A7-F2DFF01C77DD}"/>
    <cellStyle name="Įprastas 4 8 4 2 7 2" xfId="15830" xr:uid="{0C608B02-C3E8-40D5-8069-B5882B1401CF}"/>
    <cellStyle name="Įprastas 4 8 4 2 8" xfId="8544" xr:uid="{3BF39F56-639D-45DA-8038-EC80CC263267}"/>
    <cellStyle name="Įprastas 4 8 4 3" xfId="936" xr:uid="{31D90878-8734-44FF-B1F7-C89113E0783C}"/>
    <cellStyle name="Įprastas 4 8 4 3 2" xfId="5873" xr:uid="{2DF11EE2-7EC8-4961-8DB3-E3BC41D246FF}"/>
    <cellStyle name="Įprastas 4 8 4 3 2 2" xfId="13803" xr:uid="{51F46503-D308-4E83-9F61-9CC6FBA01859}"/>
    <cellStyle name="Įprastas 4 8 4 3 3" xfId="8866" xr:uid="{117FB0B8-3A00-4D71-98D9-8137C976EA20}"/>
    <cellStyle name="Įprastas 4 8 4 4" xfId="1580" xr:uid="{C8F7AAF5-2309-43AE-9920-A34D4CD622B3}"/>
    <cellStyle name="Įprastas 4 8 4 4 2" xfId="6596" xr:uid="{23A9834B-56D9-4727-948A-027561AAFB86}"/>
    <cellStyle name="Įprastas 4 8 4 4 2 2" xfId="14526" xr:uid="{6A7F33C8-3027-4ACA-A523-17C08366DCEC}"/>
    <cellStyle name="Įprastas 4 8 4 4 3" xfId="9510" xr:uid="{008210DC-6E63-4E59-8066-D7C186571185}"/>
    <cellStyle name="Įprastas 4 8 4 5" xfId="1902" xr:uid="{14158072-51AB-410D-AE2D-F2B262277936}"/>
    <cellStyle name="Įprastas 4 8 4 5 2" xfId="9832" xr:uid="{360D929D-E2C5-4436-8F6A-9146E4793B7E}"/>
    <cellStyle name="Įprastas 4 8 4 6" xfId="2546" xr:uid="{025AE9CE-2A5E-4A11-9E48-A7259EEFB8C4}"/>
    <cellStyle name="Įprastas 4 8 4 6 2" xfId="10476" xr:uid="{989B1979-739B-49CF-8DDD-4DD89A2FA765}"/>
    <cellStyle name="Įprastas 4 8 4 7" xfId="3190" xr:uid="{44D0303B-7F30-40D8-817E-FD4ECDFC8E56}"/>
    <cellStyle name="Įprastas 4 8 4 7 2" xfId="11120" xr:uid="{5C1550BA-A972-4619-8F29-B6A95D6F304A}"/>
    <cellStyle name="Įprastas 4 8 4 8" xfId="3945" xr:uid="{08176B14-5CAB-48EE-9F57-36E53EF3865C}"/>
    <cellStyle name="Įprastas 4 8 4 8 2" xfId="11875" xr:uid="{12080735-D514-4D08-8522-96C4C00FF9A0}"/>
    <cellStyle name="Įprastas 4 8 4 9" xfId="7578" xr:uid="{26B85978-C74E-4BF9-A092-59986175774F}"/>
    <cellStyle name="Įprastas 4 8 4 9 2" xfId="15508" xr:uid="{52E1EE88-EA49-473F-9153-E5F3816753C4}"/>
    <cellStyle name="Įprastas 4 8 5" xfId="355" xr:uid="{3F39E7A0-E41F-4644-95A6-E9452D196381}"/>
    <cellStyle name="Įprastas 4 8 5 2" xfId="999" xr:uid="{180CD2E9-C45D-4EB7-B293-C31267C59589}"/>
    <cellStyle name="Įprastas 4 8 5 2 2" xfId="5150" xr:uid="{C1A8534C-3936-4530-8D93-BE4B78F0425A}"/>
    <cellStyle name="Įprastas 4 8 5 2 2 2" xfId="13080" xr:uid="{2736B87F-38E4-486E-8D5F-B08AF4971218}"/>
    <cellStyle name="Įprastas 4 8 5 2 3" xfId="8929" xr:uid="{42F33707-1F49-42BD-B7E3-7136F3EAEE1C}"/>
    <cellStyle name="Įprastas 4 8 5 3" xfId="1965" xr:uid="{0514CD9F-B563-4214-A79E-7C8BAF151D66}"/>
    <cellStyle name="Įprastas 4 8 5 3 2" xfId="6114" xr:uid="{2F2E78A6-42C9-4E46-BF80-C8DEA27EFFE0}"/>
    <cellStyle name="Įprastas 4 8 5 3 2 2" xfId="14044" xr:uid="{147DE5E7-E22D-477B-ACAC-18958E3BF168}"/>
    <cellStyle name="Įprastas 4 8 5 3 3" xfId="9895" xr:uid="{79F20A5F-5A0C-4F80-8056-A251ED68266C}"/>
    <cellStyle name="Įprastas 4 8 5 4" xfId="2609" xr:uid="{AE4A7AFD-C33E-4AC7-B3E9-170EA819583A}"/>
    <cellStyle name="Įprastas 4 8 5 4 2" xfId="6837" xr:uid="{796A94AD-17F2-4F47-BA83-D9F6EB630A39}"/>
    <cellStyle name="Įprastas 4 8 5 4 2 2" xfId="14767" xr:uid="{B7735E9B-51C5-4572-983D-49F6E095BE8B}"/>
    <cellStyle name="Įprastas 4 8 5 4 3" xfId="10539" xr:uid="{F016F1D9-C62C-40D9-AFD0-4047258DA0AF}"/>
    <cellStyle name="Įprastas 4 8 5 5" xfId="3253" xr:uid="{1FFBCBA4-16B1-439D-8CBA-E3A5B0CAE3C6}"/>
    <cellStyle name="Įprastas 4 8 5 5 2" xfId="11183" xr:uid="{560EE6F7-4371-4755-90F5-C712CD22749C}"/>
    <cellStyle name="Įprastas 4 8 5 6" xfId="4186" xr:uid="{CB27CD39-515F-4BFB-A44E-0AADEDF48CF7}"/>
    <cellStyle name="Įprastas 4 8 5 6 2" xfId="12116" xr:uid="{3094CE12-78DB-45FC-B62C-10CF3B9B17BE}"/>
    <cellStyle name="Įprastas 4 8 5 7" xfId="7641" xr:uid="{A7DEF55C-4FD0-4755-BF9D-A8078D11ED67}"/>
    <cellStyle name="Įprastas 4 8 5 7 2" xfId="15571" xr:uid="{599C95A4-BBD9-4CAB-8C9C-E70A50903B34}"/>
    <cellStyle name="Įprastas 4 8 5 8" xfId="8285" xr:uid="{28F9E58E-EC0E-4032-87C4-0FF371059454}"/>
    <cellStyle name="Įprastas 4 8 6" xfId="677" xr:uid="{A2EA4ACD-C798-4294-9DF4-20C9A2B69462}"/>
    <cellStyle name="Įprastas 4 8 6 2" xfId="5391" xr:uid="{2049A0F3-86AF-4D1D-B505-4E086B952028}"/>
    <cellStyle name="Įprastas 4 8 6 2 2" xfId="13321" xr:uid="{9C4D5D59-6709-4546-9F9B-17D3E7C2D9DA}"/>
    <cellStyle name="Įprastas 4 8 6 3" xfId="7078" xr:uid="{F18C22C7-228D-4456-B876-56CAD32CBF37}"/>
    <cellStyle name="Įprastas 4 8 6 3 2" xfId="15008" xr:uid="{A2FBF18E-3D88-4766-B06D-27EE5DA20AF6}"/>
    <cellStyle name="Įprastas 4 8 6 4" xfId="4427" xr:uid="{FDEB4EAF-81B5-4D1A-90C2-852836668760}"/>
    <cellStyle name="Įprastas 4 8 6 4 2" xfId="12357" xr:uid="{7201402D-0278-43B4-B17B-64AED5E07DF7}"/>
    <cellStyle name="Įprastas 4 8 6 5" xfId="8607" xr:uid="{3721DEE9-A2B3-48DC-982C-5B063A004FDC}"/>
    <cellStyle name="Įprastas 4 8 7" xfId="1321" xr:uid="{69B41D13-C50B-4C91-8768-120494D21852}"/>
    <cellStyle name="Įprastas 4 8 7 2" xfId="4668" xr:uid="{A8DBCA24-EC61-4247-A675-79E815A0B9B8}"/>
    <cellStyle name="Įprastas 4 8 7 2 2" xfId="12598" xr:uid="{29BDA765-9692-46C7-9BE5-F6E8249ADF7B}"/>
    <cellStyle name="Įprastas 4 8 7 3" xfId="9251" xr:uid="{E681C7A1-245D-4EF0-89BF-15AAA4E20068}"/>
    <cellStyle name="Įprastas 4 8 8" xfId="1643" xr:uid="{33E48879-D175-4CEE-8332-FEC103A4E484}"/>
    <cellStyle name="Įprastas 4 8 8 2" xfId="5632" xr:uid="{41CA8075-8187-483A-B9A3-DE30F7811BAD}"/>
    <cellStyle name="Įprastas 4 8 8 2 2" xfId="13562" xr:uid="{2630921D-B2A0-461F-BE1F-DA9482C9A2CC}"/>
    <cellStyle name="Įprastas 4 8 8 3" xfId="9573" xr:uid="{C1732EE7-97DF-4BE2-8F35-D11B3C9B05FF}"/>
    <cellStyle name="Įprastas 4 8 9" xfId="2287" xr:uid="{AB7B1C04-4314-4FE4-9BEA-9A3BEF701D87}"/>
    <cellStyle name="Įprastas 4 8 9 2" xfId="6355" xr:uid="{6F61069B-1E78-4579-8163-5EC3AFAFE508}"/>
    <cellStyle name="Įprastas 4 8 9 2 2" xfId="14285" xr:uid="{649E1AFC-41FE-4EFC-BDFA-E8AA9DDC3D1D}"/>
    <cellStyle name="Įprastas 4 8 9 3" xfId="10217" xr:uid="{2DEC9439-D250-4381-9264-6626DD76B8DF}"/>
    <cellStyle name="Įprastas 4 9" xfId="52" xr:uid="{6FE0FCC2-3D48-42F8-8F16-D81BEA7106C4}"/>
    <cellStyle name="Įprastas 4 9 10" xfId="2951" xr:uid="{00741AE7-EBFB-44D7-B848-C9E96C8707E4}"/>
    <cellStyle name="Įprastas 4 9 10 2" xfId="10881" xr:uid="{C944A500-9E36-49EB-A305-B36AF74BD404}"/>
    <cellStyle name="Įprastas 4 9 11" xfId="3595" xr:uid="{AD4A81BA-BD73-4539-B13A-A758A67D46B1}"/>
    <cellStyle name="Įprastas 4 9 11 2" xfId="11525" xr:uid="{EFA8C1C7-273A-47B1-9E41-16B8AB61E8F2}"/>
    <cellStyle name="Įprastas 4 9 12" xfId="3724" xr:uid="{3D4E448A-7F28-4F3C-B350-3C7B0CF1EE73}"/>
    <cellStyle name="Įprastas 4 9 12 2" xfId="11654" xr:uid="{FDC51827-D9F9-4345-8718-E13346350788}"/>
    <cellStyle name="Įprastas 4 9 13" xfId="7339" xr:uid="{378DF6D1-8032-48F5-A1B4-DEF86456DF40}"/>
    <cellStyle name="Įprastas 4 9 13 2" xfId="15269" xr:uid="{1F1544F3-A6CA-40AE-89FE-832A4624CBB3}"/>
    <cellStyle name="Įprastas 4 9 14" xfId="7983" xr:uid="{3C4D99B9-1EA8-4BC4-B82E-6589EAEBA4BF}"/>
    <cellStyle name="Įprastas 4 9 2" xfId="118" xr:uid="{2F4AC0B6-9B90-4195-BF6E-2B19AB4DB8C4}"/>
    <cellStyle name="Įprastas 4 9 2 10" xfId="3784" xr:uid="{A0625B55-9589-4B0F-B802-49A2A7167154}"/>
    <cellStyle name="Įprastas 4 9 2 10 2" xfId="11714" xr:uid="{EF498778-559A-423B-A1C9-9F88EEC9498D}"/>
    <cellStyle name="Įprastas 4 9 2 11" xfId="7404" xr:uid="{DA6C45EF-A302-43BD-A761-0CCBB3F7FBCA}"/>
    <cellStyle name="Įprastas 4 9 2 11 2" xfId="15334" xr:uid="{ED1CAD01-DA2B-47C8-A375-80323E9751F0}"/>
    <cellStyle name="Įprastas 4 9 2 12" xfId="8048" xr:uid="{619786D3-0044-45C4-BF0E-CE76E8F84467}"/>
    <cellStyle name="Įprastas 4 9 2 2" xfId="248" xr:uid="{5D5DC604-4566-4F4D-83FC-C9ACFE86B295}"/>
    <cellStyle name="Įprastas 4 9 2 2 10" xfId="8178" xr:uid="{58859C30-42CA-44BF-A0DF-A2ED2510B3A7}"/>
    <cellStyle name="Įprastas 4 9 2 2 2" xfId="570" xr:uid="{92B4C5AA-C980-456D-8BC2-C067F7AF8B9F}"/>
    <cellStyle name="Įprastas 4 9 2 2 2 2" xfId="1214" xr:uid="{2C44EA58-F210-4C2C-B84F-44D27F061C62}"/>
    <cellStyle name="Įprastas 4 9 2 2 2 2 2" xfId="5109" xr:uid="{A56CD2E3-883B-48E0-B966-98A63D557ED6}"/>
    <cellStyle name="Įprastas 4 9 2 2 2 2 2 2" xfId="13039" xr:uid="{998340C9-266D-4EC1-AEBB-35C96B695B7C}"/>
    <cellStyle name="Įprastas 4 9 2 2 2 2 3" xfId="9144" xr:uid="{6206C5EF-5163-4F1B-A948-33C887D9893F}"/>
    <cellStyle name="Įprastas 4 9 2 2 2 3" xfId="2180" xr:uid="{9E71B0A1-D210-4708-9D9C-B279D1F60C1F}"/>
    <cellStyle name="Įprastas 4 9 2 2 2 3 2" xfId="6073" xr:uid="{ABAC4694-3776-456F-8DE3-07CECF118FEC}"/>
    <cellStyle name="Įprastas 4 9 2 2 2 3 2 2" xfId="14003" xr:uid="{DD86A5EA-B2C2-40D7-AC68-03787CC16247}"/>
    <cellStyle name="Įprastas 4 9 2 2 2 3 3" xfId="10110" xr:uid="{9CAC9DA2-E5A1-49BB-AF16-66BC46F3E43A}"/>
    <cellStyle name="Įprastas 4 9 2 2 2 4" xfId="2824" xr:uid="{270E11A1-9C69-4084-8F91-53E69611541A}"/>
    <cellStyle name="Įprastas 4 9 2 2 2 4 2" xfId="6796" xr:uid="{9D77ED9E-BFF7-44B5-BD89-75AA7663A5FB}"/>
    <cellStyle name="Įprastas 4 9 2 2 2 4 2 2" xfId="14726" xr:uid="{68BCDFF4-3523-48BB-B1BE-1FD5B8193D23}"/>
    <cellStyle name="Įprastas 4 9 2 2 2 4 3" xfId="10754" xr:uid="{F91EEF99-FBD1-465C-B3FC-E140D692EDB2}"/>
    <cellStyle name="Įprastas 4 9 2 2 2 5" xfId="3468" xr:uid="{FC777658-7D30-4C27-A5C5-5A8A32D40828}"/>
    <cellStyle name="Įprastas 4 9 2 2 2 5 2" xfId="11398" xr:uid="{19DD5ED8-CAD4-4040-BE43-1F5D3C2B1E09}"/>
    <cellStyle name="Įprastas 4 9 2 2 2 6" xfId="4145" xr:uid="{3A180FFC-766C-4966-916A-514DB47F9684}"/>
    <cellStyle name="Įprastas 4 9 2 2 2 6 2" xfId="12075" xr:uid="{2B15BE88-46EA-4ECD-AE1B-611D92ACF513}"/>
    <cellStyle name="Įprastas 4 9 2 2 2 7" xfId="7856" xr:uid="{99F1356C-9ABF-42FD-87DC-05AB2E707018}"/>
    <cellStyle name="Įprastas 4 9 2 2 2 7 2" xfId="15786" xr:uid="{9F449082-FDA2-42AA-B3F4-53B4AEBAE1B8}"/>
    <cellStyle name="Įprastas 4 9 2 2 2 8" xfId="8500" xr:uid="{EBFB8F3B-860F-4154-9411-1FFD76C252A7}"/>
    <cellStyle name="Įprastas 4 9 2 2 3" xfId="892" xr:uid="{0F7F77DF-9E8A-4096-920D-4A81DEE909DF}"/>
    <cellStyle name="Įprastas 4 9 2 2 3 2" xfId="5350" xr:uid="{90851D67-28DB-40E3-B57F-328451C5DED8}"/>
    <cellStyle name="Įprastas 4 9 2 2 3 2 2" xfId="13280" xr:uid="{3545F3FC-B253-4A7B-8C89-B9D83C004462}"/>
    <cellStyle name="Įprastas 4 9 2 2 3 3" xfId="6314" xr:uid="{F8AA079F-61EE-402B-ACC3-CD96F73E15D4}"/>
    <cellStyle name="Įprastas 4 9 2 2 3 3 2" xfId="14244" xr:uid="{736DC6EF-D39E-4E98-AF73-F44EE82A3FE4}"/>
    <cellStyle name="Įprastas 4 9 2 2 3 4" xfId="7037" xr:uid="{318B5F8A-56F5-4E45-9B04-C065EC6A255D}"/>
    <cellStyle name="Įprastas 4 9 2 2 3 4 2" xfId="14967" xr:uid="{51D0ED24-A3E4-437F-B5C8-758CF0D64B25}"/>
    <cellStyle name="Įprastas 4 9 2 2 3 5" xfId="4386" xr:uid="{B46D79D7-9878-4E63-8765-39B70F165325}"/>
    <cellStyle name="Įprastas 4 9 2 2 3 5 2" xfId="12316" xr:uid="{E38A7593-D8F0-4F30-A6EC-B26EDF233A0D}"/>
    <cellStyle name="Įprastas 4 9 2 2 3 6" xfId="8822" xr:uid="{4C4B963E-7025-4294-B837-D3E4E374EE54}"/>
    <cellStyle name="Įprastas 4 9 2 2 4" xfId="1536" xr:uid="{0A447585-677D-44EF-8ACD-6B1EF346AD4C}"/>
    <cellStyle name="Įprastas 4 9 2 2 4 2" xfId="5591" xr:uid="{9C05402A-F94C-4059-A0F9-73CC486F7569}"/>
    <cellStyle name="Įprastas 4 9 2 2 4 2 2" xfId="13521" xr:uid="{9F3E9C08-CADC-4071-AA28-FD3A5784B32C}"/>
    <cellStyle name="Įprastas 4 9 2 2 4 3" xfId="7278" xr:uid="{FD52B61F-E216-490F-A766-28CCA8F45EC9}"/>
    <cellStyle name="Įprastas 4 9 2 2 4 3 2" xfId="15208" xr:uid="{1076972A-3E34-49CE-8C27-394B3A0E5D97}"/>
    <cellStyle name="Įprastas 4 9 2 2 4 4" xfId="4627" xr:uid="{48E9A4D0-0F95-4247-8D14-58FF002D5191}"/>
    <cellStyle name="Įprastas 4 9 2 2 4 4 2" xfId="12557" xr:uid="{6D9D9011-311A-4C72-8C50-12CAC28ADADB}"/>
    <cellStyle name="Įprastas 4 9 2 2 4 5" xfId="9466" xr:uid="{E6E5F577-F24E-4F6B-88B0-D8646586764E}"/>
    <cellStyle name="Įprastas 4 9 2 2 5" xfId="1858" xr:uid="{E3741609-FC79-44F1-AD11-4C7BC632E3A3}"/>
    <cellStyle name="Įprastas 4 9 2 2 5 2" xfId="4868" xr:uid="{09492F46-2475-47FA-98C7-C2B3374E08C9}"/>
    <cellStyle name="Įprastas 4 9 2 2 5 2 2" xfId="12798" xr:uid="{70B83CC0-C01D-4F0B-B313-F262554EE92A}"/>
    <cellStyle name="Įprastas 4 9 2 2 5 3" xfId="9788" xr:uid="{5C917186-5800-4BBA-9D82-580AC5D11673}"/>
    <cellStyle name="Įprastas 4 9 2 2 6" xfId="2502" xr:uid="{743D8A6D-9682-491A-8F93-096ED9EEDC89}"/>
    <cellStyle name="Įprastas 4 9 2 2 6 2" xfId="5832" xr:uid="{544B11D9-C989-4FA9-BC81-9396DEEF3621}"/>
    <cellStyle name="Įprastas 4 9 2 2 6 2 2" xfId="13762" xr:uid="{C003CE15-5DB8-42EE-A920-9D08F3A2C12F}"/>
    <cellStyle name="Įprastas 4 9 2 2 6 3" xfId="10432" xr:uid="{E0E4E558-6B3C-4E2E-8506-9E5C1FEF7E8B}"/>
    <cellStyle name="Įprastas 4 9 2 2 7" xfId="3146" xr:uid="{2BFE2956-C78A-4801-B060-467E334CB56F}"/>
    <cellStyle name="Įprastas 4 9 2 2 7 2" xfId="6555" xr:uid="{3059232B-CDED-4C4F-95A0-6EC4AF10E121}"/>
    <cellStyle name="Įprastas 4 9 2 2 7 2 2" xfId="14485" xr:uid="{EDDC7F60-E35D-475D-AF88-C56EBA86DA9E}"/>
    <cellStyle name="Įprastas 4 9 2 2 7 3" xfId="11076" xr:uid="{3109E5D1-E724-4BFB-8A58-7D8DE1D55AE7}"/>
    <cellStyle name="Įprastas 4 9 2 2 8" xfId="3904" xr:uid="{F4B621F9-1F9E-41E4-B676-9E36DF3F9EEE}"/>
    <cellStyle name="Įprastas 4 9 2 2 8 2" xfId="11834" xr:uid="{70137F51-FFBC-4363-A241-9268D480C76F}"/>
    <cellStyle name="Įprastas 4 9 2 2 9" xfId="7534" xr:uid="{07BE32AE-3F3D-478C-AB0D-9F626492DB8A}"/>
    <cellStyle name="Įprastas 4 9 2 2 9 2" xfId="15464" xr:uid="{D671A341-3342-4997-8700-3181037FB1E3}"/>
    <cellStyle name="Įprastas 4 9 2 3" xfId="440" xr:uid="{C8C47E82-A4BB-4FD3-B15D-9E9731E595B5}"/>
    <cellStyle name="Įprastas 4 9 2 3 2" xfId="1084" xr:uid="{24F50B55-F004-4A0F-A2C1-709860462746}"/>
    <cellStyle name="Įprastas 4 9 2 3 2 2" xfId="4989" xr:uid="{3876D4A4-598E-4AF2-8EA8-128FAED0D6F3}"/>
    <cellStyle name="Įprastas 4 9 2 3 2 2 2" xfId="12919" xr:uid="{2DAE71A0-B1B2-43A0-9ED9-E323D38E945D}"/>
    <cellStyle name="Įprastas 4 9 2 3 2 3" xfId="9014" xr:uid="{DA76CCB9-2979-45EA-9C4A-D591B9B3D835}"/>
    <cellStyle name="Įprastas 4 9 2 3 3" xfId="2050" xr:uid="{B1FFBCC3-FDC7-4519-9675-85C2EBDCD1A1}"/>
    <cellStyle name="Įprastas 4 9 2 3 3 2" xfId="5953" xr:uid="{70B249AE-C673-4646-A12E-709E902D3E8B}"/>
    <cellStyle name="Įprastas 4 9 2 3 3 2 2" xfId="13883" xr:uid="{53444849-8838-499C-96BE-0F691FFA5BF5}"/>
    <cellStyle name="Įprastas 4 9 2 3 3 3" xfId="9980" xr:uid="{0FE21DCF-EE21-40F4-8104-8F2D8F1AC8FB}"/>
    <cellStyle name="Įprastas 4 9 2 3 4" xfId="2694" xr:uid="{C4725E8D-8855-40AE-8440-7A0ADEF5440D}"/>
    <cellStyle name="Įprastas 4 9 2 3 4 2" xfId="6676" xr:uid="{F02CA8FE-7B48-427E-A260-4213979F964B}"/>
    <cellStyle name="Įprastas 4 9 2 3 4 2 2" xfId="14606" xr:uid="{DBC6D5EE-5524-4369-8D9E-16D9D720ED93}"/>
    <cellStyle name="Įprastas 4 9 2 3 4 3" xfId="10624" xr:uid="{6097ED3A-24CE-4438-B83B-6DE3A8C35F20}"/>
    <cellStyle name="Įprastas 4 9 2 3 5" xfId="3338" xr:uid="{D24205C2-BC42-43CD-9088-9F5152A26BC1}"/>
    <cellStyle name="Įprastas 4 9 2 3 5 2" xfId="11268" xr:uid="{406240C2-76FF-47ED-9282-150D817B5F94}"/>
    <cellStyle name="Įprastas 4 9 2 3 6" xfId="4025" xr:uid="{36AB01DA-0D7D-407D-8AB6-2AFFF07B6017}"/>
    <cellStyle name="Įprastas 4 9 2 3 6 2" xfId="11955" xr:uid="{B6883863-609D-4C06-9F01-D33EC20ABC88}"/>
    <cellStyle name="Įprastas 4 9 2 3 7" xfId="7726" xr:uid="{7BDBB670-1CA4-411B-8F77-DE4EE12B65FA}"/>
    <cellStyle name="Įprastas 4 9 2 3 7 2" xfId="15656" xr:uid="{ECD68536-4757-4341-A5B3-4601B5944D89}"/>
    <cellStyle name="Įprastas 4 9 2 3 8" xfId="8370" xr:uid="{FA693618-B726-4E50-9092-C4AF407F53AD}"/>
    <cellStyle name="Įprastas 4 9 2 4" xfId="762" xr:uid="{8E326DEE-F392-45A7-AE0C-17F7AB2713F3}"/>
    <cellStyle name="Įprastas 4 9 2 4 2" xfId="5230" xr:uid="{ABDCDCBB-68AB-49E4-BCE7-287C8EB2D990}"/>
    <cellStyle name="Įprastas 4 9 2 4 2 2" xfId="13160" xr:uid="{E2E5BB7D-3DC9-455E-A35D-0ABAD24712B3}"/>
    <cellStyle name="Įprastas 4 9 2 4 3" xfId="6194" xr:uid="{561E3DFF-3DD0-400D-80E6-48FD3420D960}"/>
    <cellStyle name="Įprastas 4 9 2 4 3 2" xfId="14124" xr:uid="{CB228467-FE26-4E5B-B70F-F23EE2A0C6EE}"/>
    <cellStyle name="Įprastas 4 9 2 4 4" xfId="6917" xr:uid="{FFC70EEC-8B50-4707-A6E5-B64F618BDBEA}"/>
    <cellStyle name="Įprastas 4 9 2 4 4 2" xfId="14847" xr:uid="{D8952A2A-A7A2-4837-9811-8DDB336D1328}"/>
    <cellStyle name="Įprastas 4 9 2 4 5" xfId="4266" xr:uid="{63198C07-CC43-4383-9427-681163F37C77}"/>
    <cellStyle name="Įprastas 4 9 2 4 5 2" xfId="12196" xr:uid="{62CD4245-2C71-4F55-9146-C1E3F3AEC46E}"/>
    <cellStyle name="Įprastas 4 9 2 4 6" xfId="8692" xr:uid="{2E1EB1AB-D685-44CD-94ED-DDA34F2BF4AA}"/>
    <cellStyle name="Įprastas 4 9 2 5" xfId="1406" xr:uid="{2F9F2BBA-D3C4-4151-B5CF-D5FE04A56E91}"/>
    <cellStyle name="Įprastas 4 9 2 5 2" xfId="5471" xr:uid="{FD4BE326-7CB2-4C75-A327-584670E5E246}"/>
    <cellStyle name="Įprastas 4 9 2 5 2 2" xfId="13401" xr:uid="{B675C6B5-5D34-448B-9A5B-31E9CACC294E}"/>
    <cellStyle name="Įprastas 4 9 2 5 3" xfId="7158" xr:uid="{D8D0066F-5307-4E66-805C-C588DA8B297B}"/>
    <cellStyle name="Įprastas 4 9 2 5 3 2" xfId="15088" xr:uid="{785BC772-71EE-41B9-A1CE-67BF0E2824F2}"/>
    <cellStyle name="Įprastas 4 9 2 5 4" xfId="4507" xr:uid="{5A935DB1-BC47-48E5-BEE0-EC904E0D27F3}"/>
    <cellStyle name="Įprastas 4 9 2 5 4 2" xfId="12437" xr:uid="{6A52DB15-8EF1-4AF4-BDB8-27532161AE38}"/>
    <cellStyle name="Įprastas 4 9 2 5 5" xfId="9336" xr:uid="{818F176B-5443-49A0-934E-F45AE100DD99}"/>
    <cellStyle name="Įprastas 4 9 2 6" xfId="1728" xr:uid="{AC60F679-2A46-4B6C-B798-34F7D404A319}"/>
    <cellStyle name="Įprastas 4 9 2 6 2" xfId="4748" xr:uid="{B7D6B7F7-6BB4-45AD-96D4-F8B9E02F0A33}"/>
    <cellStyle name="Įprastas 4 9 2 6 2 2" xfId="12678" xr:uid="{20AB4D60-17BF-4454-9CC7-DB581EF9EC04}"/>
    <cellStyle name="Įprastas 4 9 2 6 3" xfId="9658" xr:uid="{BB12915A-46EE-4D80-A379-BB66F7BA556C}"/>
    <cellStyle name="Įprastas 4 9 2 7" xfId="2372" xr:uid="{E139D1FB-86F6-4B90-A430-D8430F79FC5A}"/>
    <cellStyle name="Įprastas 4 9 2 7 2" xfId="5712" xr:uid="{30FFDD7B-DCF1-4284-BE03-D07CF0D7CE4E}"/>
    <cellStyle name="Įprastas 4 9 2 7 2 2" xfId="13642" xr:uid="{B1765F21-79CC-4462-9058-23C3F9371017}"/>
    <cellStyle name="Įprastas 4 9 2 7 3" xfId="10302" xr:uid="{A5F78FCF-2800-43A9-96A8-8A3E4A79F153}"/>
    <cellStyle name="Įprastas 4 9 2 8" xfId="3016" xr:uid="{735C9635-1770-4618-8567-AF2FE7EA2FEB}"/>
    <cellStyle name="Įprastas 4 9 2 8 2" xfId="6435" xr:uid="{4C770887-2B27-4B97-8B87-D064C4EC2BE9}"/>
    <cellStyle name="Įprastas 4 9 2 8 2 2" xfId="14365" xr:uid="{893F78B4-B478-4046-97E6-445FC5B34095}"/>
    <cellStyle name="Įprastas 4 9 2 8 3" xfId="10946" xr:uid="{F1CC96BB-C47F-4726-B8DB-607A94060DD9}"/>
    <cellStyle name="Įprastas 4 9 2 9" xfId="3660" xr:uid="{A7D23C3E-0170-49D8-A3D9-DDC9F6416EC2}"/>
    <cellStyle name="Įprastas 4 9 2 9 2" xfId="11590" xr:uid="{544AA2E0-9F1C-4C2C-AC39-E5A9CC948952}"/>
    <cellStyle name="Įprastas 4 9 3" xfId="183" xr:uid="{5E28CD58-BDE5-467C-82D8-1F65952BD82A}"/>
    <cellStyle name="Įprastas 4 9 3 10" xfId="8113" xr:uid="{23BBAE37-F7BD-4EC2-8A27-4EBB20935936}"/>
    <cellStyle name="Įprastas 4 9 3 2" xfId="505" xr:uid="{429C97D3-CF2A-4833-BFD7-0D6AC6067BDD}"/>
    <cellStyle name="Įprastas 4 9 3 2 2" xfId="1149" xr:uid="{DE0445D8-C6A0-4673-9792-52F80132BDDE}"/>
    <cellStyle name="Įprastas 4 9 3 2 2 2" xfId="5049" xr:uid="{F315DA02-E88D-4AED-ACAB-C251704647E3}"/>
    <cellStyle name="Įprastas 4 9 3 2 2 2 2" xfId="12979" xr:uid="{373E2E7A-B093-4001-B434-5056E32C7FA0}"/>
    <cellStyle name="Įprastas 4 9 3 2 2 3" xfId="9079" xr:uid="{5EC1F8D8-E21C-40EC-8840-CE4D1BC8AA05}"/>
    <cellStyle name="Įprastas 4 9 3 2 3" xfId="2115" xr:uid="{86BFAE1E-99EA-4268-AD86-40700E03EA30}"/>
    <cellStyle name="Įprastas 4 9 3 2 3 2" xfId="6013" xr:uid="{04831F20-8803-40BE-A868-8C311620DEAF}"/>
    <cellStyle name="Įprastas 4 9 3 2 3 2 2" xfId="13943" xr:uid="{8BAB6652-58AB-4C6D-B901-DE7617F55003}"/>
    <cellStyle name="Įprastas 4 9 3 2 3 3" xfId="10045" xr:uid="{92F787E7-C944-46CC-A1F8-734253356AAA}"/>
    <cellStyle name="Įprastas 4 9 3 2 4" xfId="2759" xr:uid="{F601F022-B0F5-4998-99FE-B4BFEE4B472F}"/>
    <cellStyle name="Įprastas 4 9 3 2 4 2" xfId="6736" xr:uid="{55F287FA-DA7E-4CBF-AEE9-6B79E5355782}"/>
    <cellStyle name="Įprastas 4 9 3 2 4 2 2" xfId="14666" xr:uid="{B52F245B-D678-4172-9D73-3EAE918B4E39}"/>
    <cellStyle name="Įprastas 4 9 3 2 4 3" xfId="10689" xr:uid="{B688C574-8150-40A7-8322-DB52563943AD}"/>
    <cellStyle name="Įprastas 4 9 3 2 5" xfId="3403" xr:uid="{B75F922C-6FED-4AC4-A036-7999E45A5D33}"/>
    <cellStyle name="Įprastas 4 9 3 2 5 2" xfId="11333" xr:uid="{2DA0015C-B2DA-4276-9E2F-4110893A59AC}"/>
    <cellStyle name="Įprastas 4 9 3 2 6" xfId="4085" xr:uid="{1848C7EA-7F41-4BC7-9205-E3CFD2F54636}"/>
    <cellStyle name="Įprastas 4 9 3 2 6 2" xfId="12015" xr:uid="{F1D5A45A-89E9-4268-8D24-EB92801DC00C}"/>
    <cellStyle name="Įprastas 4 9 3 2 7" xfId="7791" xr:uid="{C6F855BD-2B89-4580-B74C-A7F0E16A616D}"/>
    <cellStyle name="Įprastas 4 9 3 2 7 2" xfId="15721" xr:uid="{9E3A4085-4580-4A75-840A-97D14BE9ADBA}"/>
    <cellStyle name="Įprastas 4 9 3 2 8" xfId="8435" xr:uid="{739CBFAD-5587-4D62-B0BA-50C446B096B2}"/>
    <cellStyle name="Įprastas 4 9 3 3" xfId="827" xr:uid="{5A4B7098-1CCE-418B-843D-A38ADD2393C5}"/>
    <cellStyle name="Įprastas 4 9 3 3 2" xfId="5290" xr:uid="{5FE5842F-8E67-40C3-AB3E-76A01BC37F06}"/>
    <cellStyle name="Įprastas 4 9 3 3 2 2" xfId="13220" xr:uid="{FF8C7E35-E0F2-42A5-ADCE-7D342D0A96B0}"/>
    <cellStyle name="Įprastas 4 9 3 3 3" xfId="6254" xr:uid="{B800DBA1-094F-4BF9-9E75-5E34361C4708}"/>
    <cellStyle name="Įprastas 4 9 3 3 3 2" xfId="14184" xr:uid="{9578799D-620A-4842-AA4C-EA555D8E29A3}"/>
    <cellStyle name="Įprastas 4 9 3 3 4" xfId="6977" xr:uid="{B2C32969-6FA3-466A-AA26-1F3CC1B74F9F}"/>
    <cellStyle name="Įprastas 4 9 3 3 4 2" xfId="14907" xr:uid="{958AC40D-8D98-4D98-BEDC-F0F979C45906}"/>
    <cellStyle name="Įprastas 4 9 3 3 5" xfId="4326" xr:uid="{37E57753-21AC-4E7E-A8F3-7FD50181752C}"/>
    <cellStyle name="Įprastas 4 9 3 3 5 2" xfId="12256" xr:uid="{BA9C87F3-5FCB-4FAC-BF0A-2AA86B07AA11}"/>
    <cellStyle name="Įprastas 4 9 3 3 6" xfId="8757" xr:uid="{3AE35352-72C3-43F4-A0D9-56B52A85A3BB}"/>
    <cellStyle name="Įprastas 4 9 3 4" xfId="1471" xr:uid="{6EE3B1ED-ED41-4289-BA4B-A609A00CEAA8}"/>
    <cellStyle name="Įprastas 4 9 3 4 2" xfId="5531" xr:uid="{F0CA55F8-A030-434D-9221-645937FA4273}"/>
    <cellStyle name="Įprastas 4 9 3 4 2 2" xfId="13461" xr:uid="{3A896D6D-62B7-4D00-B7BE-CF4B5F171BD3}"/>
    <cellStyle name="Įprastas 4 9 3 4 3" xfId="7218" xr:uid="{F4A48E11-078C-4DBE-B9EE-FB261EF804DD}"/>
    <cellStyle name="Įprastas 4 9 3 4 3 2" xfId="15148" xr:uid="{916BC794-E343-454F-8DC5-B1136D8A4786}"/>
    <cellStyle name="Įprastas 4 9 3 4 4" xfId="4567" xr:uid="{BEF7801D-D951-4C38-B3AD-1E4A67525AFE}"/>
    <cellStyle name="Įprastas 4 9 3 4 4 2" xfId="12497" xr:uid="{81F1643F-32B1-4CAB-B48B-C759E192ABAF}"/>
    <cellStyle name="Įprastas 4 9 3 4 5" xfId="9401" xr:uid="{5AD17E72-CD1A-4257-86DB-92F5FC159ED6}"/>
    <cellStyle name="Įprastas 4 9 3 5" xfId="1793" xr:uid="{20549EEB-A817-41D7-8131-A4B09DABF054}"/>
    <cellStyle name="Įprastas 4 9 3 5 2" xfId="4808" xr:uid="{47086D6E-7307-426B-A8C2-207C70038336}"/>
    <cellStyle name="Įprastas 4 9 3 5 2 2" xfId="12738" xr:uid="{27736CCB-E5DF-46A8-BA8B-9E62F3AC2041}"/>
    <cellStyle name="Įprastas 4 9 3 5 3" xfId="9723" xr:uid="{2BCA1079-2844-41F5-A82E-FBF580C766FB}"/>
    <cellStyle name="Įprastas 4 9 3 6" xfId="2437" xr:uid="{E110221F-8D97-4892-B5DB-53A1AFA83537}"/>
    <cellStyle name="Įprastas 4 9 3 6 2" xfId="5772" xr:uid="{20974DCF-C1EE-41F8-80D1-65F216DB3335}"/>
    <cellStyle name="Įprastas 4 9 3 6 2 2" xfId="13702" xr:uid="{29EE6033-5E2F-4C08-B3E5-1ACFF291F720}"/>
    <cellStyle name="Įprastas 4 9 3 6 3" xfId="10367" xr:uid="{E9E33381-AE0D-4DE7-ACE1-8A1244282216}"/>
    <cellStyle name="Įprastas 4 9 3 7" xfId="3081" xr:uid="{C3F34A14-2A97-4739-8EC4-74A427E6A7FC}"/>
    <cellStyle name="Įprastas 4 9 3 7 2" xfId="6495" xr:uid="{82D01BB5-3999-43FA-97F8-B9C4B4DCD242}"/>
    <cellStyle name="Įprastas 4 9 3 7 2 2" xfId="14425" xr:uid="{377C099C-7DA1-4611-9420-6E5FA386D80D}"/>
    <cellStyle name="Įprastas 4 9 3 7 3" xfId="11011" xr:uid="{60C98BF5-567A-4C5E-9308-67FE80992A6C}"/>
    <cellStyle name="Įprastas 4 9 3 8" xfId="3844" xr:uid="{92393DA3-4D79-4BF6-A815-926FF11AA1A2}"/>
    <cellStyle name="Įprastas 4 9 3 8 2" xfId="11774" xr:uid="{DAFBD68D-FAC8-4738-BDE0-CC438A383119}"/>
    <cellStyle name="Įprastas 4 9 3 9" xfId="7469" xr:uid="{1F66CAAA-43C1-4FCB-99F7-600593BBAD1D}"/>
    <cellStyle name="Įprastas 4 9 3 9 2" xfId="15399" xr:uid="{DD9A2DC2-6B27-42E9-B964-2F34644252CD}"/>
    <cellStyle name="Įprastas 4 9 4" xfId="312" xr:uid="{33DE5C7A-E9E2-482B-BE2C-BF6DC1350D64}"/>
    <cellStyle name="Įprastas 4 9 4 10" xfId="8242" xr:uid="{A414EBD4-6A44-49EB-885F-BEA7E81F5239}"/>
    <cellStyle name="Įprastas 4 9 4 2" xfId="634" xr:uid="{CF300D93-487C-4398-AD00-B8DB67F2A67B}"/>
    <cellStyle name="Įprastas 4 9 4 2 2" xfId="1278" xr:uid="{87D5CFDE-9BAD-4F76-8E47-5B21346DC66E}"/>
    <cellStyle name="Įprastas 4 9 4 2 2 2" xfId="9208" xr:uid="{96D968B3-2756-486D-9E08-9CD709082A97}"/>
    <cellStyle name="Įprastas 4 9 4 2 3" xfId="2244" xr:uid="{90FAB71E-921C-425E-ACC6-65913241561C}"/>
    <cellStyle name="Įprastas 4 9 4 2 3 2" xfId="10174" xr:uid="{38163FA5-C447-47E4-89A8-7A1510EF731F}"/>
    <cellStyle name="Įprastas 4 9 4 2 4" xfId="2888" xr:uid="{2AE8C161-08F5-44CD-BCFC-F03162FF88E7}"/>
    <cellStyle name="Įprastas 4 9 4 2 4 2" xfId="10818" xr:uid="{6C77E267-4D74-4B66-BEF3-0B12FE71DF21}"/>
    <cellStyle name="Įprastas 4 9 4 2 5" xfId="3532" xr:uid="{CB0850F4-157A-4742-8DB9-374AE8ABDF4A}"/>
    <cellStyle name="Įprastas 4 9 4 2 5 2" xfId="11462" xr:uid="{B032EE8C-EA25-4A2D-8CD6-C1E0B43BB0C8}"/>
    <cellStyle name="Įprastas 4 9 4 2 6" xfId="4929" xr:uid="{5186DE30-C940-4E39-BB67-021A603CDE08}"/>
    <cellStyle name="Įprastas 4 9 4 2 6 2" xfId="12859" xr:uid="{6E2607C8-3209-4496-8016-F29936D6F8FE}"/>
    <cellStyle name="Įprastas 4 9 4 2 7" xfId="7920" xr:uid="{8865175F-6236-4547-A511-CE912A0D08BE}"/>
    <cellStyle name="Įprastas 4 9 4 2 7 2" xfId="15850" xr:uid="{DC7E44A4-83F9-409C-95A6-79D5E8BEFC25}"/>
    <cellStyle name="Įprastas 4 9 4 2 8" xfId="8564" xr:uid="{B6D5258F-293C-488B-A24C-A025BA073852}"/>
    <cellStyle name="Įprastas 4 9 4 3" xfId="956" xr:uid="{B1B4D75C-B663-4294-8571-E89BFDEEFB0B}"/>
    <cellStyle name="Įprastas 4 9 4 3 2" xfId="5893" xr:uid="{EE980D7D-1447-4388-A500-7F63AC1E161A}"/>
    <cellStyle name="Įprastas 4 9 4 3 2 2" xfId="13823" xr:uid="{2BF8BC30-8B41-4B42-A179-58DAE8F4EE29}"/>
    <cellStyle name="Įprastas 4 9 4 3 3" xfId="8886" xr:uid="{19D0ED38-016C-4048-80F5-2E2B8E1163EC}"/>
    <cellStyle name="Įprastas 4 9 4 4" xfId="1600" xr:uid="{3683EEA8-2A78-4212-A6DE-BF6AFF73A5D8}"/>
    <cellStyle name="Įprastas 4 9 4 4 2" xfId="6616" xr:uid="{D47C3EC8-0084-47BC-86D5-FC1C86E56580}"/>
    <cellStyle name="Įprastas 4 9 4 4 2 2" xfId="14546" xr:uid="{550E9E9C-99B5-4B4F-9FCF-31F858829624}"/>
    <cellStyle name="Įprastas 4 9 4 4 3" xfId="9530" xr:uid="{B5D0DDC1-69E5-4C13-8542-4A7850BE8806}"/>
    <cellStyle name="Įprastas 4 9 4 5" xfId="1922" xr:uid="{004A7F27-F91C-4CF5-BE06-AAD2C68BB978}"/>
    <cellStyle name="Įprastas 4 9 4 5 2" xfId="9852" xr:uid="{C50E1102-BBFA-45A5-9E8F-6ACC0D52E162}"/>
    <cellStyle name="Įprastas 4 9 4 6" xfId="2566" xr:uid="{922A228B-9988-4FBB-BD10-749A2F0B8201}"/>
    <cellStyle name="Įprastas 4 9 4 6 2" xfId="10496" xr:uid="{AEE7696C-6C8E-4A0D-A292-9B2E2D2FC44A}"/>
    <cellStyle name="Įprastas 4 9 4 7" xfId="3210" xr:uid="{AD35ED2A-C998-47BD-AE10-4ADFC95EFADF}"/>
    <cellStyle name="Įprastas 4 9 4 7 2" xfId="11140" xr:uid="{16404DE5-00BE-451C-8F2A-CFF71D5646A2}"/>
    <cellStyle name="Įprastas 4 9 4 8" xfId="3965" xr:uid="{DF16BF1D-DE38-4851-9B65-DD83F3D24978}"/>
    <cellStyle name="Įprastas 4 9 4 8 2" xfId="11895" xr:uid="{F672504D-0780-48FE-BE07-F428FF169C21}"/>
    <cellStyle name="Įprastas 4 9 4 9" xfId="7598" xr:uid="{CF90345C-3675-4AA9-867E-149C5F3C836C}"/>
    <cellStyle name="Įprastas 4 9 4 9 2" xfId="15528" xr:uid="{6638D8D2-27B3-4E75-8857-0809D5BF5121}"/>
    <cellStyle name="Įprastas 4 9 5" xfId="375" xr:uid="{2CE40431-8C1C-4AB1-8771-522CD74AEDDF}"/>
    <cellStyle name="Įprastas 4 9 5 2" xfId="1019" xr:uid="{766A529E-E22D-41A6-AA16-2521246F3028}"/>
    <cellStyle name="Įprastas 4 9 5 2 2" xfId="5170" xr:uid="{32872D0A-D285-4234-9822-110951E5D1C6}"/>
    <cellStyle name="Įprastas 4 9 5 2 2 2" xfId="13100" xr:uid="{D92B5B75-918A-44C1-AF4D-7B5383F51DC5}"/>
    <cellStyle name="Įprastas 4 9 5 2 3" xfId="8949" xr:uid="{40778525-DFBA-4D46-B535-DF8520B295F3}"/>
    <cellStyle name="Įprastas 4 9 5 3" xfId="1985" xr:uid="{280AAA44-C31C-4F81-910A-0EACF5E0DA55}"/>
    <cellStyle name="Įprastas 4 9 5 3 2" xfId="6134" xr:uid="{92174632-9797-44F6-B4B1-C68DAE7B5C6F}"/>
    <cellStyle name="Įprastas 4 9 5 3 2 2" xfId="14064" xr:uid="{61802674-CDA2-44B7-A63A-F10729B0F049}"/>
    <cellStyle name="Įprastas 4 9 5 3 3" xfId="9915" xr:uid="{54985548-327B-48D2-9882-15FFB50873A2}"/>
    <cellStyle name="Įprastas 4 9 5 4" xfId="2629" xr:uid="{BF746084-52B6-4211-93E7-DEE5B86DA708}"/>
    <cellStyle name="Įprastas 4 9 5 4 2" xfId="6857" xr:uid="{5B2F6B17-2BD7-4F6C-A64B-0B5EC12B6BCA}"/>
    <cellStyle name="Įprastas 4 9 5 4 2 2" xfId="14787" xr:uid="{D742BECA-D693-4AB9-B4E8-38A69D855DC2}"/>
    <cellStyle name="Įprastas 4 9 5 4 3" xfId="10559" xr:uid="{59921734-944E-49C3-83FF-60CEB2F28EC1}"/>
    <cellStyle name="Įprastas 4 9 5 5" xfId="3273" xr:uid="{5682D12B-3C89-4DFC-A712-D1C784DF10DF}"/>
    <cellStyle name="Įprastas 4 9 5 5 2" xfId="11203" xr:uid="{5908B746-37F7-40D5-ADF2-5E110466EEEE}"/>
    <cellStyle name="Įprastas 4 9 5 6" xfId="4206" xr:uid="{8C9FAB3E-A9EF-410D-ACB0-2BA8E612B3B1}"/>
    <cellStyle name="Įprastas 4 9 5 6 2" xfId="12136" xr:uid="{8E27631B-8C4F-4393-A414-F2E2F8A3DA95}"/>
    <cellStyle name="Įprastas 4 9 5 7" xfId="7661" xr:uid="{09AE5E31-AC88-43D0-AE7B-B9832CC66C04}"/>
    <cellStyle name="Įprastas 4 9 5 7 2" xfId="15591" xr:uid="{6D79676B-0AAE-4A82-8D2A-BB312BDF6647}"/>
    <cellStyle name="Įprastas 4 9 5 8" xfId="8305" xr:uid="{AA2B4325-553D-493A-B160-3B3A6D2EC442}"/>
    <cellStyle name="Įprastas 4 9 6" xfId="697" xr:uid="{C1BBAFB0-CC61-468E-BD6D-3A743E29684D}"/>
    <cellStyle name="Įprastas 4 9 6 2" xfId="5411" xr:uid="{494B7662-5768-41D5-B3DD-C828DDEA5348}"/>
    <cellStyle name="Įprastas 4 9 6 2 2" xfId="13341" xr:uid="{C2F710DB-40D9-47F8-A726-B2F2ADEA2156}"/>
    <cellStyle name="Įprastas 4 9 6 3" xfId="7098" xr:uid="{795863D6-78A5-4D71-8A3F-7DEFA3F0F7AD}"/>
    <cellStyle name="Įprastas 4 9 6 3 2" xfId="15028" xr:uid="{1E001BB8-AE4A-4752-964A-F232400354D0}"/>
    <cellStyle name="Įprastas 4 9 6 4" xfId="4447" xr:uid="{BEC6A587-2AE6-438B-801A-E292F13A858F}"/>
    <cellStyle name="Įprastas 4 9 6 4 2" xfId="12377" xr:uid="{07E5764F-5C62-4A70-AE64-117242201886}"/>
    <cellStyle name="Įprastas 4 9 6 5" xfId="8627" xr:uid="{BC821F52-F9AD-416D-8C41-2964DA1B6565}"/>
    <cellStyle name="Įprastas 4 9 7" xfId="1341" xr:uid="{2F9415F5-43F4-4FC2-A059-17ABFF3F2DC5}"/>
    <cellStyle name="Įprastas 4 9 7 2" xfId="4688" xr:uid="{12C2AEFD-666F-4443-BA6E-D4AED8C01DCC}"/>
    <cellStyle name="Įprastas 4 9 7 2 2" xfId="12618" xr:uid="{17578259-6BCE-49A2-8DBB-99A5856090A4}"/>
    <cellStyle name="Įprastas 4 9 7 3" xfId="9271" xr:uid="{A410609E-81BE-4798-9DA5-BC994F7BA5CD}"/>
    <cellStyle name="Įprastas 4 9 8" xfId="1663" xr:uid="{DFE752E7-3153-4FE1-A8E6-1CB1AE6A9567}"/>
    <cellStyle name="Įprastas 4 9 8 2" xfId="5652" xr:uid="{600641AE-02F3-4046-A3F5-844B2418DB16}"/>
    <cellStyle name="Įprastas 4 9 8 2 2" xfId="13582" xr:uid="{21B45CD3-C547-4A2B-B308-B45B51423E29}"/>
    <cellStyle name="Įprastas 4 9 8 3" xfId="9593" xr:uid="{2DD175A1-84DC-4FD4-AE16-9BB93ED68334}"/>
    <cellStyle name="Įprastas 4 9 9" xfId="2307" xr:uid="{F2AF0890-55F7-4E01-8546-0ECB24FC0324}"/>
    <cellStyle name="Įprastas 4 9 9 2" xfId="6375" xr:uid="{3E09AA0B-22C8-4ED9-9021-02767B5CC581}"/>
    <cellStyle name="Įprastas 4 9 9 2 2" xfId="14305" xr:uid="{9A128844-5F3B-4AF9-90CF-3D85D60B57D2}"/>
    <cellStyle name="Įprastas 4 9 9 3" xfId="10237" xr:uid="{A697C3C4-9E19-406F-9FEB-2FBC6E863762}"/>
    <cellStyle name="Įprastas 5" xfId="75" xr:uid="{6B75F6FC-0759-468F-8344-4867F03A522E}"/>
    <cellStyle name="Įprastas 5 10" xfId="7362" xr:uid="{BAA3D7C4-1D95-4290-87AC-A117299F1950}"/>
    <cellStyle name="Įprastas 5 10 2" xfId="15292" xr:uid="{363C4410-6AD4-4BE8-8C69-451D416F9DBE}"/>
    <cellStyle name="Įprastas 5 11" xfId="8006" xr:uid="{B5F0AF00-0B77-430E-9915-C398042DB8BA}"/>
    <cellStyle name="Įprastas 5 2" xfId="206" xr:uid="{EEF245A3-4418-4D6F-A26F-B6B8FA165178}"/>
    <cellStyle name="Įprastas 5 2 2" xfId="528" xr:uid="{3E1F610A-CB8C-423E-A9A6-379D775F9D00}"/>
    <cellStyle name="Įprastas 5 2 2 2" xfId="1172" xr:uid="{725BB466-9375-4530-B71A-B6A8901CB6EE}"/>
    <cellStyle name="Įprastas 5 2 2 2 2" xfId="9102" xr:uid="{F47452C8-3A01-48AD-A881-0C7FF0FB9700}"/>
    <cellStyle name="Įprastas 5 2 2 3" xfId="2138" xr:uid="{8382654B-D04D-4F4E-890D-F0B2AA355F1B}"/>
    <cellStyle name="Įprastas 5 2 2 3 2" xfId="10068" xr:uid="{B120D445-F350-49DD-812C-797CC69A1201}"/>
    <cellStyle name="Įprastas 5 2 2 4" xfId="2782" xr:uid="{8382003A-9E4E-49CD-9900-FC322FFF494E}"/>
    <cellStyle name="Įprastas 5 2 2 4 2" xfId="10712" xr:uid="{752166AE-0FC0-45D0-93F5-AA13E46069D2}"/>
    <cellStyle name="Įprastas 5 2 2 5" xfId="3426" xr:uid="{380DD770-1BD6-4E80-96A8-AEC7757878AF}"/>
    <cellStyle name="Įprastas 5 2 2 5 2" xfId="11356" xr:uid="{55F9E3C5-9D84-499F-95E4-6016522926AF}"/>
    <cellStyle name="Įprastas 5 2 2 6" xfId="7814" xr:uid="{2A2D60F4-EB04-43CF-8775-6065E96C69A1}"/>
    <cellStyle name="Įprastas 5 2 2 6 2" xfId="15744" xr:uid="{76394118-17AE-4053-9935-F1228A1D04F9}"/>
    <cellStyle name="Įprastas 5 2 2 7" xfId="8458" xr:uid="{A2B9C936-764B-44FA-80B2-180ED13B0244}"/>
    <cellStyle name="Įprastas 5 2 3" xfId="850" xr:uid="{05A5494E-CB71-4865-9B22-CCA4BEFB7778}"/>
    <cellStyle name="Įprastas 5 2 3 2" xfId="8780" xr:uid="{FBF65493-38DB-4A02-BC3C-782F983D6E90}"/>
    <cellStyle name="Įprastas 5 2 4" xfId="1494" xr:uid="{C32BBCCE-BA8B-487C-98BB-E3FC27A96853}"/>
    <cellStyle name="Įprastas 5 2 4 2" xfId="9424" xr:uid="{A6BBD40C-A583-4CEB-8996-1B4A7C80359E}"/>
    <cellStyle name="Įprastas 5 2 5" xfId="1816" xr:uid="{20D3172D-05D1-4E5D-87CD-1AE558E91686}"/>
    <cellStyle name="Įprastas 5 2 5 2" xfId="9746" xr:uid="{954B6945-7195-4C5B-8EDD-5EFA210460A7}"/>
    <cellStyle name="Įprastas 5 2 6" xfId="2460" xr:uid="{A6ABBA91-9CA7-4555-BEE5-B78B750AFA18}"/>
    <cellStyle name="Įprastas 5 2 6 2" xfId="10390" xr:uid="{033FD9EE-C114-4D2B-A997-C88D6D25A2FF}"/>
    <cellStyle name="Įprastas 5 2 7" xfId="3104" xr:uid="{7B0B97C6-5A53-4C54-BF6E-2C930D5B538F}"/>
    <cellStyle name="Įprastas 5 2 7 2" xfId="11034" xr:uid="{45024314-09D9-47E3-B6FC-5E79D3A61FA2}"/>
    <cellStyle name="Įprastas 5 2 8" xfId="7492" xr:uid="{2D18A4BA-0BB8-4CE2-BDBC-DE6F4A3D5BF7}"/>
    <cellStyle name="Įprastas 5 2 8 2" xfId="15422" xr:uid="{CF221C9E-712C-46B0-92E4-621222EDF3F1}"/>
    <cellStyle name="Įprastas 5 2 9" xfId="8136" xr:uid="{1E31F6B1-EA28-4437-BDE5-16AE5AE2DF08}"/>
    <cellStyle name="Įprastas 5 3" xfId="398" xr:uid="{9FC2BF86-48B2-4310-A162-6818B4B34E62}"/>
    <cellStyle name="Įprastas 5 3 2" xfId="1042" xr:uid="{CB248A8B-4AAE-4BE5-8C72-A23BE69B655F}"/>
    <cellStyle name="Įprastas 5 3 2 2" xfId="8972" xr:uid="{915338A6-151B-4271-B00E-6F063FC8227D}"/>
    <cellStyle name="Įprastas 5 3 3" xfId="2008" xr:uid="{65493D4E-155E-4183-B636-6ED039957656}"/>
    <cellStyle name="Įprastas 5 3 3 2" xfId="9938" xr:uid="{385FD4B0-7BD0-4F99-9A20-18B777185D50}"/>
    <cellStyle name="Įprastas 5 3 4" xfId="2652" xr:uid="{2EFDCFFD-906C-4755-8206-0B6083D2FF27}"/>
    <cellStyle name="Įprastas 5 3 4 2" xfId="10582" xr:uid="{BEFA5301-DDF0-46FA-975B-62C961BC5FB2}"/>
    <cellStyle name="Įprastas 5 3 5" xfId="3296" xr:uid="{996C6E3B-4A0A-4957-AFA7-BFEC9DB01772}"/>
    <cellStyle name="Įprastas 5 3 5 2" xfId="11226" xr:uid="{5C483E05-EA19-4AA3-BB34-5981E41378D3}"/>
    <cellStyle name="Įprastas 5 3 6" xfId="7684" xr:uid="{6DD75771-188C-4571-965A-A26AF9F7302F}"/>
    <cellStyle name="Įprastas 5 3 6 2" xfId="15614" xr:uid="{39FC74FD-A18F-4255-9116-F4FB8DB1793E}"/>
    <cellStyle name="Įprastas 5 3 7" xfId="8328" xr:uid="{57C93517-3F27-4E37-8A1F-BECFC7749688}"/>
    <cellStyle name="Įprastas 5 4" xfId="720" xr:uid="{88A34305-39E0-4DFE-B1A8-342F5E216AA5}"/>
    <cellStyle name="Įprastas 5 4 2" xfId="8650" xr:uid="{0278784F-521E-4E8F-AE46-CCD9936CE78E}"/>
    <cellStyle name="Įprastas 5 5" xfId="1364" xr:uid="{10434C21-EBA1-4863-942A-626EACFF6D42}"/>
    <cellStyle name="Įprastas 5 5 2" xfId="9294" xr:uid="{7D30BDE2-EF04-474B-8C15-592B7F1285EB}"/>
    <cellStyle name="Įprastas 5 6" xfId="1686" xr:uid="{61721A7B-73FC-4AD3-B09B-C36C3090E6E1}"/>
    <cellStyle name="Įprastas 5 6 2" xfId="9616" xr:uid="{BFD99E89-B6F3-43EE-B965-18025C3CEACF}"/>
    <cellStyle name="Įprastas 5 7" xfId="2330" xr:uid="{E0F1A9EA-C94D-4E4C-AB22-438FDD7874DE}"/>
    <cellStyle name="Įprastas 5 7 2" xfId="10260" xr:uid="{46E121AD-8151-4C7E-82C2-64F2CBB9A839}"/>
    <cellStyle name="Įprastas 5 8" xfId="2974" xr:uid="{0C05F234-2453-47E0-9B1D-6F197B4B2127}"/>
    <cellStyle name="Įprastas 5 8 2" xfId="10904" xr:uid="{6478052F-6B49-490D-9A76-2E606654B80E}"/>
    <cellStyle name="Įprastas 5 9" xfId="3618" xr:uid="{C966CEFF-CED1-412D-A9F8-AC3CEAD197FC}"/>
    <cellStyle name="Įprastas 5 9 2" xfId="11548" xr:uid="{4005742D-FE95-4435-8EE8-6C894A932F25}"/>
    <cellStyle name="Įprastas 6" xfId="77" xr:uid="{5B978765-627A-47BB-86B6-3EFAF3169CDE}"/>
    <cellStyle name="Įprastas 6 10" xfId="7363" xr:uid="{64E5E41F-F83A-48EF-A60B-57B49D2CC550}"/>
    <cellStyle name="Įprastas 6 10 2" xfId="15293" xr:uid="{5CE7D557-49B6-46F1-8377-CC6CA67B8A78}"/>
    <cellStyle name="Įprastas 6 11" xfId="8007" xr:uid="{A2A55C90-0067-4981-A489-93C1B7F12DE5}"/>
    <cellStyle name="Įprastas 6 2" xfId="207" xr:uid="{996F8D1A-7014-4767-8BE0-9B9355C8DFC0}"/>
    <cellStyle name="Įprastas 6 2 2" xfId="529" xr:uid="{7D7EB4E2-824D-41B8-9288-78FCC0AD5C92}"/>
    <cellStyle name="Įprastas 6 2 2 2" xfId="1173" xr:uid="{1EF31B35-4ACF-476D-9EAA-E640DD14E4CC}"/>
    <cellStyle name="Įprastas 6 2 2 2 2" xfId="9103" xr:uid="{2FAEA20C-5E9D-499C-8D53-15FA673A21FC}"/>
    <cellStyle name="Įprastas 6 2 2 3" xfId="2139" xr:uid="{EDD8D944-9364-4A40-9766-3B67F719A06B}"/>
    <cellStyle name="Įprastas 6 2 2 3 2" xfId="10069" xr:uid="{E51689A9-DD41-4681-8288-2991CACFDDA8}"/>
    <cellStyle name="Įprastas 6 2 2 4" xfId="2783" xr:uid="{815B120C-AF8F-49A8-BE2B-862473074DBF}"/>
    <cellStyle name="Įprastas 6 2 2 4 2" xfId="10713" xr:uid="{BE62F304-8923-4F78-8415-BBD503619CA0}"/>
    <cellStyle name="Įprastas 6 2 2 5" xfId="3427" xr:uid="{CAE8EF95-4BA8-4869-AD40-D798B7A46224}"/>
    <cellStyle name="Įprastas 6 2 2 5 2" xfId="11357" xr:uid="{DB376C47-05CE-4B2D-976F-AA5CA79AED7E}"/>
    <cellStyle name="Įprastas 6 2 2 6" xfId="7815" xr:uid="{FDFBFA2A-58C6-424D-BD1C-31AFAFDC78CB}"/>
    <cellStyle name="Įprastas 6 2 2 6 2" xfId="15745" xr:uid="{173E2C17-8D59-4022-8F11-DA823700BFA6}"/>
    <cellStyle name="Įprastas 6 2 2 7" xfId="8459" xr:uid="{1F8313D9-6ADF-45E7-95B1-DAB1D97737B4}"/>
    <cellStyle name="Įprastas 6 2 3" xfId="851" xr:uid="{08CD157D-C196-4803-A5B8-6E0C600E5444}"/>
    <cellStyle name="Įprastas 6 2 3 2" xfId="8781" xr:uid="{B788F491-1C40-440F-A674-1B997543597C}"/>
    <cellStyle name="Įprastas 6 2 4" xfId="1495" xr:uid="{C4EA121C-A8C4-47BF-90FF-F673FC91C650}"/>
    <cellStyle name="Įprastas 6 2 4 2" xfId="9425" xr:uid="{5B81A5A1-46A6-4E6F-9745-16336E560A0A}"/>
    <cellStyle name="Įprastas 6 2 5" xfId="1817" xr:uid="{CE2C037F-4401-408D-B9E1-9DDF8C8CEB4A}"/>
    <cellStyle name="Įprastas 6 2 5 2" xfId="9747" xr:uid="{3EAFEDA6-D8D2-457E-94BB-FA6A6AE6FAFF}"/>
    <cellStyle name="Įprastas 6 2 6" xfId="2461" xr:uid="{EFD2B250-5F9C-484F-9945-20C033B8ACC1}"/>
    <cellStyle name="Įprastas 6 2 6 2" xfId="10391" xr:uid="{878A934D-4440-4439-880B-65442A7D9773}"/>
    <cellStyle name="Įprastas 6 2 7" xfId="3105" xr:uid="{CEF456C4-514B-420B-971B-00C0EAB91BEF}"/>
    <cellStyle name="Įprastas 6 2 7 2" xfId="11035" xr:uid="{D8D344B6-7E2D-4466-BAD4-82CF0FFF4DAC}"/>
    <cellStyle name="Įprastas 6 2 8" xfId="7493" xr:uid="{36091710-EA63-44AB-AFA1-A45CE7DF61E6}"/>
    <cellStyle name="Įprastas 6 2 8 2" xfId="15423" xr:uid="{0E393C36-4863-4AA2-80E2-1BEAAC791A65}"/>
    <cellStyle name="Įprastas 6 2 9" xfId="8137" xr:uid="{6D1954C3-2846-4599-8DDF-D3CE8AE05A70}"/>
    <cellStyle name="Įprastas 6 3" xfId="399" xr:uid="{C629DCD4-1371-487C-8C7C-B5BF53212582}"/>
    <cellStyle name="Įprastas 6 3 2" xfId="1043" xr:uid="{33EC15CE-CD36-461B-851C-7459DB9A559B}"/>
    <cellStyle name="Įprastas 6 3 2 2" xfId="8973" xr:uid="{7B2366FB-5BF4-440D-8AF8-18E933E7F6A6}"/>
    <cellStyle name="Įprastas 6 3 3" xfId="2009" xr:uid="{21B58F32-AB82-47D6-9A49-534FD9201B13}"/>
    <cellStyle name="Įprastas 6 3 3 2" xfId="9939" xr:uid="{4371C1BE-98EA-4AEC-B1B7-E909427F5D16}"/>
    <cellStyle name="Įprastas 6 3 4" xfId="2653" xr:uid="{B2CF5856-5C96-400D-AC6E-5A3FC5CC4AF0}"/>
    <cellStyle name="Įprastas 6 3 4 2" xfId="10583" xr:uid="{59EFD19B-30EF-4DD5-8FBB-D5EB708556E3}"/>
    <cellStyle name="Įprastas 6 3 5" xfId="3297" xr:uid="{070BA1DE-BE52-41D7-BFBE-FFB15FA51973}"/>
    <cellStyle name="Įprastas 6 3 5 2" xfId="11227" xr:uid="{6D4B64A3-0D46-40B6-B241-9E97115B46D2}"/>
    <cellStyle name="Įprastas 6 3 6" xfId="7685" xr:uid="{A09CAC21-4E81-4718-B7DA-37B826721CDC}"/>
    <cellStyle name="Įprastas 6 3 6 2" xfId="15615" xr:uid="{EDA3F923-5A73-4AE4-9950-0E84ED78B583}"/>
    <cellStyle name="Įprastas 6 3 7" xfId="8329" xr:uid="{485FD018-806F-465D-BABF-C3C5FE18E7AD}"/>
    <cellStyle name="Įprastas 6 4" xfId="721" xr:uid="{95C5C0C4-7F90-4A2F-9573-75A2ADA60CCF}"/>
    <cellStyle name="Įprastas 6 4 2" xfId="8651" xr:uid="{EA73B9B5-E7CD-45E0-A7A0-FB4089E1AD73}"/>
    <cellStyle name="Įprastas 6 5" xfId="1365" xr:uid="{F9D7A325-5564-49FF-B369-820DA40FD230}"/>
    <cellStyle name="Įprastas 6 5 2" xfId="9295" xr:uid="{AF31D9B6-0960-4597-AAA5-9A91B43E7970}"/>
    <cellStyle name="Įprastas 6 6" xfId="1687" xr:uid="{C9ECC5BD-1784-4375-9050-FFE1CF5E14DB}"/>
    <cellStyle name="Įprastas 6 6 2" xfId="9617" xr:uid="{8858DE51-FA4F-4454-BB36-5DFC2BB34967}"/>
    <cellStyle name="Įprastas 6 7" xfId="2331" xr:uid="{68274004-95A5-41A4-9D73-7936D3742DF0}"/>
    <cellStyle name="Įprastas 6 7 2" xfId="10261" xr:uid="{9B2E34D3-BE6F-4DAD-BC31-3BD82A9491B3}"/>
    <cellStyle name="Įprastas 6 8" xfId="2975" xr:uid="{9BD81519-373D-4AED-AD7F-B0DB5AED7CAF}"/>
    <cellStyle name="Įprastas 6 8 2" xfId="10905" xr:uid="{DF7C8380-2F9E-47D4-9D8D-353907D3EDBD}"/>
    <cellStyle name="Įprastas 6 9" xfId="3619" xr:uid="{6084C59C-503A-4550-A8E5-5BAFDE3014B2}"/>
    <cellStyle name="Įprastas 6 9 2" xfId="11549" xr:uid="{B43A3117-4F2C-450E-A033-A39FDF99A790}"/>
    <cellStyle name="Įprastas 7" xfId="141" xr:uid="{D0B4E53B-1516-472F-B78F-B620EF2DA539}"/>
    <cellStyle name="Įprastas 7 10" xfId="7427" xr:uid="{EAB8C7D3-A072-4145-B19A-0E9CA0AA0A26}"/>
    <cellStyle name="Įprastas 7 10 2" xfId="15357" xr:uid="{6372FD44-6F37-4FDA-B649-D251C5FEB919}"/>
    <cellStyle name="Įprastas 7 11" xfId="8071" xr:uid="{095930C0-5F67-4775-A0C4-84A9148F3F77}"/>
    <cellStyle name="Įprastas 7 2" xfId="271" xr:uid="{D9F5CC07-E2D5-4071-86D8-64AB0B1FC7BB}"/>
    <cellStyle name="Įprastas 7 2 2" xfId="593" xr:uid="{42063BD9-51B4-44AD-A3F1-5A769D3C6457}"/>
    <cellStyle name="Įprastas 7 2 2 2" xfId="1237" xr:uid="{65484831-CD36-4E49-A56E-6E5B11466889}"/>
    <cellStyle name="Įprastas 7 2 2 2 2" xfId="9167" xr:uid="{C1AC58A6-BF48-4720-8CA4-874C7196C59B}"/>
    <cellStyle name="Įprastas 7 2 2 3" xfId="2203" xr:uid="{0A11248A-31E9-47C5-8D20-0A97AB9DC1CE}"/>
    <cellStyle name="Įprastas 7 2 2 3 2" xfId="10133" xr:uid="{7A563CD2-E994-4FDA-9E64-4EAD5880F684}"/>
    <cellStyle name="Įprastas 7 2 2 4" xfId="2847" xr:uid="{AEB74D1E-A69C-4FE4-B639-1DE27A2C19BE}"/>
    <cellStyle name="Įprastas 7 2 2 4 2" xfId="10777" xr:uid="{DBDB456A-7CCD-41E9-B5F2-BF9741AF0D2D}"/>
    <cellStyle name="Įprastas 7 2 2 5" xfId="3491" xr:uid="{4EC0ADB6-FADE-4046-B4FD-F8F64BD57DCD}"/>
    <cellStyle name="Įprastas 7 2 2 5 2" xfId="11421" xr:uid="{214CDE25-9B3B-4B8D-96E2-2C6AB20AD55E}"/>
    <cellStyle name="Įprastas 7 2 2 6" xfId="7879" xr:uid="{1C4F2412-E8C3-4648-B6CC-271A9F99E11E}"/>
    <cellStyle name="Įprastas 7 2 2 6 2" xfId="15809" xr:uid="{E255EEDB-3D7A-4007-9900-B403B7430E5B}"/>
    <cellStyle name="Įprastas 7 2 2 7" xfId="8523" xr:uid="{A83B5D7D-5BD2-46AB-8B71-9C62000F8164}"/>
    <cellStyle name="Įprastas 7 2 3" xfId="915" xr:uid="{348D41EF-3EAF-4350-8AC6-94409647B53D}"/>
    <cellStyle name="Įprastas 7 2 3 2" xfId="8845" xr:uid="{4CB7F7EE-A612-436A-9293-02F03379320F}"/>
    <cellStyle name="Įprastas 7 2 4" xfId="1559" xr:uid="{C5A4B25F-CE0E-4403-B49D-FBC21F853787}"/>
    <cellStyle name="Įprastas 7 2 4 2" xfId="9489" xr:uid="{9718A66F-D110-4945-8619-9E836A2975B7}"/>
    <cellStyle name="Įprastas 7 2 5" xfId="1881" xr:uid="{8703BCE4-5CC8-4F4A-983D-3B8238D8BE16}"/>
    <cellStyle name="Įprastas 7 2 5 2" xfId="9811" xr:uid="{B8C286E0-B243-4B64-BA79-3E273381426C}"/>
    <cellStyle name="Įprastas 7 2 6" xfId="2525" xr:uid="{5AA63AA9-2EC9-4C93-8863-F4A045946B44}"/>
    <cellStyle name="Įprastas 7 2 6 2" xfId="10455" xr:uid="{2E957FEB-828D-44BA-B0F8-A1B22396BE4B}"/>
    <cellStyle name="Įprastas 7 2 7" xfId="3169" xr:uid="{35D3136F-CF09-4946-9CDD-B024D3A4802C}"/>
    <cellStyle name="Įprastas 7 2 7 2" xfId="11099" xr:uid="{646B085D-8E2F-4029-AA12-3CA73F12BAE2}"/>
    <cellStyle name="Įprastas 7 2 8" xfId="7557" xr:uid="{024FFD5B-C394-41F0-A6D6-08F2BEA9E417}"/>
    <cellStyle name="Įprastas 7 2 8 2" xfId="15487" xr:uid="{FB115303-D56F-4948-8FEA-6B04971EE5F8}"/>
    <cellStyle name="Įprastas 7 2 9" xfId="8201" xr:uid="{DB05FDAC-417A-4882-A78A-70C9C8A69056}"/>
    <cellStyle name="Įprastas 7 3" xfId="463" xr:uid="{CF9FAEC6-3564-4BEE-A379-6CBEADBDF73D}"/>
    <cellStyle name="Įprastas 7 3 2" xfId="1107" xr:uid="{F3A5CD25-7183-42D2-B6B2-0C5233703ED0}"/>
    <cellStyle name="Įprastas 7 3 2 2" xfId="9037" xr:uid="{D5ECFDA8-8DA0-475D-A56B-18CCA2F16E4A}"/>
    <cellStyle name="Įprastas 7 3 3" xfId="2073" xr:uid="{54A91DD5-1C7D-4C7D-95A4-7DCA2D08806B}"/>
    <cellStyle name="Įprastas 7 3 3 2" xfId="10003" xr:uid="{56A3E3C6-C5B8-48D1-8A79-53E9B1FA0031}"/>
    <cellStyle name="Įprastas 7 3 4" xfId="2717" xr:uid="{E15B10F4-5D5C-4133-9061-C779DA1DA24F}"/>
    <cellStyle name="Įprastas 7 3 4 2" xfId="10647" xr:uid="{B1152CCA-8C4A-414B-A14D-D29034E45B50}"/>
    <cellStyle name="Įprastas 7 3 5" xfId="3361" xr:uid="{890FA215-0E32-4970-B2A5-1176003412BF}"/>
    <cellStyle name="Įprastas 7 3 5 2" xfId="11291" xr:uid="{7B783624-1F0E-41B0-978D-299568EEEA6F}"/>
    <cellStyle name="Įprastas 7 3 6" xfId="7749" xr:uid="{973624FD-74D4-46F5-A2EB-6F219708E4A2}"/>
    <cellStyle name="Įprastas 7 3 6 2" xfId="15679" xr:uid="{B0B18743-0479-4872-B948-F42C79E56664}"/>
    <cellStyle name="Įprastas 7 3 7" xfId="8393" xr:uid="{610C83E9-7C37-4838-9392-03191B7C79B4}"/>
    <cellStyle name="Įprastas 7 4" xfId="785" xr:uid="{1A5CCDF7-E441-453A-A818-C4DD38500454}"/>
    <cellStyle name="Įprastas 7 4 2" xfId="8715" xr:uid="{B31029EF-84BE-4401-B5E9-AF304F4A94C5}"/>
    <cellStyle name="Įprastas 7 5" xfId="1429" xr:uid="{1EE9E809-5B48-4196-A22B-7FC4E020F903}"/>
    <cellStyle name="Įprastas 7 5 2" xfId="9359" xr:uid="{730A237F-71F9-4412-B9F5-52321677FABD}"/>
    <cellStyle name="Įprastas 7 6" xfId="1751" xr:uid="{A842A0FC-D282-45A4-A99F-5A837BB5FB6E}"/>
    <cellStyle name="Įprastas 7 6 2" xfId="9681" xr:uid="{B93193FF-C5AF-400E-98CD-FE222B8E3DA6}"/>
    <cellStyle name="Įprastas 7 7" xfId="2395" xr:uid="{E6000B32-EB2C-43A0-BFF7-F6BA280E951C}"/>
    <cellStyle name="Įprastas 7 7 2" xfId="10325" xr:uid="{7B20E0A2-2DC7-4332-834B-B89E32D532B6}"/>
    <cellStyle name="Įprastas 7 8" xfId="3039" xr:uid="{F2FC08D1-C2F2-4808-80CE-2E0050F7EAFD}"/>
    <cellStyle name="Įprastas 7 8 2" xfId="10969" xr:uid="{6600F4E8-5AA9-4054-8A7C-1152556C566C}"/>
    <cellStyle name="Įprastas 7 9" xfId="3683" xr:uid="{C3263CE3-BD10-414E-931B-27CCA77F3A03}"/>
    <cellStyle name="Įprastas 7 9 2" xfId="11613" xr:uid="{1B903A0A-60F0-404C-BCD1-2F85D9AFBE6F}"/>
    <cellStyle name="Įprastas 8" xfId="142" xr:uid="{3CE0272A-1993-4F9F-8327-1EA8A58671C6}"/>
    <cellStyle name="Įprastas 8 2" xfId="464" xr:uid="{8D4E5D1B-C321-4D45-B0D6-144CE3EDDE1D}"/>
    <cellStyle name="Įprastas 8 2 2" xfId="1108" xr:uid="{467C8815-63A5-47F2-8FBB-4E9B3425722D}"/>
    <cellStyle name="Įprastas 8 2 2 2" xfId="9038" xr:uid="{45A96638-1364-4813-9D34-074521048F50}"/>
    <cellStyle name="Įprastas 8 2 3" xfId="2074" xr:uid="{4791002B-B0A9-4B8E-810A-C6E5CE09300B}"/>
    <cellStyle name="Įprastas 8 2 3 2" xfId="10004" xr:uid="{8A7170B1-C67E-4B0C-8594-9818CCABC32F}"/>
    <cellStyle name="Įprastas 8 2 4" xfId="2718" xr:uid="{85663653-E51A-4111-8A19-2F7CFE9B0060}"/>
    <cellStyle name="Įprastas 8 2 4 2" xfId="10648" xr:uid="{AF665056-B27B-46D2-87C9-E35C992DA88C}"/>
    <cellStyle name="Įprastas 8 2 5" xfId="3362" xr:uid="{BF7227E3-BAE8-4C35-9863-41582EF22FBD}"/>
    <cellStyle name="Įprastas 8 2 5 2" xfId="11292" xr:uid="{D5D044AF-75E6-45F3-8CBB-035D1C84EE2B}"/>
    <cellStyle name="Įprastas 8 2 6" xfId="7750" xr:uid="{8F1CD691-8E70-4F5D-A3EE-4BFB49CB3335}"/>
    <cellStyle name="Įprastas 8 2 6 2" xfId="15680" xr:uid="{22885D2F-6327-405D-9986-C07C32ED56AE}"/>
    <cellStyle name="Įprastas 8 2 7" xfId="8394" xr:uid="{3D91F9CF-E2AA-44DA-B997-E9E508723499}"/>
    <cellStyle name="Įprastas 8 3" xfId="786" xr:uid="{AB9A43D8-7EDC-4742-B710-358617D5C227}"/>
    <cellStyle name="Įprastas 8 3 2" xfId="8716" xr:uid="{7505A78E-CB3E-49D1-8C6D-CAB84BB2E51E}"/>
    <cellStyle name="Įprastas 8 4" xfId="1430" xr:uid="{23D933AF-8B54-4CCF-A0AF-B39ABE162D1B}"/>
    <cellStyle name="Įprastas 8 4 2" xfId="9360" xr:uid="{5D0E81F1-10DD-4B43-9EA7-B1DFF80FC55A}"/>
    <cellStyle name="Įprastas 8 5" xfId="1752" xr:uid="{1A109D70-B95C-40A6-8E57-300726A5C61B}"/>
    <cellStyle name="Įprastas 8 5 2" xfId="9682" xr:uid="{CFD6373C-3618-4953-A363-D4C47FCE6277}"/>
    <cellStyle name="Įprastas 8 6" xfId="2396" xr:uid="{17EF4B30-B967-4701-8873-775CBDDEDA0D}"/>
    <cellStyle name="Įprastas 8 6 2" xfId="10326" xr:uid="{01B2763D-CA3A-4577-8C8D-BD10DF6A80F1}"/>
    <cellStyle name="Įprastas 8 7" xfId="3040" xr:uid="{B604EE64-116C-4C33-A4CE-2B3A78F11D2A}"/>
    <cellStyle name="Įprastas 8 7 2" xfId="10970" xr:uid="{2E9E6AFF-321C-4C80-AE05-0A3DB755E320}"/>
    <cellStyle name="Įprastas 8 8" xfId="7428" xr:uid="{B14CF5AA-F67E-4A4C-8F61-C91A1284DF95}"/>
    <cellStyle name="Įprastas 8 8 2" xfId="15358" xr:uid="{E8B290A0-8E83-4F2D-9C04-CCB138ED0EB1}"/>
    <cellStyle name="Įprastas 8 9" xfId="8072" xr:uid="{BD34C229-A77C-4BDD-8857-FB56941A72C1}"/>
    <cellStyle name="Kablelis 2" xfId="74" xr:uid="{4CB97FB1-36D9-4409-8F0F-0B8AC7D624FB}"/>
    <cellStyle name="Kablelis 2 10" xfId="2973" xr:uid="{32487415-60EE-4D45-BCAD-1A6D8C949FFD}"/>
    <cellStyle name="Kablelis 2 10 2" xfId="10903" xr:uid="{8C7E2D28-7096-49E8-9831-9AFD09D112B4}"/>
    <cellStyle name="Kablelis 2 11" xfId="3617" xr:uid="{787E1210-8030-4FF7-A2AE-E47CC14BC6B1}"/>
    <cellStyle name="Kablelis 2 11 2" xfId="11547" xr:uid="{79C534A5-95AF-496C-9CF8-1B85341EE9A0}"/>
    <cellStyle name="Kablelis 2 12" xfId="7361" xr:uid="{8F1AE5B7-3E7F-425A-92CD-543546011DF9}"/>
    <cellStyle name="Kablelis 2 12 2" xfId="15291" xr:uid="{D3780811-7A2C-43BD-94F4-92EA72198648}"/>
    <cellStyle name="Kablelis 2 13" xfId="8005" xr:uid="{C8BBDE23-CA43-4E90-A349-5463C157209D}"/>
    <cellStyle name="Kablelis 2 2" xfId="140" xr:uid="{32EDB01D-DAA6-4E0C-B413-C257D7FE4FD5}"/>
    <cellStyle name="Kablelis 2 2 10" xfId="7426" xr:uid="{D9A89A6B-7E21-4C9B-8C7D-799E75162CCD}"/>
    <cellStyle name="Kablelis 2 2 10 2" xfId="15356" xr:uid="{9CA1E6FE-1A16-4BA5-A6E4-FF38F7F93F49}"/>
    <cellStyle name="Kablelis 2 2 11" xfId="8070" xr:uid="{4E091846-6829-42BA-BA8F-C68AC607EDDD}"/>
    <cellStyle name="Kablelis 2 2 2" xfId="270" xr:uid="{725E42F0-860A-4249-9C6B-D15867EEB923}"/>
    <cellStyle name="Kablelis 2 2 2 2" xfId="592" xr:uid="{4CBAF1A8-138B-4E50-A1B6-97346F042E63}"/>
    <cellStyle name="Kablelis 2 2 2 2 2" xfId="1236" xr:uid="{172C191E-91A8-418F-A8CE-AA139AC882F8}"/>
    <cellStyle name="Kablelis 2 2 2 2 2 2" xfId="9166" xr:uid="{24E82376-7F50-4D84-9681-9B94775D52C2}"/>
    <cellStyle name="Kablelis 2 2 2 2 3" xfId="2202" xr:uid="{3612C42C-6349-4234-9FF7-0D05FB9ECA8C}"/>
    <cellStyle name="Kablelis 2 2 2 2 3 2" xfId="10132" xr:uid="{59C5E772-BE2F-400E-A5F9-B2804C1C9096}"/>
    <cellStyle name="Kablelis 2 2 2 2 4" xfId="2846" xr:uid="{EA89A0F2-DCCA-4E36-9623-C910EF496F7B}"/>
    <cellStyle name="Kablelis 2 2 2 2 4 2" xfId="10776" xr:uid="{50E6561C-A3CA-45A5-8DD0-ECDC73F0C64E}"/>
    <cellStyle name="Kablelis 2 2 2 2 5" xfId="3490" xr:uid="{35102505-5327-4097-9FB4-7DD8CFFE09D6}"/>
    <cellStyle name="Kablelis 2 2 2 2 5 2" xfId="11420" xr:uid="{866D67E3-DE9C-437B-87E7-779FD19C881C}"/>
    <cellStyle name="Kablelis 2 2 2 2 6" xfId="7878" xr:uid="{6845771C-34B9-4D44-B1E6-3921B3628DD3}"/>
    <cellStyle name="Kablelis 2 2 2 2 6 2" xfId="15808" xr:uid="{99BF92C4-BDFB-4705-B594-3D30CC1E2143}"/>
    <cellStyle name="Kablelis 2 2 2 2 7" xfId="8522" xr:uid="{78D6C411-0077-4680-8988-07F9BC176D9F}"/>
    <cellStyle name="Kablelis 2 2 2 3" xfId="914" xr:uid="{73ADADE0-8947-48E5-B9CE-C9A92AAB2A74}"/>
    <cellStyle name="Kablelis 2 2 2 3 2" xfId="8844" xr:uid="{3A56BE40-0FFC-4553-BF34-B0E8C936EAED}"/>
    <cellStyle name="Kablelis 2 2 2 4" xfId="1558" xr:uid="{53340E4C-0183-4017-B0F1-4C42D35DFBE2}"/>
    <cellStyle name="Kablelis 2 2 2 4 2" xfId="9488" xr:uid="{6EF36349-8915-45B0-A8BB-FABA5DF73DD8}"/>
    <cellStyle name="Kablelis 2 2 2 5" xfId="1880" xr:uid="{BF7BEFD1-D3ED-4C17-A60E-5A5DCAD506B1}"/>
    <cellStyle name="Kablelis 2 2 2 5 2" xfId="9810" xr:uid="{4F483C13-3D38-4732-B2A1-AA7B3B401644}"/>
    <cellStyle name="Kablelis 2 2 2 6" xfId="2524" xr:uid="{A12D986A-3E8A-41EE-890B-51E779BE615C}"/>
    <cellStyle name="Kablelis 2 2 2 6 2" xfId="10454" xr:uid="{DDDD13A1-363D-4E75-B018-6D4EA3F57D8A}"/>
    <cellStyle name="Kablelis 2 2 2 7" xfId="3168" xr:uid="{C603B51D-EF3E-491F-A4C5-B36B7E0DCC0C}"/>
    <cellStyle name="Kablelis 2 2 2 7 2" xfId="11098" xr:uid="{4F63B902-BDE0-41C3-9A9C-DAEA466A0FB7}"/>
    <cellStyle name="Kablelis 2 2 2 8" xfId="7556" xr:uid="{BD9CC6B4-4FA5-4CE1-A126-9CD7E0A02351}"/>
    <cellStyle name="Kablelis 2 2 2 8 2" xfId="15486" xr:uid="{477C2D31-58AF-4BDF-AA7B-F8B1E1EE1807}"/>
    <cellStyle name="Kablelis 2 2 2 9" xfId="8200" xr:uid="{C0372D33-03B6-4BC6-B4FF-AB8BCAEE796D}"/>
    <cellStyle name="Kablelis 2 2 3" xfId="462" xr:uid="{F0174FE8-7952-4AEA-9AE3-3A6AC289E5B3}"/>
    <cellStyle name="Kablelis 2 2 3 2" xfId="1106" xr:uid="{4002DDCE-377C-4202-BB12-9D608440EB31}"/>
    <cellStyle name="Kablelis 2 2 3 2 2" xfId="9036" xr:uid="{863BB5BC-255C-49D9-9746-874CE8B04220}"/>
    <cellStyle name="Kablelis 2 2 3 3" xfId="2072" xr:uid="{DBD1EA7A-D48E-4C43-A32F-94BEFD1F6831}"/>
    <cellStyle name="Kablelis 2 2 3 3 2" xfId="10002" xr:uid="{24F6A1DA-31A1-4151-B225-8594E8D1B39C}"/>
    <cellStyle name="Kablelis 2 2 3 4" xfId="2716" xr:uid="{8F2A3BFC-4B2F-4FB4-8E37-682728BDFD01}"/>
    <cellStyle name="Kablelis 2 2 3 4 2" xfId="10646" xr:uid="{DC2D09E4-9EF1-48F1-8332-97A5851535E3}"/>
    <cellStyle name="Kablelis 2 2 3 5" xfId="3360" xr:uid="{4B666529-C913-4A94-9945-ABA24888AC82}"/>
    <cellStyle name="Kablelis 2 2 3 5 2" xfId="11290" xr:uid="{ACECBF8E-CA02-41CD-9E4F-CBEBC2212E83}"/>
    <cellStyle name="Kablelis 2 2 3 6" xfId="7748" xr:uid="{C5056FEC-E114-4CB0-814A-D1B0B04956B3}"/>
    <cellStyle name="Kablelis 2 2 3 6 2" xfId="15678" xr:uid="{1AF36FDF-B4B3-4B1E-B6D2-076AB26E32BC}"/>
    <cellStyle name="Kablelis 2 2 3 7" xfId="8392" xr:uid="{94EC30DC-F1B7-4B9C-A1AD-B837FA860D68}"/>
    <cellStyle name="Kablelis 2 2 4" xfId="784" xr:uid="{5B71A413-82B8-4B8F-A5D6-F4D2F8A5FD37}"/>
    <cellStyle name="Kablelis 2 2 4 2" xfId="8714" xr:uid="{82FDC389-9295-4EB5-B140-11BAC1568048}"/>
    <cellStyle name="Kablelis 2 2 5" xfId="1428" xr:uid="{80C67B84-2E23-414F-9FA1-A3ADB0CBF606}"/>
    <cellStyle name="Kablelis 2 2 5 2" xfId="9358" xr:uid="{D406EC65-E080-42B6-BAED-4079147F48EF}"/>
    <cellStyle name="Kablelis 2 2 6" xfId="1750" xr:uid="{2F623D19-6BA6-4F35-A31A-7E17790155A3}"/>
    <cellStyle name="Kablelis 2 2 6 2" xfId="9680" xr:uid="{9C6BF9EC-D43B-461C-AF47-07C257A00A1E}"/>
    <cellStyle name="Kablelis 2 2 7" xfId="2394" xr:uid="{08F67E2D-A845-4D71-A2DA-F33B0FCD1964}"/>
    <cellStyle name="Kablelis 2 2 7 2" xfId="10324" xr:uid="{1BE15213-8695-493C-B220-79AE97036881}"/>
    <cellStyle name="Kablelis 2 2 8" xfId="3038" xr:uid="{DA27F993-7A88-4B64-959A-E7E1B8AEBFB0}"/>
    <cellStyle name="Kablelis 2 2 8 2" xfId="10968" xr:uid="{4293C94D-9C47-4934-8D87-306D49E8A524}"/>
    <cellStyle name="Kablelis 2 2 9" xfId="3682" xr:uid="{E57D6F69-868D-431E-ACA7-13E17DD1C2AC}"/>
    <cellStyle name="Kablelis 2 2 9 2" xfId="11612" xr:uid="{9B069C7E-1403-4889-81D1-DA64D3EE859E}"/>
    <cellStyle name="Kablelis 2 3" xfId="205" xr:uid="{6C66CA8A-11DE-4DCB-8211-16938D646620}"/>
    <cellStyle name="Kablelis 2 3 2" xfId="527" xr:uid="{29805CA9-734B-47E9-BE0B-CE0721C44907}"/>
    <cellStyle name="Kablelis 2 3 2 2" xfId="1171" xr:uid="{223A406F-2EEC-44B0-A199-5F4AB3ECBF8E}"/>
    <cellStyle name="Kablelis 2 3 2 2 2" xfId="9101" xr:uid="{43A61AFF-223C-4960-95A9-C52F52F92362}"/>
    <cellStyle name="Kablelis 2 3 2 3" xfId="2137" xr:uid="{DEEC1895-7D84-492D-B6C3-80865B41EB8A}"/>
    <cellStyle name="Kablelis 2 3 2 3 2" xfId="10067" xr:uid="{7EA2580D-C076-4808-B830-3B8846E86541}"/>
    <cellStyle name="Kablelis 2 3 2 4" xfId="2781" xr:uid="{BC95A1EE-AD4C-45B4-8ABA-3B489EF62DF3}"/>
    <cellStyle name="Kablelis 2 3 2 4 2" xfId="10711" xr:uid="{FD26487E-5123-4CB3-8F8A-6681A955C536}"/>
    <cellStyle name="Kablelis 2 3 2 5" xfId="3425" xr:uid="{5B310FCD-EDEE-44C5-8189-9E3C2E4FC678}"/>
    <cellStyle name="Kablelis 2 3 2 5 2" xfId="11355" xr:uid="{C622CD83-5F54-415C-BEDE-898D7E52AD33}"/>
    <cellStyle name="Kablelis 2 3 2 6" xfId="7813" xr:uid="{781CC80D-1C81-41E2-9377-AD126E6114BB}"/>
    <cellStyle name="Kablelis 2 3 2 6 2" xfId="15743" xr:uid="{CBB0A1F9-A961-49CE-8723-04149497FBC9}"/>
    <cellStyle name="Kablelis 2 3 2 7" xfId="8457" xr:uid="{648CEF0D-D419-4F52-990C-6BE399D439C3}"/>
    <cellStyle name="Kablelis 2 3 3" xfId="849" xr:uid="{1E1F8F75-7F99-4F50-9FC4-98A46B1E49CE}"/>
    <cellStyle name="Kablelis 2 3 3 2" xfId="8779" xr:uid="{BEADFF0D-2F79-4B35-AA25-F95F9126B843}"/>
    <cellStyle name="Kablelis 2 3 4" xfId="1493" xr:uid="{0281391A-FFA4-4C34-8AE2-8ECD8057CE22}"/>
    <cellStyle name="Kablelis 2 3 4 2" xfId="9423" xr:uid="{18184262-EF7A-4601-A6C1-713CD7934402}"/>
    <cellStyle name="Kablelis 2 3 5" xfId="1815" xr:uid="{FBAD8697-E00E-4B78-B1A6-D528C7D81511}"/>
    <cellStyle name="Kablelis 2 3 5 2" xfId="9745" xr:uid="{54DFC061-23E7-42BA-9538-8EC96199D69F}"/>
    <cellStyle name="Kablelis 2 3 6" xfId="2459" xr:uid="{0ED6C85C-4F69-47A7-B313-2AA709607007}"/>
    <cellStyle name="Kablelis 2 3 6 2" xfId="10389" xr:uid="{2B701D33-076B-417B-99AC-EB3012C36646}"/>
    <cellStyle name="Kablelis 2 3 7" xfId="3103" xr:uid="{AAB641D9-72EA-4E99-8D0B-B50E67AF284F}"/>
    <cellStyle name="Kablelis 2 3 7 2" xfId="11033" xr:uid="{5F7D7A7E-A1C0-461D-BFA3-8B801DB22C49}"/>
    <cellStyle name="Kablelis 2 3 8" xfId="7491" xr:uid="{2FB7796D-B142-4AE0-ABAA-6A27610B8126}"/>
    <cellStyle name="Kablelis 2 3 8 2" xfId="15421" xr:uid="{327F2958-A712-486D-B3F0-7C3978BEA27E}"/>
    <cellStyle name="Kablelis 2 3 9" xfId="8135" xr:uid="{62C1B1D4-E865-428E-A0BB-17F210E6A8C5}"/>
    <cellStyle name="Kablelis 2 4" xfId="334" xr:uid="{13472DE1-C839-4C20-AA0D-880141B54334}"/>
    <cellStyle name="Kablelis 2 4 2" xfId="656" xr:uid="{7CE989BE-468D-4B71-946E-9745A25AE1F4}"/>
    <cellStyle name="Kablelis 2 4 2 2" xfId="1300" xr:uid="{5F9A03ED-F633-4163-B690-95A1295A79B7}"/>
    <cellStyle name="Kablelis 2 4 2 2 2" xfId="9230" xr:uid="{E66285F3-98FC-47B4-B29E-062C7982DBEA}"/>
    <cellStyle name="Kablelis 2 4 2 3" xfId="2266" xr:uid="{65505BA6-3C67-4E14-9CC8-E7B6B4C58D08}"/>
    <cellStyle name="Kablelis 2 4 2 3 2" xfId="10196" xr:uid="{4050590D-6782-4534-AEF3-774717254F12}"/>
    <cellStyle name="Kablelis 2 4 2 4" xfId="2910" xr:uid="{CCF60F30-4D0E-4636-832A-4A2CABD73255}"/>
    <cellStyle name="Kablelis 2 4 2 4 2" xfId="10840" xr:uid="{805E1A7E-5AA4-4A19-86F0-0F7708DEBCA6}"/>
    <cellStyle name="Kablelis 2 4 2 5" xfId="3554" xr:uid="{A9D6734F-9C2B-4E05-B997-B2B58AA8CC86}"/>
    <cellStyle name="Kablelis 2 4 2 5 2" xfId="11484" xr:uid="{87C1A8BA-DFDC-4940-A6E2-4697ED876D2D}"/>
    <cellStyle name="Kablelis 2 4 2 6" xfId="7942" xr:uid="{7DD7A920-8A2B-4026-BA46-14F9B56F6E3B}"/>
    <cellStyle name="Kablelis 2 4 2 6 2" xfId="15872" xr:uid="{AB49851E-DAA4-435C-9169-BD55B5EB0C2A}"/>
    <cellStyle name="Kablelis 2 4 2 7" xfId="8586" xr:uid="{5D20506D-2593-46C5-A0CA-779C8417F8F8}"/>
    <cellStyle name="Kablelis 2 4 3" xfId="978" xr:uid="{54F39BEE-6293-47EB-8DA8-B580704F7AAD}"/>
    <cellStyle name="Kablelis 2 4 3 2" xfId="8908" xr:uid="{85183BEF-E7A8-4747-9024-1B4642BEAFFC}"/>
    <cellStyle name="Kablelis 2 4 4" xfId="1622" xr:uid="{CD7C5289-734F-46C9-A20C-F445BEB5169D}"/>
    <cellStyle name="Kablelis 2 4 4 2" xfId="9552" xr:uid="{0D57DA8C-C389-4D3D-B7FD-6DB7B3E23D60}"/>
    <cellStyle name="Kablelis 2 4 5" xfId="1944" xr:uid="{1E964F1D-FFBC-4021-99C4-57D0DF03B2BA}"/>
    <cellStyle name="Kablelis 2 4 5 2" xfId="9874" xr:uid="{A7613C19-FDE6-4DAB-8555-FE11048AE316}"/>
    <cellStyle name="Kablelis 2 4 6" xfId="2588" xr:uid="{BE607D6D-4200-408E-A6D0-F97AE6A569B6}"/>
    <cellStyle name="Kablelis 2 4 6 2" xfId="10518" xr:uid="{C1D35BFD-BDEA-4B70-AA57-572EE5CC8DE5}"/>
    <cellStyle name="Kablelis 2 4 7" xfId="3232" xr:uid="{19599D60-207C-4564-8950-575A6002573F}"/>
    <cellStyle name="Kablelis 2 4 7 2" xfId="11162" xr:uid="{6FF162EF-6EA0-4303-BE26-672196DA1794}"/>
    <cellStyle name="Kablelis 2 4 8" xfId="7620" xr:uid="{2211D991-239A-4AC5-B878-BE69CD61CA86}"/>
    <cellStyle name="Kablelis 2 4 8 2" xfId="15550" xr:uid="{8CA69632-C9E0-4111-9EA4-D5910D737CA5}"/>
    <cellStyle name="Kablelis 2 4 9" xfId="8264" xr:uid="{A71D96D8-F10C-49A7-BC4C-D9327785D566}"/>
    <cellStyle name="Kablelis 2 5" xfId="397" xr:uid="{30F7B17C-509E-4279-9B4F-90394C1475FC}"/>
    <cellStyle name="Kablelis 2 5 2" xfId="1041" xr:uid="{65DFCF50-0EDA-4DB7-95B5-426C7EABB44B}"/>
    <cellStyle name="Kablelis 2 5 2 2" xfId="8971" xr:uid="{1498EC9F-A2B0-47B8-85D0-054DFB9A2C58}"/>
    <cellStyle name="Kablelis 2 5 3" xfId="2007" xr:uid="{A3BB0698-0C6B-40DC-8868-93ABFF309A24}"/>
    <cellStyle name="Kablelis 2 5 3 2" xfId="9937" xr:uid="{F09C0628-1DB0-4FF5-8D07-F5ED8CEA0575}"/>
    <cellStyle name="Kablelis 2 5 4" xfId="2651" xr:uid="{B616BF28-0C37-4BDD-A4C3-343E573DFB4E}"/>
    <cellStyle name="Kablelis 2 5 4 2" xfId="10581" xr:uid="{4EAAE038-FF4E-4040-8DB4-BB56144EDD4C}"/>
    <cellStyle name="Kablelis 2 5 5" xfId="3295" xr:uid="{066AC8FA-533B-4632-9B7D-2C5083F1DC9F}"/>
    <cellStyle name="Kablelis 2 5 5 2" xfId="11225" xr:uid="{A8F5A7CD-8416-4452-B810-9CBAB573BA17}"/>
    <cellStyle name="Kablelis 2 5 6" xfId="7683" xr:uid="{DD13B771-969A-485E-B566-909914034FC4}"/>
    <cellStyle name="Kablelis 2 5 6 2" xfId="15613" xr:uid="{AD7F4E9E-1B35-4690-AD2B-2EBB526B58CC}"/>
    <cellStyle name="Kablelis 2 5 7" xfId="8327" xr:uid="{61A5E1F9-4305-441A-B737-4492FB547494}"/>
    <cellStyle name="Kablelis 2 6" xfId="719" xr:uid="{75317151-E0C9-4299-AEA0-81392AAE4156}"/>
    <cellStyle name="Kablelis 2 6 2" xfId="8649" xr:uid="{01A90BE4-7DAA-4854-9A52-6CAFA175D5F0}"/>
    <cellStyle name="Kablelis 2 7" xfId="1363" xr:uid="{C207EF3D-32C0-477A-A5C8-BA1525DA8D28}"/>
    <cellStyle name="Kablelis 2 7 2" xfId="9293" xr:uid="{1FA2D565-834E-480E-B5D6-226B756F1A61}"/>
    <cellStyle name="Kablelis 2 8" xfId="1685" xr:uid="{616C0CA1-5EE7-4CDD-9D1C-4D5376E0A580}"/>
    <cellStyle name="Kablelis 2 8 2" xfId="9615" xr:uid="{C2836ABE-51DA-4A40-AD05-A427437CF038}"/>
    <cellStyle name="Kablelis 2 9" xfId="2329" xr:uid="{BA0B2164-4392-4389-8396-C19E4C01A7E8}"/>
    <cellStyle name="Kablelis 2 9 2" xfId="10259" xr:uid="{504704F7-909C-42FC-973C-4722EFD9C094}"/>
    <cellStyle name="Normal 11" xfId="1" xr:uid="{00000000-0005-0000-0000-000001000000}"/>
    <cellStyle name="Normal 2" xfId="2" xr:uid="{00000000-0005-0000-0000-000002000000}"/>
    <cellStyle name="Normal 2 2" xfId="3" xr:uid="{00000000-0005-0000-0000-000003000000}"/>
    <cellStyle name="Normal 2 2 2" xfId="7" xr:uid="{820147AE-F1D0-4811-B34C-3D27661ECDFD}"/>
    <cellStyle name="Normal 3" xfId="4" xr:uid="{00000000-0005-0000-0000-000004000000}"/>
    <cellStyle name="Normal_2-LENT" xfId="6" xr:uid="{43B6D997-3DE4-448A-B857-4AA82B2AD31F}"/>
    <cellStyle name="Paprastas_Knyga6" xfId="5" xr:uid="{00000000-0005-0000-0000-000005000000}"/>
    <cellStyle name="Paprastas_Knyga6 2" xfId="18" xr:uid="{A539A21F-D200-403C-B3A3-82C090439D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>
    <tabColor theme="6" tint="0.59999389629810485"/>
  </sheetPr>
  <dimension ref="A1:N121"/>
  <sheetViews>
    <sheetView zoomScale="84" zoomScaleNormal="84" workbookViewId="0">
      <pane ySplit="10" topLeftCell="A11" activePane="bottomLeft" state="frozen"/>
      <selection pane="bottomLeft" activeCell="K1" sqref="K1:N1"/>
    </sheetView>
  </sheetViews>
  <sheetFormatPr defaultColWidth="9.140625" defaultRowHeight="12.75"/>
  <cols>
    <col min="1" max="1" width="8.42578125" style="19" customWidth="1"/>
    <col min="2" max="2" width="21.85546875" style="30" customWidth="1"/>
    <col min="3" max="3" width="4.85546875" style="31" customWidth="1"/>
    <col min="4" max="4" width="5" style="19" customWidth="1"/>
    <col min="5" max="5" width="10.28515625" style="19" customWidth="1"/>
    <col min="6" max="6" width="13.42578125" style="74" customWidth="1"/>
    <col min="7" max="7" width="12.42578125" style="475" customWidth="1"/>
    <col min="8" max="8" width="12.28515625" style="475" customWidth="1"/>
    <col min="9" max="9" width="11.85546875" style="30" customWidth="1"/>
    <col min="10" max="10" width="27.5703125" style="17" customWidth="1"/>
    <col min="11" max="11" width="10.140625" style="38" customWidth="1"/>
    <col min="12" max="12" width="10.42578125" style="38" customWidth="1"/>
    <col min="13" max="13" width="7.5703125" style="38" customWidth="1"/>
    <col min="14" max="14" width="8.5703125" style="19" customWidth="1"/>
    <col min="15" max="16384" width="9.140625" style="20"/>
  </cols>
  <sheetData>
    <row r="1" spans="1:14" s="18" customFormat="1" ht="52.5" customHeight="1">
      <c r="A1" s="249"/>
      <c r="B1" s="387"/>
      <c r="C1" s="136"/>
      <c r="D1" s="249"/>
      <c r="E1" s="249"/>
      <c r="F1" s="98"/>
      <c r="G1" s="98"/>
      <c r="H1" s="537"/>
      <c r="I1" s="259"/>
      <c r="J1" s="259"/>
      <c r="K1" s="955" t="s">
        <v>1051</v>
      </c>
      <c r="L1" s="955"/>
      <c r="M1" s="955"/>
      <c r="N1" s="955"/>
    </row>
    <row r="2" spans="1:14" ht="23.25" customHeight="1">
      <c r="A2" s="230" t="s">
        <v>643</v>
      </c>
      <c r="B2" s="21"/>
      <c r="C2" s="21"/>
      <c r="D2" s="230"/>
      <c r="E2" s="230"/>
      <c r="F2" s="23"/>
      <c r="G2" s="468"/>
      <c r="H2" s="537"/>
      <c r="I2" s="259"/>
      <c r="J2" s="259"/>
      <c r="K2" s="18"/>
      <c r="L2" s="1069" t="s">
        <v>642</v>
      </c>
      <c r="M2" s="1069"/>
    </row>
    <row r="3" spans="1:14" s="21" customFormat="1" ht="21.75" customHeight="1">
      <c r="A3" s="230" t="s">
        <v>630</v>
      </c>
      <c r="D3" s="230"/>
      <c r="E3" s="230"/>
      <c r="F3" s="23"/>
      <c r="G3" s="468"/>
      <c r="H3" s="468"/>
      <c r="I3" s="300"/>
      <c r="J3" s="300"/>
      <c r="K3" s="342"/>
      <c r="L3" s="1069"/>
      <c r="M3" s="1069"/>
    </row>
    <row r="4" spans="1:14" ht="29.45" customHeight="1">
      <c r="A4" s="955" t="s">
        <v>981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</row>
    <row r="5" spans="1:14" ht="13.5" thickBot="1">
      <c r="A5" s="230"/>
      <c r="B5" s="22"/>
      <c r="C5" s="23"/>
      <c r="D5" s="230"/>
      <c r="E5" s="230"/>
      <c r="F5" s="108"/>
      <c r="G5" s="291"/>
      <c r="H5" s="291"/>
      <c r="I5" s="177"/>
      <c r="J5" s="305"/>
    </row>
    <row r="6" spans="1:14" s="32" customFormat="1" ht="12.75" customHeight="1">
      <c r="A6" s="1074" t="s">
        <v>0</v>
      </c>
      <c r="B6" s="1071" t="s">
        <v>1</v>
      </c>
      <c r="C6" s="1060" t="s">
        <v>657</v>
      </c>
      <c r="D6" s="1060" t="s">
        <v>3</v>
      </c>
      <c r="E6" s="1063" t="s">
        <v>2</v>
      </c>
      <c r="F6" s="1066" t="s">
        <v>1505</v>
      </c>
      <c r="G6" s="1046" t="s">
        <v>1506</v>
      </c>
      <c r="H6" s="1046" t="s">
        <v>1507</v>
      </c>
      <c r="I6" s="1066" t="s">
        <v>76</v>
      </c>
      <c r="J6" s="1033" t="s">
        <v>904</v>
      </c>
      <c r="K6" s="1034"/>
      <c r="L6" s="1034"/>
      <c r="M6" s="1035"/>
      <c r="N6" s="1052" t="s">
        <v>18</v>
      </c>
    </row>
    <row r="7" spans="1:14" s="32" customFormat="1">
      <c r="A7" s="1075"/>
      <c r="B7" s="1072"/>
      <c r="C7" s="1061"/>
      <c r="D7" s="1061"/>
      <c r="E7" s="1064"/>
      <c r="F7" s="1067"/>
      <c r="G7" s="1047"/>
      <c r="H7" s="1047"/>
      <c r="I7" s="1067"/>
      <c r="J7" s="1036"/>
      <c r="K7" s="1037"/>
      <c r="L7" s="1037"/>
      <c r="M7" s="1038"/>
      <c r="N7" s="1053"/>
    </row>
    <row r="8" spans="1:14" s="32" customFormat="1" ht="12.75" customHeight="1">
      <c r="A8" s="1075"/>
      <c r="B8" s="1072"/>
      <c r="C8" s="1061"/>
      <c r="D8" s="1061"/>
      <c r="E8" s="1064"/>
      <c r="F8" s="1067"/>
      <c r="G8" s="1047"/>
      <c r="H8" s="1047"/>
      <c r="I8" s="1067"/>
      <c r="J8" s="1041" t="s">
        <v>15</v>
      </c>
      <c r="K8" s="1039" t="s">
        <v>1504</v>
      </c>
      <c r="L8" s="1039" t="s">
        <v>1503</v>
      </c>
      <c r="M8" s="1039" t="s">
        <v>1046</v>
      </c>
      <c r="N8" s="1053"/>
    </row>
    <row r="9" spans="1:14" s="32" customFormat="1" ht="52.9" customHeight="1" thickBot="1">
      <c r="A9" s="1076"/>
      <c r="B9" s="1073"/>
      <c r="C9" s="1062"/>
      <c r="D9" s="1062"/>
      <c r="E9" s="1065"/>
      <c r="F9" s="1040"/>
      <c r="G9" s="1048"/>
      <c r="H9" s="1048"/>
      <c r="I9" s="1040"/>
      <c r="J9" s="1042"/>
      <c r="K9" s="1040"/>
      <c r="L9" s="1040"/>
      <c r="M9" s="1040"/>
      <c r="N9" s="1054"/>
    </row>
    <row r="10" spans="1:14" s="38" customFormat="1">
      <c r="A10" s="47" t="s">
        <v>7</v>
      </c>
      <c r="B10" s="47" t="s">
        <v>8</v>
      </c>
      <c r="C10" s="47" t="s">
        <v>9</v>
      </c>
      <c r="D10" s="47" t="s">
        <v>10</v>
      </c>
      <c r="E10" s="47" t="s">
        <v>14</v>
      </c>
      <c r="F10" s="451">
        <v>6</v>
      </c>
      <c r="G10" s="451">
        <v>7</v>
      </c>
      <c r="H10" s="451">
        <v>8</v>
      </c>
      <c r="I10" s="47" t="s">
        <v>1497</v>
      </c>
      <c r="J10" s="47" t="s">
        <v>1119</v>
      </c>
      <c r="K10" s="47" t="s">
        <v>1498</v>
      </c>
      <c r="L10" s="47" t="s">
        <v>60</v>
      </c>
      <c r="M10" s="47" t="s">
        <v>1253</v>
      </c>
      <c r="N10" s="47" t="s">
        <v>1368</v>
      </c>
    </row>
    <row r="11" spans="1:14" s="12" customFormat="1" ht="13.5" customHeight="1" thickBot="1">
      <c r="A11" s="655" t="s">
        <v>4</v>
      </c>
      <c r="B11" s="1077" t="s">
        <v>62</v>
      </c>
      <c r="C11" s="1078"/>
      <c r="D11" s="1078"/>
      <c r="E11" s="1079"/>
      <c r="F11" s="497"/>
      <c r="G11" s="497"/>
      <c r="H11" s="497"/>
      <c r="I11" s="656"/>
      <c r="J11" s="93"/>
      <c r="K11" s="47"/>
      <c r="L11" s="47"/>
      <c r="M11" s="47"/>
      <c r="N11" s="657"/>
    </row>
    <row r="12" spans="1:14" s="12" customFormat="1" ht="13.5" customHeight="1" thickBot="1">
      <c r="A12" s="251" t="s">
        <v>508</v>
      </c>
      <c r="B12" s="1080" t="s">
        <v>64</v>
      </c>
      <c r="C12" s="1081"/>
      <c r="D12" s="1081"/>
      <c r="E12" s="1082"/>
      <c r="F12" s="268"/>
      <c r="G12" s="268"/>
      <c r="H12" s="268"/>
      <c r="I12" s="650"/>
      <c r="J12" s="16"/>
      <c r="K12" s="61"/>
      <c r="L12" s="61"/>
      <c r="M12" s="61"/>
      <c r="N12" s="46"/>
    </row>
    <row r="13" spans="1:14" ht="51">
      <c r="A13" s="1043" t="s">
        <v>509</v>
      </c>
      <c r="B13" s="1083" t="s">
        <v>37</v>
      </c>
      <c r="C13" s="61" t="s">
        <v>7</v>
      </c>
      <c r="D13" s="57" t="s">
        <v>16</v>
      </c>
      <c r="E13" s="84" t="s">
        <v>36</v>
      </c>
      <c r="F13" s="636">
        <v>400</v>
      </c>
      <c r="G13" s="513">
        <v>600</v>
      </c>
      <c r="H13" s="512">
        <v>600</v>
      </c>
      <c r="I13" s="535" t="s">
        <v>50</v>
      </c>
      <c r="J13" s="253" t="s">
        <v>1515</v>
      </c>
      <c r="K13" s="34" t="s">
        <v>1532</v>
      </c>
      <c r="L13" s="34" t="s">
        <v>1532</v>
      </c>
      <c r="M13" s="34" t="s">
        <v>1532</v>
      </c>
      <c r="N13" s="48" t="s">
        <v>23</v>
      </c>
    </row>
    <row r="14" spans="1:14" ht="93" customHeight="1">
      <c r="A14" s="1044"/>
      <c r="B14" s="1044"/>
      <c r="C14" s="47" t="s">
        <v>7</v>
      </c>
      <c r="D14" s="94" t="s">
        <v>16</v>
      </c>
      <c r="E14" s="481" t="s">
        <v>1468</v>
      </c>
      <c r="F14" s="635">
        <v>241.3</v>
      </c>
      <c r="G14" s="513">
        <v>353.8</v>
      </c>
      <c r="H14" s="512">
        <v>353.8</v>
      </c>
      <c r="I14" s="535" t="s">
        <v>946</v>
      </c>
      <c r="J14" s="253" t="s">
        <v>1113</v>
      </c>
      <c r="K14" s="34" t="s">
        <v>1114</v>
      </c>
      <c r="L14" s="34" t="s">
        <v>1069</v>
      </c>
      <c r="M14" s="34" t="s">
        <v>1069</v>
      </c>
      <c r="N14" s="48" t="s">
        <v>23</v>
      </c>
    </row>
    <row r="15" spans="1:14" ht="27" customHeight="1">
      <c r="A15" s="1044"/>
      <c r="B15" s="1044"/>
      <c r="C15" s="47" t="s">
        <v>7</v>
      </c>
      <c r="D15" s="94" t="s">
        <v>16</v>
      </c>
      <c r="E15" s="481" t="s">
        <v>1468</v>
      </c>
      <c r="F15" s="636">
        <v>90</v>
      </c>
      <c r="G15" s="513">
        <v>90</v>
      </c>
      <c r="H15" s="512">
        <v>90</v>
      </c>
      <c r="I15" s="535" t="s">
        <v>946</v>
      </c>
      <c r="J15" s="253" t="s">
        <v>1112</v>
      </c>
      <c r="K15" s="34" t="s">
        <v>1516</v>
      </c>
      <c r="L15" s="34" t="s">
        <v>1516</v>
      </c>
      <c r="M15" s="34" t="s">
        <v>1516</v>
      </c>
      <c r="N15" s="48" t="s">
        <v>23</v>
      </c>
    </row>
    <row r="16" spans="1:14" ht="45" customHeight="1">
      <c r="A16" s="1044"/>
      <c r="B16" s="1044"/>
      <c r="C16" s="47" t="s">
        <v>7</v>
      </c>
      <c r="D16" s="94" t="s">
        <v>16</v>
      </c>
      <c r="E16" s="481" t="s">
        <v>1468</v>
      </c>
      <c r="F16" s="636">
        <v>70</v>
      </c>
      <c r="G16" s="513">
        <v>70</v>
      </c>
      <c r="H16" s="512">
        <v>70</v>
      </c>
      <c r="I16" s="5" t="s">
        <v>946</v>
      </c>
      <c r="J16" s="253" t="s">
        <v>1111</v>
      </c>
      <c r="K16" s="34" t="s">
        <v>1517</v>
      </c>
      <c r="L16" s="34" t="s">
        <v>1517</v>
      </c>
      <c r="M16" s="34" t="s">
        <v>1517</v>
      </c>
      <c r="N16" s="48" t="s">
        <v>23</v>
      </c>
    </row>
    <row r="17" spans="1:14" ht="38.25">
      <c r="A17" s="1044"/>
      <c r="B17" s="1044"/>
      <c r="C17" s="47" t="s">
        <v>7</v>
      </c>
      <c r="D17" s="94" t="s">
        <v>159</v>
      </c>
      <c r="E17" s="481" t="s">
        <v>1468</v>
      </c>
      <c r="F17" s="636">
        <v>450</v>
      </c>
      <c r="G17" s="513">
        <v>450</v>
      </c>
      <c r="H17" s="512">
        <v>450</v>
      </c>
      <c r="I17" s="5" t="s">
        <v>946</v>
      </c>
      <c r="J17" s="253" t="s">
        <v>1533</v>
      </c>
      <c r="K17" s="618" t="s">
        <v>1072</v>
      </c>
      <c r="L17" s="618" t="s">
        <v>1072</v>
      </c>
      <c r="M17" s="618" t="s">
        <v>1072</v>
      </c>
      <c r="N17" s="48" t="s">
        <v>23</v>
      </c>
    </row>
    <row r="18" spans="1:14" ht="102">
      <c r="A18" s="1044"/>
      <c r="B18" s="1044"/>
      <c r="C18" s="47" t="s">
        <v>7</v>
      </c>
      <c r="D18" s="94" t="s">
        <v>16</v>
      </c>
      <c r="E18" s="29" t="s">
        <v>36</v>
      </c>
      <c r="F18" s="637">
        <v>1.5</v>
      </c>
      <c r="G18" s="513">
        <v>1.5</v>
      </c>
      <c r="H18" s="512"/>
      <c r="I18" s="5" t="s">
        <v>943</v>
      </c>
      <c r="J18" s="253" t="s">
        <v>994</v>
      </c>
      <c r="K18" s="34" t="s">
        <v>1123</v>
      </c>
      <c r="L18" s="34" t="s">
        <v>1123</v>
      </c>
      <c r="M18" s="34"/>
      <c r="N18" s="48" t="s">
        <v>23</v>
      </c>
    </row>
    <row r="19" spans="1:14" ht="89.25">
      <c r="A19" s="1044"/>
      <c r="B19" s="1044"/>
      <c r="C19" s="47" t="s">
        <v>7</v>
      </c>
      <c r="D19" s="94" t="s">
        <v>16</v>
      </c>
      <c r="E19" s="29" t="s">
        <v>36</v>
      </c>
      <c r="F19" s="637">
        <v>40</v>
      </c>
      <c r="G19" s="513">
        <v>46</v>
      </c>
      <c r="H19" s="512">
        <v>46</v>
      </c>
      <c r="I19" s="5" t="s">
        <v>943</v>
      </c>
      <c r="J19" s="617" t="s">
        <v>1469</v>
      </c>
      <c r="K19" s="26" t="s">
        <v>1428</v>
      </c>
      <c r="L19" s="26" t="s">
        <v>1429</v>
      </c>
      <c r="M19" s="26" t="s">
        <v>1430</v>
      </c>
      <c r="N19" s="48" t="s">
        <v>23</v>
      </c>
    </row>
    <row r="20" spans="1:14" ht="34.5" customHeight="1">
      <c r="A20" s="1044"/>
      <c r="B20" s="1044"/>
      <c r="C20" s="47" t="s">
        <v>7</v>
      </c>
      <c r="D20" s="94" t="s">
        <v>16</v>
      </c>
      <c r="E20" s="29" t="s">
        <v>36</v>
      </c>
      <c r="F20" s="637">
        <v>7</v>
      </c>
      <c r="G20" s="513"/>
      <c r="H20" s="512"/>
      <c r="I20" s="5" t="s">
        <v>944</v>
      </c>
      <c r="J20" s="253" t="s">
        <v>1120</v>
      </c>
      <c r="K20" s="34" t="s">
        <v>1121</v>
      </c>
      <c r="L20" s="34"/>
      <c r="M20" s="34"/>
      <c r="N20" s="48" t="s">
        <v>23</v>
      </c>
    </row>
    <row r="21" spans="1:14" ht="37.5" customHeight="1">
      <c r="A21" s="1044"/>
      <c r="B21" s="1044"/>
      <c r="C21" s="411" t="s">
        <v>7</v>
      </c>
      <c r="D21" s="585" t="s">
        <v>16</v>
      </c>
      <c r="E21" s="444" t="s">
        <v>36</v>
      </c>
      <c r="F21" s="637">
        <v>3.5</v>
      </c>
      <c r="G21" s="513">
        <v>3.5</v>
      </c>
      <c r="H21" s="512"/>
      <c r="I21" s="5" t="s">
        <v>944</v>
      </c>
      <c r="J21" s="253" t="s">
        <v>1122</v>
      </c>
      <c r="K21" s="34" t="s">
        <v>1181</v>
      </c>
      <c r="L21" s="34" t="s">
        <v>1181</v>
      </c>
      <c r="M21" s="34"/>
      <c r="N21" s="48" t="s">
        <v>23</v>
      </c>
    </row>
    <row r="22" spans="1:14" ht="42.75" customHeight="1">
      <c r="A22" s="1044"/>
      <c r="B22" s="1044"/>
      <c r="C22" s="47" t="s">
        <v>7</v>
      </c>
      <c r="D22" s="94" t="s">
        <v>16</v>
      </c>
      <c r="E22" s="29" t="s">
        <v>36</v>
      </c>
      <c r="F22" s="637"/>
      <c r="G22" s="513">
        <v>7</v>
      </c>
      <c r="H22" s="512"/>
      <c r="I22" s="5" t="s">
        <v>944</v>
      </c>
      <c r="J22" s="253" t="s">
        <v>1714</v>
      </c>
      <c r="K22" s="34"/>
      <c r="L22" s="34" t="s">
        <v>1119</v>
      </c>
      <c r="M22" s="34"/>
      <c r="N22" s="48" t="s">
        <v>23</v>
      </c>
    </row>
    <row r="23" spans="1:14" ht="47.25" customHeight="1">
      <c r="A23" s="1044"/>
      <c r="B23" s="1044"/>
      <c r="C23" s="47" t="s">
        <v>7</v>
      </c>
      <c r="D23" s="94" t="s">
        <v>16</v>
      </c>
      <c r="E23" s="29" t="s">
        <v>36</v>
      </c>
      <c r="F23" s="638"/>
      <c r="G23" s="513">
        <v>10</v>
      </c>
      <c r="H23" s="512"/>
      <c r="I23" s="5" t="s">
        <v>946</v>
      </c>
      <c r="J23" s="48" t="s">
        <v>856</v>
      </c>
      <c r="K23" s="34"/>
      <c r="L23" s="34" t="s">
        <v>1119</v>
      </c>
      <c r="M23" s="34"/>
      <c r="N23" s="48" t="s">
        <v>23</v>
      </c>
    </row>
    <row r="24" spans="1:14" ht="62.25" customHeight="1">
      <c r="A24" s="1044"/>
      <c r="B24" s="1044"/>
      <c r="C24" s="47" t="s">
        <v>7</v>
      </c>
      <c r="D24" s="94" t="s">
        <v>16</v>
      </c>
      <c r="E24" s="29" t="s">
        <v>36</v>
      </c>
      <c r="F24" s="637"/>
      <c r="G24" s="513">
        <v>200</v>
      </c>
      <c r="H24" s="512"/>
      <c r="I24" s="5" t="s">
        <v>946</v>
      </c>
      <c r="J24" s="48" t="s">
        <v>723</v>
      </c>
      <c r="K24" s="34"/>
      <c r="L24" s="34" t="s">
        <v>1118</v>
      </c>
      <c r="M24" s="34"/>
      <c r="N24" s="48" t="s">
        <v>23</v>
      </c>
    </row>
    <row r="25" spans="1:14" ht="47.25" customHeight="1">
      <c r="A25" s="1044"/>
      <c r="B25" s="1044"/>
      <c r="C25" s="47" t="s">
        <v>7</v>
      </c>
      <c r="D25" s="94" t="s">
        <v>16</v>
      </c>
      <c r="E25" s="29" t="s">
        <v>36</v>
      </c>
      <c r="F25" s="637">
        <v>18</v>
      </c>
      <c r="G25" s="579">
        <v>15</v>
      </c>
      <c r="H25" s="512">
        <v>15</v>
      </c>
      <c r="I25" s="5" t="s">
        <v>945</v>
      </c>
      <c r="J25" s="48" t="s">
        <v>1117</v>
      </c>
      <c r="K25" s="34" t="s">
        <v>7</v>
      </c>
      <c r="L25" s="34" t="s">
        <v>7</v>
      </c>
      <c r="M25" s="34" t="s">
        <v>7</v>
      </c>
      <c r="N25" s="48" t="s">
        <v>23</v>
      </c>
    </row>
    <row r="26" spans="1:14" ht="31.5" customHeight="1" thickBot="1">
      <c r="A26" s="1044"/>
      <c r="B26" s="1044"/>
      <c r="C26" s="26">
        <v>1</v>
      </c>
      <c r="D26" s="62" t="s">
        <v>16</v>
      </c>
      <c r="E26" s="29" t="s">
        <v>28</v>
      </c>
      <c r="F26" s="639">
        <v>5</v>
      </c>
      <c r="G26" s="643">
        <v>15</v>
      </c>
      <c r="H26" s="512">
        <v>15</v>
      </c>
      <c r="I26" s="535" t="s">
        <v>945</v>
      </c>
      <c r="J26" s="231" t="s">
        <v>741</v>
      </c>
      <c r="K26" s="4" t="s">
        <v>14</v>
      </c>
      <c r="L26" s="4" t="s">
        <v>14</v>
      </c>
      <c r="M26" s="4" t="s">
        <v>14</v>
      </c>
      <c r="N26" s="48" t="s">
        <v>23</v>
      </c>
    </row>
    <row r="27" spans="1:14" s="12" customFormat="1" ht="13.5" customHeight="1" thickBot="1">
      <c r="A27" s="1045"/>
      <c r="B27" s="1045"/>
      <c r="C27" s="6"/>
      <c r="D27" s="1070" t="s">
        <v>12</v>
      </c>
      <c r="E27" s="1059"/>
      <c r="F27" s="505">
        <f t="shared" ref="F27:H27" si="0">SUM(F13:F26)</f>
        <v>1326.3</v>
      </c>
      <c r="G27" s="407">
        <f t="shared" si="0"/>
        <v>1861.8</v>
      </c>
      <c r="H27" s="508">
        <f t="shared" si="0"/>
        <v>1639.8</v>
      </c>
      <c r="I27" s="535"/>
      <c r="J27" s="167"/>
      <c r="K27" s="7"/>
      <c r="L27" s="7"/>
      <c r="M27" s="7"/>
      <c r="N27" s="46"/>
    </row>
    <row r="28" spans="1:14" s="65" customFormat="1" ht="51">
      <c r="A28" s="1043" t="s">
        <v>906</v>
      </c>
      <c r="B28" s="930" t="s">
        <v>1024</v>
      </c>
      <c r="C28" s="61" t="s">
        <v>489</v>
      </c>
      <c r="D28" s="64" t="s">
        <v>159</v>
      </c>
      <c r="E28" s="58" t="s">
        <v>28</v>
      </c>
      <c r="F28" s="637">
        <v>60.6</v>
      </c>
      <c r="G28" s="513">
        <v>60.6</v>
      </c>
      <c r="H28" s="512"/>
      <c r="I28" s="895"/>
      <c r="J28" s="234" t="s">
        <v>1644</v>
      </c>
      <c r="K28" s="14"/>
      <c r="L28" s="35" t="s">
        <v>1645</v>
      </c>
      <c r="M28" s="35"/>
      <c r="N28" s="48" t="s">
        <v>23</v>
      </c>
    </row>
    <row r="29" spans="1:14" s="65" customFormat="1" ht="26.25" thickBot="1">
      <c r="A29" s="1044"/>
      <c r="B29" s="931"/>
      <c r="C29" s="47" t="s">
        <v>489</v>
      </c>
      <c r="D29" s="94" t="s">
        <v>49</v>
      </c>
      <c r="E29" s="58" t="s">
        <v>28</v>
      </c>
      <c r="F29" s="637">
        <v>343.3</v>
      </c>
      <c r="G29" s="513">
        <v>343.3</v>
      </c>
      <c r="H29" s="512"/>
      <c r="I29" s="894"/>
      <c r="J29" s="234" t="s">
        <v>798</v>
      </c>
      <c r="K29" s="14"/>
      <c r="L29" s="35">
        <v>380</v>
      </c>
      <c r="M29" s="14"/>
      <c r="N29" s="48" t="s">
        <v>23</v>
      </c>
    </row>
    <row r="30" spans="1:14" s="65" customFormat="1" ht="13.5" customHeight="1" thickBot="1">
      <c r="A30" s="1045"/>
      <c r="B30" s="1090"/>
      <c r="C30" s="64"/>
      <c r="D30" s="1116" t="s">
        <v>12</v>
      </c>
      <c r="E30" s="1085"/>
      <c r="F30" s="505">
        <f t="shared" ref="F30" si="1">SUM(F28:F29)</f>
        <v>403.90000000000003</v>
      </c>
      <c r="G30" s="407">
        <f t="shared" ref="G30:H30" si="2">SUM(G28:G29)</f>
        <v>403.90000000000003</v>
      </c>
      <c r="H30" s="508">
        <f t="shared" si="2"/>
        <v>0</v>
      </c>
      <c r="I30" s="893" t="s">
        <v>50</v>
      </c>
      <c r="J30" s="234"/>
      <c r="K30" s="4"/>
      <c r="L30" s="4"/>
      <c r="M30" s="4"/>
      <c r="N30" s="45"/>
    </row>
    <row r="31" spans="1:14" s="12" customFormat="1" ht="13.5" thickBot="1">
      <c r="A31" s="250" t="s">
        <v>508</v>
      </c>
      <c r="B31" s="1058" t="s">
        <v>11</v>
      </c>
      <c r="C31" s="1086"/>
      <c r="D31" s="1086"/>
      <c r="E31" s="1059"/>
      <c r="F31" s="505">
        <f t="shared" ref="F31" si="3">SUM(F27+F30)</f>
        <v>1730.2</v>
      </c>
      <c r="G31" s="407">
        <f t="shared" ref="G31" si="4">SUM(G27+G30)</f>
        <v>2265.6999999999998</v>
      </c>
      <c r="H31" s="509">
        <f t="shared" ref="H31" si="5">SUM(H27+H30)</f>
        <v>1639.8</v>
      </c>
      <c r="I31" s="651"/>
      <c r="J31" s="14"/>
      <c r="K31" s="4"/>
      <c r="L31" s="4"/>
      <c r="M31" s="4"/>
      <c r="N31" s="16"/>
    </row>
    <row r="32" spans="1:14" s="12" customFormat="1" ht="13.5" customHeight="1" thickBot="1">
      <c r="A32" s="251" t="s">
        <v>511</v>
      </c>
      <c r="B32" s="1113" t="s">
        <v>61</v>
      </c>
      <c r="C32" s="1114"/>
      <c r="D32" s="1114"/>
      <c r="E32" s="1115"/>
      <c r="F32" s="660"/>
      <c r="G32" s="658"/>
      <c r="H32" s="659"/>
      <c r="I32" s="406"/>
      <c r="J32" s="64"/>
      <c r="K32" s="61"/>
      <c r="L32" s="61"/>
      <c r="M32" s="61"/>
      <c r="N32" s="46"/>
    </row>
    <row r="33" spans="1:14" ht="30.75" customHeight="1">
      <c r="A33" s="1043" t="s">
        <v>512</v>
      </c>
      <c r="B33" s="993" t="s">
        <v>29</v>
      </c>
      <c r="C33" s="26">
        <v>1</v>
      </c>
      <c r="D33" s="100" t="s">
        <v>16</v>
      </c>
      <c r="E33" s="58" t="s">
        <v>35</v>
      </c>
      <c r="F33" s="641">
        <v>247.6</v>
      </c>
      <c r="G33" s="513">
        <v>273</v>
      </c>
      <c r="H33" s="512">
        <v>299</v>
      </c>
      <c r="I33" s="535"/>
      <c r="J33" s="234" t="s">
        <v>38</v>
      </c>
      <c r="K33" s="4" t="s">
        <v>1673</v>
      </c>
      <c r="L33" s="4" t="s">
        <v>1673</v>
      </c>
      <c r="M33" s="4" t="s">
        <v>1673</v>
      </c>
      <c r="N33" s="48" t="s">
        <v>30</v>
      </c>
    </row>
    <row r="34" spans="1:14" ht="23.25" customHeight="1">
      <c r="A34" s="1044"/>
      <c r="B34" s="933"/>
      <c r="C34" s="26">
        <v>1</v>
      </c>
      <c r="D34" s="100" t="s">
        <v>16</v>
      </c>
      <c r="E34" s="58" t="s">
        <v>35</v>
      </c>
      <c r="F34" s="637">
        <v>97.8</v>
      </c>
      <c r="G34" s="513">
        <v>95</v>
      </c>
      <c r="H34" s="512">
        <v>97</v>
      </c>
      <c r="I34" s="535"/>
      <c r="J34" s="234" t="s">
        <v>39</v>
      </c>
      <c r="K34" s="4" t="s">
        <v>1673</v>
      </c>
      <c r="L34" s="4" t="s">
        <v>1673</v>
      </c>
      <c r="M34" s="4" t="s">
        <v>1673</v>
      </c>
      <c r="N34" s="48" t="s">
        <v>31</v>
      </c>
    </row>
    <row r="35" spans="1:14" ht="22.5" customHeight="1">
      <c r="A35" s="1044"/>
      <c r="B35" s="933"/>
      <c r="C35" s="26">
        <v>1</v>
      </c>
      <c r="D35" s="100" t="s">
        <v>16</v>
      </c>
      <c r="E35" s="58" t="s">
        <v>35</v>
      </c>
      <c r="F35" s="637">
        <v>64.3</v>
      </c>
      <c r="G35" s="644">
        <v>70</v>
      </c>
      <c r="H35" s="512">
        <v>75</v>
      </c>
      <c r="I35" s="532"/>
      <c r="J35" s="234" t="s">
        <v>40</v>
      </c>
      <c r="K35" s="4" t="s">
        <v>1673</v>
      </c>
      <c r="L35" s="4" t="s">
        <v>1673</v>
      </c>
      <c r="M35" s="4" t="s">
        <v>1673</v>
      </c>
      <c r="N35" s="48" t="s">
        <v>32</v>
      </c>
    </row>
    <row r="36" spans="1:14" ht="33" customHeight="1">
      <c r="A36" s="1044"/>
      <c r="B36" s="933"/>
      <c r="C36" s="26">
        <v>1</v>
      </c>
      <c r="D36" s="100" t="s">
        <v>16</v>
      </c>
      <c r="E36" s="58" t="s">
        <v>35</v>
      </c>
      <c r="F36" s="637">
        <v>30.6</v>
      </c>
      <c r="G36" s="513">
        <v>41</v>
      </c>
      <c r="H36" s="512">
        <v>42</v>
      </c>
      <c r="I36" s="536"/>
      <c r="J36" s="234" t="s">
        <v>506</v>
      </c>
      <c r="K36" s="4" t="s">
        <v>1673</v>
      </c>
      <c r="L36" s="4" t="s">
        <v>1673</v>
      </c>
      <c r="M36" s="4" t="s">
        <v>1673</v>
      </c>
      <c r="N36" s="48" t="s">
        <v>33</v>
      </c>
    </row>
    <row r="37" spans="1:14" ht="38.25" customHeight="1">
      <c r="A37" s="1044"/>
      <c r="B37" s="933"/>
      <c r="C37" s="26">
        <v>1</v>
      </c>
      <c r="D37" s="64" t="s">
        <v>16</v>
      </c>
      <c r="E37" s="58" t="s">
        <v>35</v>
      </c>
      <c r="F37" s="637">
        <v>642</v>
      </c>
      <c r="G37" s="645">
        <v>941.4</v>
      </c>
      <c r="H37" s="538">
        <v>1223.8</v>
      </c>
      <c r="I37" s="532"/>
      <c r="J37" s="234" t="s">
        <v>41</v>
      </c>
      <c r="K37" s="4" t="s">
        <v>1673</v>
      </c>
      <c r="L37" s="4" t="s">
        <v>1673</v>
      </c>
      <c r="M37" s="4" t="s">
        <v>1673</v>
      </c>
      <c r="N37" s="48" t="s">
        <v>34</v>
      </c>
    </row>
    <row r="38" spans="1:14" ht="13.5" thickBot="1">
      <c r="A38" s="1044"/>
      <c r="B38" s="933"/>
      <c r="C38" s="26">
        <v>1</v>
      </c>
      <c r="D38" s="92" t="s">
        <v>16</v>
      </c>
      <c r="E38" s="577" t="s">
        <v>27</v>
      </c>
      <c r="F38" s="641">
        <v>5</v>
      </c>
      <c r="G38" s="409">
        <v>9</v>
      </c>
      <c r="H38" s="533">
        <v>9.5</v>
      </c>
      <c r="I38" s="535"/>
      <c r="J38" s="234" t="s">
        <v>766</v>
      </c>
      <c r="K38" s="4" t="s">
        <v>111</v>
      </c>
      <c r="L38" s="4" t="s">
        <v>111</v>
      </c>
      <c r="M38" s="4" t="s">
        <v>111</v>
      </c>
      <c r="N38" s="48" t="s">
        <v>23</v>
      </c>
    </row>
    <row r="39" spans="1:14" s="12" customFormat="1" ht="13.5" customHeight="1" thickBot="1">
      <c r="A39" s="1045"/>
      <c r="B39" s="927"/>
      <c r="C39" s="42"/>
      <c r="D39" s="1058" t="s">
        <v>12</v>
      </c>
      <c r="E39" s="1059"/>
      <c r="F39" s="505">
        <f t="shared" ref="F39" si="6">SUM(F33:F38)</f>
        <v>1087.3</v>
      </c>
      <c r="G39" s="407">
        <f t="shared" ref="G39:H39" si="7">SUM(G33:G38)</f>
        <v>1429.4</v>
      </c>
      <c r="H39" s="508">
        <f t="shared" si="7"/>
        <v>1746.3</v>
      </c>
      <c r="I39" s="535" t="s">
        <v>943</v>
      </c>
      <c r="J39" s="14"/>
      <c r="K39" s="4"/>
      <c r="L39" s="4"/>
      <c r="M39" s="4"/>
      <c r="N39" s="46"/>
    </row>
    <row r="40" spans="1:14" ht="38.25">
      <c r="A40" s="1043" t="s">
        <v>513</v>
      </c>
      <c r="B40" s="1055" t="s">
        <v>1467</v>
      </c>
      <c r="C40" s="61" t="s">
        <v>7</v>
      </c>
      <c r="D40" s="57" t="s">
        <v>16</v>
      </c>
      <c r="E40" s="84" t="s">
        <v>20</v>
      </c>
      <c r="F40" s="636">
        <v>15</v>
      </c>
      <c r="G40" s="642">
        <v>15</v>
      </c>
      <c r="H40" s="512">
        <v>15</v>
      </c>
      <c r="I40" s="837"/>
      <c r="J40" s="253" t="s">
        <v>604</v>
      </c>
      <c r="K40" s="34" t="s">
        <v>81</v>
      </c>
      <c r="L40" s="34" t="s">
        <v>81</v>
      </c>
      <c r="M40" s="34" t="s">
        <v>81</v>
      </c>
      <c r="N40" s="48" t="s">
        <v>23</v>
      </c>
    </row>
    <row r="41" spans="1:14" ht="51">
      <c r="A41" s="1044"/>
      <c r="B41" s="1056"/>
      <c r="C41" s="61" t="s">
        <v>7</v>
      </c>
      <c r="D41" s="64" t="s">
        <v>16</v>
      </c>
      <c r="E41" s="41" t="s">
        <v>20</v>
      </c>
      <c r="F41" s="637">
        <v>45</v>
      </c>
      <c r="G41" s="513">
        <v>30</v>
      </c>
      <c r="H41" s="512">
        <v>35</v>
      </c>
      <c r="I41" s="892"/>
      <c r="J41" s="253" t="s">
        <v>724</v>
      </c>
      <c r="K41" s="34" t="s">
        <v>1125</v>
      </c>
      <c r="L41" s="34" t="s">
        <v>1125</v>
      </c>
      <c r="M41" s="34" t="s">
        <v>1125</v>
      </c>
      <c r="N41" s="48" t="s">
        <v>23</v>
      </c>
    </row>
    <row r="42" spans="1:14" ht="38.25">
      <c r="A42" s="1044"/>
      <c r="B42" s="1056"/>
      <c r="C42" s="47" t="s">
        <v>7</v>
      </c>
      <c r="D42" s="94" t="s">
        <v>16</v>
      </c>
      <c r="E42" s="29" t="s">
        <v>20</v>
      </c>
      <c r="F42" s="637">
        <v>43</v>
      </c>
      <c r="G42" s="513">
        <v>46</v>
      </c>
      <c r="H42" s="510">
        <v>46</v>
      </c>
      <c r="I42" s="892"/>
      <c r="J42" s="231" t="s">
        <v>903</v>
      </c>
      <c r="K42" s="4" t="s">
        <v>1126</v>
      </c>
      <c r="L42" s="4" t="s">
        <v>1126</v>
      </c>
      <c r="M42" s="4" t="s">
        <v>1126</v>
      </c>
      <c r="N42" s="48" t="s">
        <v>23</v>
      </c>
    </row>
    <row r="43" spans="1:14" ht="39" thickBot="1">
      <c r="A43" s="1044"/>
      <c r="B43" s="1056"/>
      <c r="C43" s="47" t="s">
        <v>7</v>
      </c>
      <c r="D43" s="94" t="s">
        <v>16</v>
      </c>
      <c r="E43" s="29" t="s">
        <v>20</v>
      </c>
      <c r="F43" s="637">
        <v>31</v>
      </c>
      <c r="G43" s="513">
        <v>38</v>
      </c>
      <c r="H43" s="510">
        <v>35</v>
      </c>
      <c r="I43" s="838"/>
      <c r="J43" s="231" t="s">
        <v>725</v>
      </c>
      <c r="K43" s="4" t="s">
        <v>1540</v>
      </c>
      <c r="L43" s="4" t="s">
        <v>1127</v>
      </c>
      <c r="M43" s="34" t="s">
        <v>1541</v>
      </c>
      <c r="N43" s="48" t="s">
        <v>23</v>
      </c>
    </row>
    <row r="44" spans="1:14" s="12" customFormat="1" ht="13.5" customHeight="1" thickBot="1">
      <c r="A44" s="1045"/>
      <c r="B44" s="1057"/>
      <c r="C44" s="6"/>
      <c r="D44" s="1070" t="s">
        <v>12</v>
      </c>
      <c r="E44" s="1059"/>
      <c r="F44" s="505">
        <f t="shared" ref="F44:H44" si="8">SUM(F40:F43)</f>
        <v>134</v>
      </c>
      <c r="G44" s="407">
        <f t="shared" si="8"/>
        <v>129</v>
      </c>
      <c r="H44" s="508">
        <f t="shared" si="8"/>
        <v>131</v>
      </c>
      <c r="I44" s="838" t="s">
        <v>947</v>
      </c>
      <c r="J44" s="167"/>
      <c r="K44" s="7"/>
      <c r="L44" s="7"/>
      <c r="M44" s="7"/>
      <c r="N44" s="46"/>
    </row>
    <row r="45" spans="1:14" ht="43.5" customHeight="1">
      <c r="A45" s="1098" t="s">
        <v>516</v>
      </c>
      <c r="B45" s="1101" t="s">
        <v>24</v>
      </c>
      <c r="C45" s="26" t="s">
        <v>820</v>
      </c>
      <c r="D45" s="63" t="s">
        <v>16</v>
      </c>
      <c r="E45" s="58" t="s">
        <v>1783</v>
      </c>
      <c r="F45" s="637">
        <v>29.9</v>
      </c>
      <c r="G45" s="513">
        <v>35</v>
      </c>
      <c r="H45" s="512">
        <v>35</v>
      </c>
      <c r="I45" s="5"/>
      <c r="J45" s="234" t="s">
        <v>995</v>
      </c>
      <c r="K45" s="35">
        <v>100</v>
      </c>
      <c r="L45" s="35">
        <v>100</v>
      </c>
      <c r="M45" s="35">
        <v>100</v>
      </c>
      <c r="N45" s="48" t="s">
        <v>23</v>
      </c>
    </row>
    <row r="46" spans="1:14" ht="63.75">
      <c r="A46" s="1099"/>
      <c r="B46" s="1102"/>
      <c r="C46" s="26" t="s">
        <v>820</v>
      </c>
      <c r="D46" s="94" t="s">
        <v>16</v>
      </c>
      <c r="E46" s="58" t="s">
        <v>1783</v>
      </c>
      <c r="F46" s="637">
        <v>3</v>
      </c>
      <c r="G46" s="513">
        <v>3</v>
      </c>
      <c r="H46" s="512">
        <v>3</v>
      </c>
      <c r="I46" s="5"/>
      <c r="J46" s="383" t="s">
        <v>1001</v>
      </c>
      <c r="K46" s="35">
        <v>1</v>
      </c>
      <c r="L46" s="35">
        <v>1</v>
      </c>
      <c r="M46" s="35">
        <v>1</v>
      </c>
      <c r="N46" s="48" t="s">
        <v>23</v>
      </c>
    </row>
    <row r="47" spans="1:14" ht="38.25">
      <c r="A47" s="1099"/>
      <c r="B47" s="1102"/>
      <c r="C47" s="26" t="s">
        <v>820</v>
      </c>
      <c r="D47" s="94" t="s">
        <v>16</v>
      </c>
      <c r="E47" s="58" t="s">
        <v>1783</v>
      </c>
      <c r="F47" s="637">
        <v>37.9</v>
      </c>
      <c r="G47" s="513">
        <v>10</v>
      </c>
      <c r="H47" s="512">
        <v>10</v>
      </c>
      <c r="I47" s="5"/>
      <c r="J47" s="253" t="s">
        <v>603</v>
      </c>
      <c r="K47" s="34" t="s">
        <v>94</v>
      </c>
      <c r="L47" s="34" t="s">
        <v>94</v>
      </c>
      <c r="M47" s="34" t="s">
        <v>94</v>
      </c>
      <c r="N47" s="48" t="s">
        <v>23</v>
      </c>
    </row>
    <row r="48" spans="1:14" ht="38.25">
      <c r="A48" s="1099"/>
      <c r="B48" s="1102"/>
      <c r="C48" s="26" t="s">
        <v>820</v>
      </c>
      <c r="D48" s="94" t="s">
        <v>16</v>
      </c>
      <c r="E48" s="58" t="s">
        <v>1783</v>
      </c>
      <c r="F48" s="637">
        <v>3</v>
      </c>
      <c r="G48" s="513"/>
      <c r="H48" s="512"/>
      <c r="I48" s="5"/>
      <c r="J48" s="253" t="s">
        <v>1713</v>
      </c>
      <c r="K48" s="34" t="s">
        <v>7</v>
      </c>
      <c r="L48" s="34"/>
      <c r="M48" s="34"/>
      <c r="N48" s="48" t="s">
        <v>23</v>
      </c>
    </row>
    <row r="49" spans="1:14" ht="25.5">
      <c r="A49" s="1099"/>
      <c r="B49" s="1102"/>
      <c r="C49" s="26" t="s">
        <v>820</v>
      </c>
      <c r="D49" s="83" t="s">
        <v>16</v>
      </c>
      <c r="E49" s="58" t="s">
        <v>1783</v>
      </c>
      <c r="F49" s="637">
        <v>1.2</v>
      </c>
      <c r="G49" s="513">
        <v>1</v>
      </c>
      <c r="H49" s="512">
        <v>1</v>
      </c>
      <c r="I49" s="5"/>
      <c r="J49" s="253" t="s">
        <v>818</v>
      </c>
      <c r="K49" s="34" t="s">
        <v>7</v>
      </c>
      <c r="L49" s="34" t="s">
        <v>7</v>
      </c>
      <c r="M49" s="34" t="s">
        <v>7</v>
      </c>
      <c r="N49" s="48" t="s">
        <v>23</v>
      </c>
    </row>
    <row r="50" spans="1:14" ht="25.5">
      <c r="A50" s="1099"/>
      <c r="B50" s="1102"/>
      <c r="C50" s="26" t="s">
        <v>820</v>
      </c>
      <c r="D50" s="83" t="s">
        <v>16</v>
      </c>
      <c r="E50" s="58" t="s">
        <v>28</v>
      </c>
      <c r="F50" s="637">
        <v>40</v>
      </c>
      <c r="G50" s="513">
        <v>20</v>
      </c>
      <c r="H50" s="512"/>
      <c r="I50" s="5"/>
      <c r="J50" s="231" t="s">
        <v>494</v>
      </c>
      <c r="K50" s="35">
        <v>1</v>
      </c>
      <c r="L50" s="35">
        <v>1</v>
      </c>
      <c r="M50" s="35"/>
      <c r="N50" s="48" t="s">
        <v>23</v>
      </c>
    </row>
    <row r="51" spans="1:14" ht="26.25" thickBot="1">
      <c r="A51" s="1099"/>
      <c r="B51" s="1102"/>
      <c r="C51" s="26">
        <v>1</v>
      </c>
      <c r="D51" s="64" t="s">
        <v>16</v>
      </c>
      <c r="E51" s="58" t="s">
        <v>28</v>
      </c>
      <c r="F51" s="637">
        <v>6</v>
      </c>
      <c r="G51" s="579">
        <v>8</v>
      </c>
      <c r="H51" s="512"/>
      <c r="I51" s="5"/>
      <c r="J51" s="231" t="s">
        <v>822</v>
      </c>
      <c r="K51" s="35">
        <v>18</v>
      </c>
      <c r="L51" s="35">
        <v>18</v>
      </c>
      <c r="M51" s="35">
        <v>18</v>
      </c>
      <c r="N51" s="48" t="s">
        <v>23</v>
      </c>
    </row>
    <row r="52" spans="1:14" s="12" customFormat="1" ht="13.5" customHeight="1" thickBot="1">
      <c r="A52" s="1100"/>
      <c r="B52" s="1103"/>
      <c r="C52" s="42"/>
      <c r="D52" s="1070" t="s">
        <v>12</v>
      </c>
      <c r="E52" s="1059"/>
      <c r="F52" s="505">
        <f>SUM(F45:F51)</f>
        <v>121</v>
      </c>
      <c r="G52" s="407">
        <f>SUM(G45:G51)</f>
        <v>77</v>
      </c>
      <c r="H52" s="508">
        <f>SUM(H45:H51)</f>
        <v>49</v>
      </c>
      <c r="I52" s="5" t="s">
        <v>943</v>
      </c>
      <c r="J52" s="234"/>
      <c r="K52" s="4"/>
      <c r="L52" s="4"/>
      <c r="M52" s="4"/>
      <c r="N52" s="46"/>
    </row>
    <row r="53" spans="1:14" ht="41.25" customHeight="1">
      <c r="A53" s="1043" t="s">
        <v>517</v>
      </c>
      <c r="B53" s="1110" t="s">
        <v>1466</v>
      </c>
      <c r="C53" s="28">
        <v>2</v>
      </c>
      <c r="D53" s="64" t="s">
        <v>21</v>
      </c>
      <c r="E53" s="41" t="s">
        <v>22</v>
      </c>
      <c r="F53" s="637">
        <v>64.38</v>
      </c>
      <c r="G53" s="513">
        <v>65</v>
      </c>
      <c r="H53" s="512">
        <v>65</v>
      </c>
      <c r="I53" s="1049"/>
      <c r="J53" s="448" t="s">
        <v>59</v>
      </c>
      <c r="K53" s="614">
        <v>100</v>
      </c>
      <c r="L53" s="614">
        <v>100</v>
      </c>
      <c r="M53" s="614">
        <v>100</v>
      </c>
      <c r="N53" s="15" t="s">
        <v>42</v>
      </c>
    </row>
    <row r="54" spans="1:14" ht="76.5">
      <c r="A54" s="1044"/>
      <c r="B54" s="1111"/>
      <c r="C54" s="28">
        <v>1</v>
      </c>
      <c r="D54" s="64" t="s">
        <v>21</v>
      </c>
      <c r="E54" s="41" t="s">
        <v>1660</v>
      </c>
      <c r="F54" s="637">
        <v>42.92</v>
      </c>
      <c r="G54" s="513">
        <v>96</v>
      </c>
      <c r="H54" s="512">
        <v>97</v>
      </c>
      <c r="I54" s="1050"/>
      <c r="J54" s="615" t="s">
        <v>497</v>
      </c>
      <c r="K54" s="616">
        <v>3</v>
      </c>
      <c r="L54" s="616">
        <v>3</v>
      </c>
      <c r="M54" s="616">
        <v>3</v>
      </c>
      <c r="N54" s="48" t="s">
        <v>23</v>
      </c>
    </row>
    <row r="55" spans="1:14" ht="13.5" thickBot="1">
      <c r="A55" s="1044"/>
      <c r="B55" s="1111"/>
      <c r="C55" s="28">
        <v>1</v>
      </c>
      <c r="D55" s="100" t="s">
        <v>16</v>
      </c>
      <c r="E55" s="41" t="s">
        <v>22</v>
      </c>
      <c r="F55" s="637">
        <v>88.8</v>
      </c>
      <c r="G55" s="513">
        <v>89</v>
      </c>
      <c r="H55" s="512">
        <v>89</v>
      </c>
      <c r="I55" s="1050"/>
      <c r="J55" s="615" t="s">
        <v>602</v>
      </c>
      <c r="K55" s="616">
        <v>18</v>
      </c>
      <c r="L55" s="616">
        <v>18</v>
      </c>
      <c r="M55" s="616">
        <v>18</v>
      </c>
      <c r="N55" s="48" t="s">
        <v>23</v>
      </c>
    </row>
    <row r="56" spans="1:14" s="12" customFormat="1" ht="13.5" customHeight="1" thickBot="1">
      <c r="A56" s="1045"/>
      <c r="B56" s="1112"/>
      <c r="C56" s="80"/>
      <c r="D56" s="1084" t="s">
        <v>12</v>
      </c>
      <c r="E56" s="1085"/>
      <c r="F56" s="505">
        <f t="shared" ref="F56:H56" si="9">SUM(F53:F55)</f>
        <v>196.1</v>
      </c>
      <c r="G56" s="407">
        <f t="shared" si="9"/>
        <v>250</v>
      </c>
      <c r="H56" s="508">
        <f t="shared" si="9"/>
        <v>251</v>
      </c>
      <c r="I56" s="1051"/>
      <c r="J56" s="13"/>
      <c r="K56" s="13"/>
      <c r="L56" s="13"/>
      <c r="M56" s="13"/>
      <c r="N56" s="16"/>
    </row>
    <row r="57" spans="1:14" ht="51">
      <c r="A57" s="1043" t="s">
        <v>518</v>
      </c>
      <c r="B57" s="930" t="s">
        <v>44</v>
      </c>
      <c r="C57" s="26">
        <v>1</v>
      </c>
      <c r="D57" s="62" t="s">
        <v>16</v>
      </c>
      <c r="E57" s="29" t="s">
        <v>20</v>
      </c>
      <c r="F57" s="637">
        <v>24.2</v>
      </c>
      <c r="G57" s="513">
        <v>25</v>
      </c>
      <c r="H57" s="512">
        <v>25</v>
      </c>
      <c r="I57" s="535"/>
      <c r="J57" s="170" t="s">
        <v>817</v>
      </c>
      <c r="K57" s="4" t="s">
        <v>8</v>
      </c>
      <c r="L57" s="4" t="s">
        <v>8</v>
      </c>
      <c r="M57" s="4" t="s">
        <v>8</v>
      </c>
      <c r="N57" s="48" t="s">
        <v>23</v>
      </c>
    </row>
    <row r="58" spans="1:14" s="1" customFormat="1" ht="13.5" thickBot="1">
      <c r="A58" s="1044"/>
      <c r="B58" s="931"/>
      <c r="C58" s="26"/>
      <c r="D58" s="63"/>
      <c r="E58" s="41"/>
      <c r="F58" s="637"/>
      <c r="G58" s="513"/>
      <c r="H58" s="512"/>
      <c r="I58" s="535"/>
      <c r="J58" s="170"/>
      <c r="K58" s="4"/>
      <c r="L58" s="4"/>
      <c r="M58" s="4"/>
      <c r="N58" s="48"/>
    </row>
    <row r="59" spans="1:14" s="12" customFormat="1" ht="13.5" customHeight="1" thickBot="1">
      <c r="A59" s="1045"/>
      <c r="B59" s="932"/>
      <c r="C59" s="26"/>
      <c r="D59" s="1084" t="s">
        <v>12</v>
      </c>
      <c r="E59" s="1085"/>
      <c r="F59" s="505">
        <f t="shared" ref="F59:H59" si="10">SUM(F57+F58)</f>
        <v>24.2</v>
      </c>
      <c r="G59" s="407">
        <f t="shared" si="10"/>
        <v>25</v>
      </c>
      <c r="H59" s="508">
        <f t="shared" si="10"/>
        <v>25</v>
      </c>
      <c r="I59" s="535" t="s">
        <v>1821</v>
      </c>
      <c r="J59" s="170"/>
      <c r="K59" s="8"/>
      <c r="L59" s="8"/>
      <c r="M59" s="8"/>
      <c r="N59" s="48"/>
    </row>
    <row r="60" spans="1:14" ht="12.75" customHeight="1">
      <c r="A60" s="930" t="s">
        <v>519</v>
      </c>
      <c r="B60" s="930" t="s">
        <v>47</v>
      </c>
      <c r="C60" s="26">
        <v>1</v>
      </c>
      <c r="D60" s="62" t="s">
        <v>16</v>
      </c>
      <c r="E60" s="29" t="s">
        <v>27</v>
      </c>
      <c r="F60" s="637">
        <v>20</v>
      </c>
      <c r="G60" s="513">
        <v>20</v>
      </c>
      <c r="H60" s="512">
        <v>20</v>
      </c>
      <c r="I60" s="5"/>
      <c r="J60" s="234" t="s">
        <v>48</v>
      </c>
      <c r="K60" s="4" t="s">
        <v>8</v>
      </c>
      <c r="L60" s="4" t="s">
        <v>8</v>
      </c>
      <c r="M60" s="4" t="s">
        <v>8</v>
      </c>
      <c r="N60" s="48" t="s">
        <v>23</v>
      </c>
    </row>
    <row r="61" spans="1:14" s="1" customFormat="1" ht="13.5" thickBot="1">
      <c r="A61" s="931"/>
      <c r="B61" s="931"/>
      <c r="C61" s="26"/>
      <c r="D61" s="63"/>
      <c r="E61" s="41"/>
      <c r="F61" s="637"/>
      <c r="G61" s="513"/>
      <c r="H61" s="512"/>
      <c r="I61" s="5"/>
      <c r="J61" s="234"/>
      <c r="K61" s="4"/>
      <c r="L61" s="4"/>
      <c r="M61" s="4"/>
      <c r="N61" s="48"/>
    </row>
    <row r="62" spans="1:14" s="12" customFormat="1" ht="13.5" customHeight="1" thickBot="1">
      <c r="A62" s="932"/>
      <c r="B62" s="932"/>
      <c r="C62" s="26"/>
      <c r="D62" s="1084" t="s">
        <v>12</v>
      </c>
      <c r="E62" s="1085"/>
      <c r="F62" s="505">
        <f t="shared" ref="F62:H62" si="11">SUM(F60:F61)</f>
        <v>20</v>
      </c>
      <c r="G62" s="407">
        <f t="shared" si="11"/>
        <v>20</v>
      </c>
      <c r="H62" s="508">
        <f t="shared" si="11"/>
        <v>20</v>
      </c>
      <c r="I62" s="5" t="s">
        <v>950</v>
      </c>
      <c r="J62" s="231"/>
      <c r="K62" s="4"/>
      <c r="L62" s="4"/>
      <c r="M62" s="4"/>
      <c r="N62" s="48"/>
    </row>
    <row r="63" spans="1:14" s="55" customFormat="1" ht="51" customHeight="1">
      <c r="A63" s="930" t="s">
        <v>520</v>
      </c>
      <c r="B63" s="926" t="s">
        <v>46</v>
      </c>
      <c r="C63" s="47" t="s">
        <v>7</v>
      </c>
      <c r="D63" s="57" t="s">
        <v>16</v>
      </c>
      <c r="E63" s="84" t="s">
        <v>20</v>
      </c>
      <c r="F63" s="637">
        <v>140</v>
      </c>
      <c r="G63" s="513">
        <v>50</v>
      </c>
      <c r="H63" s="512"/>
      <c r="I63" s="837"/>
      <c r="J63" s="231" t="s">
        <v>1420</v>
      </c>
      <c r="K63" s="61" t="s">
        <v>1421</v>
      </c>
      <c r="L63" s="61"/>
      <c r="M63" s="61"/>
      <c r="N63" s="54" t="s">
        <v>23</v>
      </c>
    </row>
    <row r="64" spans="1:14" s="55" customFormat="1" ht="13.5" thickBot="1">
      <c r="A64" s="931"/>
      <c r="B64" s="933"/>
      <c r="C64" s="47"/>
      <c r="D64" s="62"/>
      <c r="E64" s="29"/>
      <c r="F64" s="637"/>
      <c r="G64" s="513"/>
      <c r="H64" s="512"/>
      <c r="I64" s="892"/>
      <c r="J64" s="231"/>
      <c r="K64" s="61"/>
      <c r="L64" s="61"/>
      <c r="M64" s="61"/>
      <c r="N64" s="54"/>
    </row>
    <row r="65" spans="1:14" s="56" customFormat="1" ht="13.5" customHeight="1" thickBot="1">
      <c r="A65" s="932"/>
      <c r="B65" s="927"/>
      <c r="C65" s="58"/>
      <c r="D65" s="981" t="s">
        <v>12</v>
      </c>
      <c r="E65" s="1068"/>
      <c r="F65" s="505">
        <f t="shared" ref="F65:H65" si="12">SUM(F63:F64)</f>
        <v>140</v>
      </c>
      <c r="G65" s="407">
        <f t="shared" si="12"/>
        <v>50</v>
      </c>
      <c r="H65" s="508">
        <f t="shared" si="12"/>
        <v>0</v>
      </c>
      <c r="I65" s="837" t="s">
        <v>51</v>
      </c>
      <c r="J65" s="240"/>
      <c r="K65" s="7"/>
      <c r="L65" s="7"/>
      <c r="M65" s="7"/>
      <c r="N65" s="45"/>
    </row>
    <row r="66" spans="1:14" s="1" customFormat="1" ht="47.45" customHeight="1">
      <c r="A66" s="1043" t="s">
        <v>1782</v>
      </c>
      <c r="B66" s="930" t="s">
        <v>929</v>
      </c>
      <c r="C66" s="61" t="s">
        <v>7</v>
      </c>
      <c r="D66" s="67" t="s">
        <v>16</v>
      </c>
      <c r="E66" s="29" t="s">
        <v>1659</v>
      </c>
      <c r="F66" s="582">
        <v>56.3</v>
      </c>
      <c r="G66" s="513"/>
      <c r="H66" s="512"/>
      <c r="I66" s="1049" t="s">
        <v>949</v>
      </c>
      <c r="J66" s="759" t="s">
        <v>1649</v>
      </c>
      <c r="K66" s="662"/>
      <c r="L66" s="846">
        <v>9.82</v>
      </c>
      <c r="M66" s="61"/>
      <c r="N66" s="16" t="s">
        <v>23</v>
      </c>
    </row>
    <row r="67" spans="1:14" s="1" customFormat="1" ht="13.5" thickBot="1">
      <c r="A67" s="1044"/>
      <c r="B67" s="931"/>
      <c r="C67" s="47" t="s">
        <v>7</v>
      </c>
      <c r="D67" s="71" t="s">
        <v>49</v>
      </c>
      <c r="E67" s="72" t="s">
        <v>20</v>
      </c>
      <c r="F67" s="582">
        <v>129.30000000000001</v>
      </c>
      <c r="G67" s="513">
        <v>95.7</v>
      </c>
      <c r="H67" s="512"/>
      <c r="I67" s="1050"/>
      <c r="J67" s="759"/>
      <c r="K67" s="663"/>
      <c r="L67" s="663"/>
      <c r="M67" s="61"/>
      <c r="N67" s="16" t="s">
        <v>23</v>
      </c>
    </row>
    <row r="68" spans="1:14" s="1" customFormat="1" ht="13.5" customHeight="1" thickBot="1">
      <c r="A68" s="1045"/>
      <c r="B68" s="932"/>
      <c r="C68" s="44"/>
      <c r="D68" s="981" t="s">
        <v>12</v>
      </c>
      <c r="E68" s="1068"/>
      <c r="F68" s="505">
        <f t="shared" ref="F68:H68" si="13">SUM(F66:F67)</f>
        <v>185.60000000000002</v>
      </c>
      <c r="G68" s="407">
        <f t="shared" si="13"/>
        <v>95.7</v>
      </c>
      <c r="H68" s="508">
        <f t="shared" si="13"/>
        <v>0</v>
      </c>
      <c r="I68" s="1051"/>
      <c r="J68" s="255"/>
      <c r="K68" s="7"/>
      <c r="L68" s="7"/>
      <c r="M68" s="7"/>
      <c r="N68" s="76"/>
    </row>
    <row r="69" spans="1:14" s="56" customFormat="1" ht="50.25" customHeight="1">
      <c r="A69" s="930" t="s">
        <v>1689</v>
      </c>
      <c r="B69" s="930" t="s">
        <v>928</v>
      </c>
      <c r="C69" s="26" t="s">
        <v>489</v>
      </c>
      <c r="D69" s="64" t="s">
        <v>16</v>
      </c>
      <c r="E69" s="41" t="s">
        <v>847</v>
      </c>
      <c r="F69" s="581">
        <v>18</v>
      </c>
      <c r="G69" s="646">
        <v>42</v>
      </c>
      <c r="H69" s="653"/>
      <c r="I69" s="173" t="s">
        <v>947</v>
      </c>
      <c r="J69" s="664" t="s">
        <v>996</v>
      </c>
      <c r="K69" s="665"/>
      <c r="L69" s="665" t="s">
        <v>1054</v>
      </c>
      <c r="M69" s="61"/>
      <c r="N69" s="48" t="s">
        <v>23</v>
      </c>
    </row>
    <row r="70" spans="1:14" s="56" customFormat="1" ht="39" customHeight="1">
      <c r="A70" s="931"/>
      <c r="B70" s="931"/>
      <c r="C70" s="28" t="s">
        <v>489</v>
      </c>
      <c r="D70" s="64" t="s">
        <v>405</v>
      </c>
      <c r="E70" s="29" t="s">
        <v>847</v>
      </c>
      <c r="F70" s="619">
        <v>30</v>
      </c>
      <c r="G70" s="647">
        <v>100</v>
      </c>
      <c r="H70" s="653"/>
      <c r="I70" s="173"/>
      <c r="J70" s="664" t="s">
        <v>1646</v>
      </c>
      <c r="K70" s="665"/>
      <c r="L70" s="666">
        <v>6612</v>
      </c>
      <c r="M70" s="61"/>
      <c r="N70" s="48" t="s">
        <v>23</v>
      </c>
    </row>
    <row r="71" spans="1:14" s="56" customFormat="1" ht="13.5" thickBot="1">
      <c r="A71" s="931"/>
      <c r="B71" s="931"/>
      <c r="C71" s="28" t="s">
        <v>489</v>
      </c>
      <c r="D71" s="64" t="s">
        <v>49</v>
      </c>
      <c r="E71" s="29" t="s">
        <v>27</v>
      </c>
      <c r="F71" s="582">
        <v>537.79999999999995</v>
      </c>
      <c r="G71" s="648">
        <v>537.79999999999995</v>
      </c>
      <c r="H71" s="653"/>
      <c r="I71" s="173"/>
      <c r="J71" s="664"/>
      <c r="K71" s="665"/>
      <c r="L71" s="666"/>
      <c r="M71" s="61"/>
      <c r="N71" s="48" t="s">
        <v>23</v>
      </c>
    </row>
    <row r="72" spans="1:14" s="56" customFormat="1" ht="13.5" customHeight="1" thickBot="1">
      <c r="A72" s="932"/>
      <c r="B72" s="932"/>
      <c r="C72" s="88"/>
      <c r="D72" s="1084" t="s">
        <v>12</v>
      </c>
      <c r="E72" s="1085"/>
      <c r="F72" s="505">
        <f t="shared" ref="F72:H72" si="14">SUM(F69:F71)</f>
        <v>585.79999999999995</v>
      </c>
      <c r="G72" s="407">
        <f t="shared" si="14"/>
        <v>679.8</v>
      </c>
      <c r="H72" s="508">
        <f t="shared" si="14"/>
        <v>0</v>
      </c>
      <c r="I72" s="173" t="s">
        <v>947</v>
      </c>
      <c r="J72" s="231"/>
      <c r="K72" s="7"/>
      <c r="L72" s="7"/>
      <c r="M72" s="7"/>
      <c r="N72" s="45"/>
    </row>
    <row r="73" spans="1:14" s="1" customFormat="1" ht="51">
      <c r="A73" s="1043" t="s">
        <v>523</v>
      </c>
      <c r="B73" s="930" t="s">
        <v>819</v>
      </c>
      <c r="C73" s="61" t="s">
        <v>7</v>
      </c>
      <c r="D73" s="67" t="s">
        <v>16</v>
      </c>
      <c r="E73" s="29" t="s">
        <v>28</v>
      </c>
      <c r="F73" s="637">
        <v>22.6</v>
      </c>
      <c r="G73" s="513">
        <v>22.6</v>
      </c>
      <c r="H73" s="512">
        <v>22.6</v>
      </c>
      <c r="I73" s="5"/>
      <c r="J73" s="254" t="s">
        <v>496</v>
      </c>
      <c r="K73" s="70" t="s">
        <v>1072</v>
      </c>
      <c r="L73" s="70" t="s">
        <v>1072</v>
      </c>
      <c r="M73" s="61" t="s">
        <v>1072</v>
      </c>
      <c r="N73" s="16" t="s">
        <v>23</v>
      </c>
    </row>
    <row r="74" spans="1:14" s="1" customFormat="1" ht="13.5" thickBot="1">
      <c r="A74" s="1044"/>
      <c r="B74" s="931"/>
      <c r="C74" s="47"/>
      <c r="D74" s="71"/>
      <c r="E74" s="72"/>
      <c r="F74" s="637"/>
      <c r="G74" s="513"/>
      <c r="H74" s="512"/>
      <c r="I74" s="535"/>
      <c r="J74" s="254"/>
      <c r="K74" s="70"/>
      <c r="L74" s="70"/>
      <c r="M74" s="61"/>
      <c r="N74" s="16"/>
    </row>
    <row r="75" spans="1:14" s="1" customFormat="1" ht="13.5" customHeight="1" thickBot="1">
      <c r="A75" s="1045"/>
      <c r="B75" s="932"/>
      <c r="C75" s="44"/>
      <c r="D75" s="981" t="s">
        <v>12</v>
      </c>
      <c r="E75" s="1068"/>
      <c r="F75" s="505">
        <f t="shared" ref="F75:H75" si="15">SUM(F73:F74)</f>
        <v>22.6</v>
      </c>
      <c r="G75" s="407">
        <f t="shared" si="15"/>
        <v>22.6</v>
      </c>
      <c r="H75" s="508">
        <f t="shared" si="15"/>
        <v>22.6</v>
      </c>
      <c r="I75" s="5" t="s">
        <v>948</v>
      </c>
      <c r="J75" s="255"/>
      <c r="K75" s="7"/>
      <c r="L75" s="7"/>
      <c r="M75" s="7"/>
      <c r="N75" s="76"/>
    </row>
    <row r="76" spans="1:14" s="1" customFormat="1" ht="25.5" customHeight="1">
      <c r="A76" s="1043" t="s">
        <v>1681</v>
      </c>
      <c r="B76" s="930" t="s">
        <v>1431</v>
      </c>
      <c r="C76" s="61" t="s">
        <v>7</v>
      </c>
      <c r="D76" s="67" t="s">
        <v>16</v>
      </c>
      <c r="E76" s="29" t="s">
        <v>28</v>
      </c>
      <c r="F76" s="637">
        <v>6.3</v>
      </c>
      <c r="G76" s="513">
        <v>6.3</v>
      </c>
      <c r="H76" s="512">
        <v>6.3</v>
      </c>
      <c r="I76" s="5"/>
      <c r="J76" s="254" t="s">
        <v>1648</v>
      </c>
      <c r="K76" s="749">
        <v>165.82</v>
      </c>
      <c r="L76" s="749">
        <v>165.82</v>
      </c>
      <c r="M76" s="749">
        <v>165.82</v>
      </c>
      <c r="N76" s="16" t="s">
        <v>23</v>
      </c>
    </row>
    <row r="77" spans="1:14" s="1" customFormat="1" ht="13.5" thickBot="1">
      <c r="A77" s="1044"/>
      <c r="B77" s="931"/>
      <c r="C77" s="47" t="s">
        <v>7</v>
      </c>
      <c r="D77" s="71" t="s">
        <v>49</v>
      </c>
      <c r="E77" s="72" t="s">
        <v>28</v>
      </c>
      <c r="F77" s="637">
        <v>142</v>
      </c>
      <c r="G77" s="513">
        <v>142</v>
      </c>
      <c r="H77" s="512">
        <v>142</v>
      </c>
      <c r="I77" s="535"/>
      <c r="J77" s="254" t="s">
        <v>1784</v>
      </c>
      <c r="K77" s="749">
        <v>590.33000000000004</v>
      </c>
      <c r="L77" s="70"/>
      <c r="M77" s="61"/>
      <c r="N77" s="16" t="s">
        <v>23</v>
      </c>
    </row>
    <row r="78" spans="1:14" s="1" customFormat="1" ht="13.5" customHeight="1" thickBot="1">
      <c r="A78" s="1045"/>
      <c r="B78" s="1090"/>
      <c r="C78" s="44"/>
      <c r="D78" s="981" t="s">
        <v>12</v>
      </c>
      <c r="E78" s="1068"/>
      <c r="F78" s="505">
        <f t="shared" ref="F78:H78" si="16">SUM(F76:F77)</f>
        <v>148.30000000000001</v>
      </c>
      <c r="G78" s="407">
        <f t="shared" si="16"/>
        <v>148.30000000000001</v>
      </c>
      <c r="H78" s="508">
        <f t="shared" si="16"/>
        <v>148.30000000000001</v>
      </c>
      <c r="I78" s="173" t="s">
        <v>947</v>
      </c>
      <c r="J78" s="255"/>
      <c r="K78" s="7"/>
      <c r="L78" s="7"/>
      <c r="M78" s="7"/>
      <c r="N78" s="76"/>
    </row>
    <row r="79" spans="1:14" s="12" customFormat="1" ht="13.5" thickBot="1">
      <c r="A79" s="250" t="s">
        <v>511</v>
      </c>
      <c r="B79" s="1058" t="s">
        <v>11</v>
      </c>
      <c r="C79" s="1086"/>
      <c r="D79" s="1086"/>
      <c r="E79" s="1059"/>
      <c r="F79" s="505">
        <f>SUM(F39+F44+F52+F56+F59+F62+F65+F68+F72+F75+F78)</f>
        <v>2664.9</v>
      </c>
      <c r="G79" s="634">
        <f>SUM(G39+G44+G52+G56+G59+G62+G65+G68+G72+G75+G78)</f>
        <v>2926.7999999999997</v>
      </c>
      <c r="H79" s="505">
        <f>SUM(H39+H44+H52+H56+H59+H62+H65+H68+H72+H75+H78)</f>
        <v>2393.2000000000003</v>
      </c>
      <c r="I79" s="651"/>
      <c r="J79" s="14"/>
      <c r="K79" s="4"/>
      <c r="L79" s="4"/>
      <c r="M79" s="4"/>
      <c r="N79" s="16"/>
    </row>
    <row r="80" spans="1:14" s="12" customFormat="1" ht="13.5" customHeight="1" thickBot="1">
      <c r="A80" s="251" t="s">
        <v>514</v>
      </c>
      <c r="B80" s="1080" t="s">
        <v>63</v>
      </c>
      <c r="C80" s="1081"/>
      <c r="D80" s="1081"/>
      <c r="E80" s="1091"/>
      <c r="F80" s="640"/>
      <c r="G80" s="649"/>
      <c r="H80" s="654"/>
      <c r="I80" s="406"/>
      <c r="J80" s="64"/>
      <c r="K80" s="61"/>
      <c r="L80" s="61"/>
      <c r="M80" s="61"/>
      <c r="N80" s="45"/>
    </row>
    <row r="81" spans="1:14" ht="25.5" customHeight="1">
      <c r="A81" s="930" t="s">
        <v>515</v>
      </c>
      <c r="B81" s="1109" t="s">
        <v>1208</v>
      </c>
      <c r="C81" s="61" t="s">
        <v>7</v>
      </c>
      <c r="D81" s="151" t="s">
        <v>16</v>
      </c>
      <c r="E81" s="84" t="s">
        <v>1018</v>
      </c>
      <c r="F81" s="636">
        <v>12</v>
      </c>
      <c r="G81" s="513">
        <v>15</v>
      </c>
      <c r="H81" s="512">
        <v>15</v>
      </c>
      <c r="I81" s="173"/>
      <c r="J81" s="256" t="s">
        <v>462</v>
      </c>
      <c r="K81" s="66" t="s">
        <v>1674</v>
      </c>
      <c r="L81" s="66" t="s">
        <v>1674</v>
      </c>
      <c r="M81" s="66" t="s">
        <v>1674</v>
      </c>
      <c r="N81" s="48" t="s">
        <v>23</v>
      </c>
    </row>
    <row r="82" spans="1:14" ht="76.5">
      <c r="A82" s="931"/>
      <c r="B82" s="931"/>
      <c r="C82" s="47" t="s">
        <v>7</v>
      </c>
      <c r="D82" s="62" t="s">
        <v>16</v>
      </c>
      <c r="E82" s="29" t="s">
        <v>1018</v>
      </c>
      <c r="F82" s="637">
        <v>20</v>
      </c>
      <c r="G82" s="513">
        <v>20</v>
      </c>
      <c r="H82" s="512"/>
      <c r="I82" s="173"/>
      <c r="J82" s="269" t="s">
        <v>902</v>
      </c>
      <c r="K82" s="66">
        <v>1</v>
      </c>
      <c r="L82" s="66">
        <v>1</v>
      </c>
      <c r="M82" s="66"/>
      <c r="N82" s="48" t="s">
        <v>23</v>
      </c>
    </row>
    <row r="83" spans="1:14" ht="25.5">
      <c r="A83" s="931"/>
      <c r="B83" s="931"/>
      <c r="C83" s="47" t="s">
        <v>7</v>
      </c>
      <c r="D83" s="62" t="s">
        <v>16</v>
      </c>
      <c r="E83" s="29" t="s">
        <v>1018</v>
      </c>
      <c r="F83" s="637">
        <v>5</v>
      </c>
      <c r="G83" s="513">
        <v>5</v>
      </c>
      <c r="H83" s="512">
        <v>5</v>
      </c>
      <c r="I83" s="173"/>
      <c r="J83" s="559" t="s">
        <v>726</v>
      </c>
      <c r="K83" s="66">
        <v>100</v>
      </c>
      <c r="L83" s="66">
        <v>100</v>
      </c>
      <c r="M83" s="66">
        <v>100</v>
      </c>
      <c r="N83" s="48" t="s">
        <v>23</v>
      </c>
    </row>
    <row r="84" spans="1:14" ht="25.5">
      <c r="A84" s="931"/>
      <c r="B84" s="931"/>
      <c r="C84" s="47" t="s">
        <v>7</v>
      </c>
      <c r="D84" s="62" t="s">
        <v>16</v>
      </c>
      <c r="E84" s="29" t="s">
        <v>1018</v>
      </c>
      <c r="F84" s="637">
        <v>8</v>
      </c>
      <c r="G84" s="513">
        <v>13</v>
      </c>
      <c r="H84" s="512">
        <v>13</v>
      </c>
      <c r="I84" s="173"/>
      <c r="J84" s="269" t="s">
        <v>835</v>
      </c>
      <c r="K84" s="66">
        <v>100</v>
      </c>
      <c r="L84" s="66">
        <v>100</v>
      </c>
      <c r="M84" s="66">
        <v>100</v>
      </c>
      <c r="N84" s="48" t="s">
        <v>23</v>
      </c>
    </row>
    <row r="85" spans="1:14" ht="38.25">
      <c r="A85" s="931"/>
      <c r="B85" s="931"/>
      <c r="C85" s="47" t="s">
        <v>7</v>
      </c>
      <c r="D85" s="62" t="s">
        <v>16</v>
      </c>
      <c r="E85" s="29" t="s">
        <v>1018</v>
      </c>
      <c r="F85" s="637">
        <v>18.2</v>
      </c>
      <c r="G85" s="513"/>
      <c r="H85" s="512"/>
      <c r="I85" s="173"/>
      <c r="J85" s="269" t="s">
        <v>1131</v>
      </c>
      <c r="K85" s="66">
        <v>1</v>
      </c>
      <c r="L85" s="66"/>
      <c r="M85" s="66"/>
      <c r="N85" s="48" t="s">
        <v>23</v>
      </c>
    </row>
    <row r="86" spans="1:14" ht="25.5">
      <c r="A86" s="931"/>
      <c r="B86" s="931"/>
      <c r="C86" s="47" t="s">
        <v>7</v>
      </c>
      <c r="D86" s="62" t="s">
        <v>16</v>
      </c>
      <c r="E86" s="29" t="s">
        <v>1018</v>
      </c>
      <c r="F86" s="637">
        <v>5</v>
      </c>
      <c r="G86" s="513">
        <v>5</v>
      </c>
      <c r="H86" s="512">
        <v>5</v>
      </c>
      <c r="I86" s="173"/>
      <c r="J86" s="269" t="s">
        <v>1422</v>
      </c>
      <c r="K86" s="66">
        <v>1</v>
      </c>
      <c r="L86" s="66">
        <v>1</v>
      </c>
      <c r="M86" s="66">
        <v>1</v>
      </c>
      <c r="N86" s="48" t="s">
        <v>23</v>
      </c>
    </row>
    <row r="87" spans="1:14" ht="51">
      <c r="A87" s="931"/>
      <c r="B87" s="931"/>
      <c r="C87" s="47" t="s">
        <v>7</v>
      </c>
      <c r="D87" s="62" t="s">
        <v>16</v>
      </c>
      <c r="E87" s="29" t="s">
        <v>1018</v>
      </c>
      <c r="F87" s="637">
        <v>5</v>
      </c>
      <c r="G87" s="513">
        <v>5</v>
      </c>
      <c r="H87" s="512">
        <v>5</v>
      </c>
      <c r="I87" s="173"/>
      <c r="J87" s="269" t="s">
        <v>1675</v>
      </c>
      <c r="K87" s="66">
        <v>100</v>
      </c>
      <c r="L87" s="66">
        <v>100</v>
      </c>
      <c r="M87" s="66">
        <v>100</v>
      </c>
      <c r="N87" s="48" t="s">
        <v>23</v>
      </c>
    </row>
    <row r="88" spans="1:14" ht="90" thickBot="1">
      <c r="A88" s="931"/>
      <c r="B88" s="931"/>
      <c r="C88" s="47" t="s">
        <v>7</v>
      </c>
      <c r="D88" s="62" t="s">
        <v>43</v>
      </c>
      <c r="E88" s="29" t="s">
        <v>19</v>
      </c>
      <c r="F88" s="637">
        <v>7.3339999999999996</v>
      </c>
      <c r="G88" s="513"/>
      <c r="H88" s="512"/>
      <c r="I88" s="173"/>
      <c r="J88" s="269" t="s">
        <v>1647</v>
      </c>
      <c r="K88" s="66">
        <v>38.6</v>
      </c>
      <c r="L88" s="66"/>
      <c r="M88" s="66"/>
      <c r="N88" s="48" t="s">
        <v>23</v>
      </c>
    </row>
    <row r="89" spans="1:14" s="1" customFormat="1" ht="13.5" customHeight="1" thickBot="1">
      <c r="A89" s="932"/>
      <c r="B89" s="932"/>
      <c r="C89" s="9"/>
      <c r="D89" s="1070" t="s">
        <v>12</v>
      </c>
      <c r="E89" s="1059"/>
      <c r="F89" s="505">
        <f t="shared" ref="F89:H89" si="17">SUM(F81:F88)</f>
        <v>80.534000000000006</v>
      </c>
      <c r="G89" s="407">
        <f t="shared" si="17"/>
        <v>63</v>
      </c>
      <c r="H89" s="508">
        <f t="shared" si="17"/>
        <v>43</v>
      </c>
      <c r="I89" s="173" t="s">
        <v>1820</v>
      </c>
      <c r="J89" s="256"/>
      <c r="K89" s="4"/>
      <c r="L89" s="4"/>
      <c r="M89" s="4"/>
      <c r="N89" s="48"/>
    </row>
    <row r="90" spans="1:14" ht="38.25">
      <c r="A90" s="930" t="s">
        <v>525</v>
      </c>
      <c r="B90" s="926" t="s">
        <v>770</v>
      </c>
      <c r="C90" s="80">
        <v>1</v>
      </c>
      <c r="D90" s="64" t="s">
        <v>16</v>
      </c>
      <c r="E90" s="41" t="s">
        <v>1018</v>
      </c>
      <c r="F90" s="637">
        <v>40</v>
      </c>
      <c r="G90" s="642">
        <v>30</v>
      </c>
      <c r="H90" s="512"/>
      <c r="I90" s="837"/>
      <c r="J90" s="258" t="s">
        <v>1206</v>
      </c>
      <c r="K90" s="61" t="s">
        <v>1676</v>
      </c>
      <c r="L90" s="61" t="s">
        <v>7</v>
      </c>
      <c r="M90" s="4"/>
      <c r="N90" s="16" t="s">
        <v>23</v>
      </c>
    </row>
    <row r="91" spans="1:14" ht="14.25" customHeight="1" thickBot="1">
      <c r="A91" s="931"/>
      <c r="B91" s="933"/>
      <c r="C91" s="80"/>
      <c r="D91" s="64"/>
      <c r="E91" s="41"/>
      <c r="F91" s="637"/>
      <c r="G91" s="579"/>
      <c r="H91" s="512"/>
      <c r="I91" s="892"/>
      <c r="J91" s="583"/>
      <c r="K91" s="61"/>
      <c r="L91" s="61"/>
      <c r="M91" s="4"/>
      <c r="N91" s="16" t="s">
        <v>23</v>
      </c>
    </row>
    <row r="92" spans="1:14" s="1" customFormat="1" ht="13.5" customHeight="1" thickBot="1">
      <c r="A92" s="932"/>
      <c r="B92" s="927"/>
      <c r="C92" s="43"/>
      <c r="D92" s="1084" t="s">
        <v>12</v>
      </c>
      <c r="E92" s="1085"/>
      <c r="F92" s="505">
        <f t="shared" ref="F92:H92" si="18">SUM(F90:F91)</f>
        <v>40</v>
      </c>
      <c r="G92" s="407">
        <f t="shared" si="18"/>
        <v>30</v>
      </c>
      <c r="H92" s="508">
        <f t="shared" si="18"/>
        <v>0</v>
      </c>
      <c r="I92" s="837" t="s">
        <v>1819</v>
      </c>
      <c r="J92" s="14"/>
      <c r="K92" s="4"/>
      <c r="L92" s="4"/>
      <c r="M92" s="4"/>
      <c r="N92" s="45"/>
    </row>
    <row r="93" spans="1:14" ht="58.9" customHeight="1">
      <c r="A93" s="930" t="s">
        <v>526</v>
      </c>
      <c r="B93" s="926" t="s">
        <v>771</v>
      </c>
      <c r="C93" s="26">
        <v>1</v>
      </c>
      <c r="D93" s="63" t="s">
        <v>16</v>
      </c>
      <c r="E93" s="41" t="s">
        <v>1018</v>
      </c>
      <c r="F93" s="637">
        <v>15</v>
      </c>
      <c r="G93" s="513">
        <v>15</v>
      </c>
      <c r="H93" s="512">
        <v>15</v>
      </c>
      <c r="I93" s="535"/>
      <c r="J93" s="257" t="s">
        <v>1207</v>
      </c>
      <c r="K93" s="4" t="s">
        <v>9</v>
      </c>
      <c r="L93" s="4" t="s">
        <v>9</v>
      </c>
      <c r="M93" s="4" t="s">
        <v>9</v>
      </c>
      <c r="N93" s="16" t="s">
        <v>23</v>
      </c>
    </row>
    <row r="94" spans="1:14" ht="39" thickBot="1">
      <c r="A94" s="931"/>
      <c r="B94" s="933"/>
      <c r="C94" s="28">
        <v>1</v>
      </c>
      <c r="D94" s="63" t="s">
        <v>16</v>
      </c>
      <c r="E94" s="41" t="s">
        <v>1018</v>
      </c>
      <c r="F94" s="637">
        <v>5</v>
      </c>
      <c r="G94" s="513">
        <v>10</v>
      </c>
      <c r="H94" s="512"/>
      <c r="I94" s="535"/>
      <c r="J94" s="237" t="s">
        <v>661</v>
      </c>
      <c r="K94" s="224"/>
      <c r="L94" s="4" t="s">
        <v>7</v>
      </c>
      <c r="M94" s="4"/>
      <c r="N94" s="16" t="s">
        <v>23</v>
      </c>
    </row>
    <row r="95" spans="1:14" s="1" customFormat="1" ht="13.5" customHeight="1" thickBot="1">
      <c r="A95" s="932"/>
      <c r="B95" s="927"/>
      <c r="C95" s="43"/>
      <c r="D95" s="1084" t="s">
        <v>12</v>
      </c>
      <c r="E95" s="1085"/>
      <c r="F95" s="505">
        <f t="shared" ref="F95:H95" si="19">SUM(F93:F94)</f>
        <v>20</v>
      </c>
      <c r="G95" s="407">
        <f t="shared" si="19"/>
        <v>25</v>
      </c>
      <c r="H95" s="508">
        <f t="shared" si="19"/>
        <v>15</v>
      </c>
      <c r="I95" s="535" t="s">
        <v>529</v>
      </c>
      <c r="J95" s="16"/>
      <c r="K95" s="4"/>
      <c r="L95" s="4"/>
      <c r="M95" s="4"/>
      <c r="N95" s="45"/>
    </row>
    <row r="96" spans="1:14" s="55" customFormat="1" ht="24.75" customHeight="1">
      <c r="A96" s="930" t="s">
        <v>527</v>
      </c>
      <c r="B96" s="1104" t="s">
        <v>1785</v>
      </c>
      <c r="C96" s="750">
        <v>1</v>
      </c>
      <c r="D96" s="751" t="s">
        <v>16</v>
      </c>
      <c r="E96" s="752" t="s">
        <v>27</v>
      </c>
      <c r="F96" s="637">
        <v>35</v>
      </c>
      <c r="G96" s="513">
        <v>20</v>
      </c>
      <c r="H96" s="512">
        <v>20</v>
      </c>
      <c r="I96" s="896"/>
      <c r="J96" s="231" t="s">
        <v>857</v>
      </c>
      <c r="K96" s="61" t="s">
        <v>1081</v>
      </c>
      <c r="L96" s="61" t="s">
        <v>1081</v>
      </c>
      <c r="M96" s="61" t="s">
        <v>1081</v>
      </c>
      <c r="N96" s="54" t="s">
        <v>23</v>
      </c>
    </row>
    <row r="97" spans="1:14" s="56" customFormat="1" ht="26.25" thickBot="1">
      <c r="A97" s="931"/>
      <c r="B97" s="1105"/>
      <c r="C97" s="753">
        <v>1</v>
      </c>
      <c r="D97" s="754" t="s">
        <v>16</v>
      </c>
      <c r="E97" s="752" t="s">
        <v>27</v>
      </c>
      <c r="F97" s="637">
        <v>15.8</v>
      </c>
      <c r="G97" s="513">
        <v>18</v>
      </c>
      <c r="H97" s="512">
        <v>20</v>
      </c>
      <c r="I97" s="897"/>
      <c r="J97" s="231" t="s">
        <v>834</v>
      </c>
      <c r="K97" s="61" t="s">
        <v>1181</v>
      </c>
      <c r="L97" s="61" t="s">
        <v>1181</v>
      </c>
      <c r="M97" s="61" t="s">
        <v>1181</v>
      </c>
      <c r="N97" s="48" t="s">
        <v>23</v>
      </c>
    </row>
    <row r="98" spans="1:14" s="56" customFormat="1" ht="13.5" customHeight="1" thickBot="1">
      <c r="A98" s="932"/>
      <c r="B98" s="1106"/>
      <c r="C98" s="762"/>
      <c r="D98" s="1095" t="s">
        <v>12</v>
      </c>
      <c r="E98" s="1096"/>
      <c r="F98" s="505">
        <f t="shared" ref="F98:H98" si="20">SUM(F96:F97)</f>
        <v>50.8</v>
      </c>
      <c r="G98" s="407">
        <f t="shared" si="20"/>
        <v>38</v>
      </c>
      <c r="H98" s="508">
        <f t="shared" si="20"/>
        <v>40</v>
      </c>
      <c r="I98" s="898" t="s">
        <v>52</v>
      </c>
      <c r="J98" s="240"/>
      <c r="K98" s="7"/>
      <c r="L98" s="7"/>
      <c r="M98" s="7"/>
      <c r="N98" s="45"/>
    </row>
    <row r="99" spans="1:14" s="55" customFormat="1" ht="42.6" customHeight="1">
      <c r="A99" s="930" t="s">
        <v>1682</v>
      </c>
      <c r="B99" s="1092" t="s">
        <v>1449</v>
      </c>
      <c r="C99" s="756" t="s">
        <v>7</v>
      </c>
      <c r="D99" s="755" t="s">
        <v>16</v>
      </c>
      <c r="E99" s="757" t="s">
        <v>19</v>
      </c>
      <c r="F99" s="637">
        <v>35</v>
      </c>
      <c r="G99" s="513">
        <v>40</v>
      </c>
      <c r="H99" s="512">
        <v>60</v>
      </c>
      <c r="I99" s="173"/>
      <c r="J99" s="231" t="s">
        <v>45</v>
      </c>
      <c r="K99" s="35">
        <v>100</v>
      </c>
      <c r="L99" s="61" t="s">
        <v>1081</v>
      </c>
      <c r="M99" s="61" t="s">
        <v>1081</v>
      </c>
      <c r="N99" s="54" t="s">
        <v>23</v>
      </c>
    </row>
    <row r="100" spans="1:14" s="55" customFormat="1" ht="13.5" thickBot="1">
      <c r="A100" s="931"/>
      <c r="B100" s="1093"/>
      <c r="C100" s="756"/>
      <c r="D100" s="755"/>
      <c r="E100" s="757"/>
      <c r="F100" s="637"/>
      <c r="G100" s="513"/>
      <c r="H100" s="512"/>
      <c r="I100" s="173"/>
      <c r="J100" s="231"/>
      <c r="K100" s="35"/>
      <c r="L100" s="61"/>
      <c r="M100" s="61"/>
      <c r="N100" s="54"/>
    </row>
    <row r="101" spans="1:14" s="56" customFormat="1" ht="13.5" customHeight="1" thickBot="1">
      <c r="A101" s="932"/>
      <c r="B101" s="1094"/>
      <c r="C101" s="758"/>
      <c r="D101" s="1095" t="s">
        <v>12</v>
      </c>
      <c r="E101" s="1096"/>
      <c r="F101" s="505">
        <f t="shared" ref="F101" si="21">SUM(F99:F100)</f>
        <v>35</v>
      </c>
      <c r="G101" s="407">
        <f t="shared" ref="G101:H101" si="22">SUM(G99:G100)</f>
        <v>40</v>
      </c>
      <c r="H101" s="508">
        <f t="shared" si="22"/>
        <v>60</v>
      </c>
      <c r="I101" s="173" t="s">
        <v>52</v>
      </c>
      <c r="J101" s="240"/>
      <c r="K101" s="7"/>
      <c r="L101" s="7"/>
      <c r="M101" s="7"/>
      <c r="N101" s="45"/>
    </row>
    <row r="102" spans="1:14" s="1" customFormat="1" ht="15" thickBot="1">
      <c r="A102" s="251" t="s">
        <v>514</v>
      </c>
      <c r="B102" s="1087" t="s">
        <v>11</v>
      </c>
      <c r="C102" s="1088"/>
      <c r="D102" s="1088"/>
      <c r="E102" s="1089"/>
      <c r="F102" s="505">
        <f>SUM(F89+F92+F95+F98+F101)</f>
        <v>226.334</v>
      </c>
      <c r="G102" s="634">
        <f t="shared" ref="G102:H102" si="23">SUM(G89+G92+G95+G98+G101)</f>
        <v>196</v>
      </c>
      <c r="H102" s="505">
        <f t="shared" si="23"/>
        <v>158</v>
      </c>
      <c r="I102" s="891"/>
      <c r="J102" s="14"/>
      <c r="K102" s="4"/>
      <c r="L102" s="4"/>
      <c r="M102" s="4"/>
      <c r="N102" s="16"/>
    </row>
    <row r="103" spans="1:14" s="12" customFormat="1" ht="15" thickBot="1">
      <c r="A103" s="298" t="s">
        <v>4</v>
      </c>
      <c r="B103" s="1097" t="s">
        <v>13</v>
      </c>
      <c r="C103" s="1088"/>
      <c r="D103" s="1088"/>
      <c r="E103" s="1089"/>
      <c r="F103" s="505">
        <f>SUM(F31+F79+F102)</f>
        <v>4621.4340000000002</v>
      </c>
      <c r="G103" s="407">
        <f>SUM(G31+G79+G102)</f>
        <v>5388.5</v>
      </c>
      <c r="H103" s="508">
        <f>SUM(H31+H79+H102)</f>
        <v>4191</v>
      </c>
      <c r="I103" s="661"/>
      <c r="J103" s="14"/>
      <c r="K103" s="4"/>
      <c r="L103" s="4"/>
      <c r="M103" s="4"/>
      <c r="N103" s="45"/>
    </row>
    <row r="104" spans="1:14" s="12" customFormat="1" ht="15" thickBot="1">
      <c r="A104" s="1107" t="s">
        <v>186</v>
      </c>
      <c r="B104" s="1107"/>
      <c r="C104" s="1107"/>
      <c r="D104" s="1107"/>
      <c r="E104" s="1108"/>
      <c r="F104" s="505">
        <f t="shared" ref="F104" si="24">SUM(F103:F103)</f>
        <v>4621.4340000000002</v>
      </c>
      <c r="G104" s="407">
        <f t="shared" ref="G104:H104" si="25">SUM(G103:G103)</f>
        <v>5388.5</v>
      </c>
      <c r="H104" s="508">
        <f t="shared" si="25"/>
        <v>4191</v>
      </c>
      <c r="I104" s="652"/>
      <c r="J104" s="14"/>
      <c r="K104" s="4"/>
      <c r="L104" s="4"/>
      <c r="M104" s="4"/>
      <c r="N104" s="45"/>
    </row>
    <row r="105" spans="1:14" s="12" customFormat="1" ht="13.5" thickBot="1">
      <c r="A105" s="252"/>
      <c r="B105" s="36"/>
      <c r="C105" s="36"/>
      <c r="D105" s="252"/>
      <c r="E105" s="252"/>
      <c r="F105" s="108"/>
      <c r="G105" s="469"/>
      <c r="H105" s="469"/>
      <c r="I105" s="252"/>
      <c r="J105" s="37"/>
      <c r="K105" s="38"/>
      <c r="L105" s="38"/>
      <c r="M105" s="38"/>
      <c r="N105" s="30"/>
    </row>
    <row r="106" spans="1:14" ht="26.25" thickBot="1">
      <c r="A106" s="1030" t="s">
        <v>528</v>
      </c>
      <c r="B106" s="1031"/>
      <c r="C106" s="1031"/>
      <c r="D106" s="1031"/>
      <c r="E106" s="1032"/>
      <c r="F106" s="39" t="s">
        <v>1047</v>
      </c>
      <c r="G106" s="39" t="s">
        <v>719</v>
      </c>
      <c r="H106" s="39" t="s">
        <v>1046</v>
      </c>
      <c r="I106" s="107"/>
      <c r="K106" s="40"/>
      <c r="L106" s="40"/>
      <c r="M106" s="40"/>
      <c r="N106" s="17"/>
    </row>
    <row r="107" spans="1:14" s="1" customFormat="1" ht="13.5" customHeight="1" thickBot="1">
      <c r="A107" s="986" t="s">
        <v>73</v>
      </c>
      <c r="B107" s="987"/>
      <c r="C107" s="987"/>
      <c r="D107" s="987"/>
      <c r="E107" s="988"/>
      <c r="F107" s="78">
        <f>SUM(F108:F113)</f>
        <v>2951.1</v>
      </c>
      <c r="G107" s="470">
        <f>SUM(G108:G113)</f>
        <v>3759.1</v>
      </c>
      <c r="H107" s="466">
        <f>SUM(H108:H113)</f>
        <v>3599</v>
      </c>
      <c r="I107" s="260"/>
      <c r="J107" s="378"/>
      <c r="K107" s="143"/>
      <c r="L107" s="143"/>
      <c r="M107" s="143"/>
      <c r="N107" s="2"/>
    </row>
    <row r="108" spans="1:14" s="1" customFormat="1" ht="12.75" customHeight="1">
      <c r="A108" s="1016" t="s">
        <v>67</v>
      </c>
      <c r="B108" s="1017"/>
      <c r="C108" s="1017"/>
      <c r="D108" s="1017"/>
      <c r="E108" s="1018"/>
      <c r="F108" s="89">
        <f>SUMIF(D6:D106,"SB",F6:F106)</f>
        <v>2813.7999999999997</v>
      </c>
      <c r="G108" s="394">
        <f>SUMIF(D10:D106,"SB",G10:G106)</f>
        <v>3498.1</v>
      </c>
      <c r="H108" s="478">
        <f>SUMIF(D10:D106,"SB",H10:H106)</f>
        <v>3437</v>
      </c>
      <c r="I108" s="261"/>
      <c r="J108" s="379"/>
      <c r="K108" s="380"/>
      <c r="L108" s="380"/>
      <c r="M108" s="380"/>
      <c r="N108" s="2"/>
    </row>
    <row r="109" spans="1:14" s="1" customFormat="1" ht="12.75" customHeight="1">
      <c r="A109" s="1001" t="s">
        <v>68</v>
      </c>
      <c r="B109" s="1002"/>
      <c r="C109" s="1002"/>
      <c r="D109" s="1002"/>
      <c r="E109" s="1003"/>
      <c r="F109" s="77">
        <f>SUMIF(D7:D107,"VD",F7:F107)</f>
        <v>107.3</v>
      </c>
      <c r="G109" s="394">
        <f>SUMIF(D10:D106,"VD",G10:G106)</f>
        <v>161</v>
      </c>
      <c r="H109" s="478">
        <f>SUMIF(D10:D106,"VD",H10:H106)</f>
        <v>162</v>
      </c>
      <c r="I109" s="261"/>
      <c r="J109" s="379"/>
      <c r="K109" s="380"/>
      <c r="L109" s="380"/>
      <c r="M109" s="380"/>
      <c r="N109" s="2"/>
    </row>
    <row r="110" spans="1:14" s="1" customFormat="1" ht="12.75" customHeight="1">
      <c r="A110" s="1001" t="s">
        <v>69</v>
      </c>
      <c r="B110" s="1002"/>
      <c r="C110" s="1002"/>
      <c r="D110" s="1002"/>
      <c r="E110" s="1003"/>
      <c r="F110" s="113">
        <f>SUMIF(D8:D108,"SP",F8:F108)</f>
        <v>0</v>
      </c>
      <c r="G110" s="394">
        <f>SUMIF(D10:D106,"SP",G10:G106)</f>
        <v>0</v>
      </c>
      <c r="H110" s="478">
        <f>SUMIF(D10:D106,"SP",H10:H106)</f>
        <v>0</v>
      </c>
      <c r="I110" s="261"/>
      <c r="J110" s="379"/>
      <c r="K110" s="380"/>
      <c r="L110" s="380"/>
      <c r="M110" s="380"/>
      <c r="N110" s="2"/>
    </row>
    <row r="111" spans="1:14" s="1" customFormat="1" ht="12.75" customHeight="1">
      <c r="A111" s="1001" t="s">
        <v>70</v>
      </c>
      <c r="B111" s="1002"/>
      <c r="C111" s="1002"/>
      <c r="D111" s="1002"/>
      <c r="E111" s="1003"/>
      <c r="F111" s="113">
        <f>SUMIF(D9:D109,"ESB",F9:F109)</f>
        <v>0</v>
      </c>
      <c r="G111" s="394">
        <f>SUMIF(D10:D106,"ESB",G10:G106)</f>
        <v>0</v>
      </c>
      <c r="H111" s="478">
        <f>SUMIF(D10:D106,"ESB",H10:H106)</f>
        <v>0</v>
      </c>
      <c r="I111" s="261"/>
      <c r="J111" s="379"/>
      <c r="K111" s="380"/>
      <c r="L111" s="380"/>
      <c r="M111" s="380"/>
      <c r="N111" s="2"/>
    </row>
    <row r="112" spans="1:14" s="1" customFormat="1" ht="12.75" customHeight="1">
      <c r="A112" s="1001" t="s">
        <v>71</v>
      </c>
      <c r="B112" s="1002"/>
      <c r="C112" s="1002"/>
      <c r="D112" s="1002"/>
      <c r="E112" s="1003"/>
      <c r="F112" s="113">
        <f>SUMIF(D10:D110,"SL",F10:F110)</f>
        <v>30</v>
      </c>
      <c r="G112" s="394">
        <f>SUMIF(D10:D106,"SL",G10:G106)</f>
        <v>100</v>
      </c>
      <c r="H112" s="478">
        <f>SUMIF(D10:D106,"SL",H10:H106)</f>
        <v>0</v>
      </c>
      <c r="I112" s="261"/>
      <c r="J112" s="379"/>
      <c r="K112" s="380"/>
      <c r="L112" s="380"/>
      <c r="M112" s="380"/>
      <c r="N112" s="2"/>
    </row>
    <row r="113" spans="1:14" s="1" customFormat="1" ht="13.5" customHeight="1" thickBot="1">
      <c r="A113" s="1004" t="s">
        <v>72</v>
      </c>
      <c r="B113" s="1005"/>
      <c r="C113" s="1005"/>
      <c r="D113" s="1005"/>
      <c r="E113" s="1006"/>
      <c r="F113" s="265">
        <f>SUMIF(D11:D111,"AML",F11:F111)</f>
        <v>0</v>
      </c>
      <c r="G113" s="394">
        <f>SUMIF(D5:D102,"AML",G5:G102)</f>
        <v>0</v>
      </c>
      <c r="H113" s="478">
        <f>SUMIF(D5:D102,"AML",H5:H102)</f>
        <v>0</v>
      </c>
      <c r="I113" s="261"/>
      <c r="J113" s="379"/>
      <c r="K113" s="380"/>
      <c r="L113" s="380"/>
      <c r="M113" s="380"/>
      <c r="N113" s="2"/>
    </row>
    <row r="114" spans="1:14" s="1" customFormat="1" ht="13.5" customHeight="1" thickBot="1">
      <c r="A114" s="986" t="s">
        <v>74</v>
      </c>
      <c r="B114" s="987"/>
      <c r="C114" s="987"/>
      <c r="D114" s="987"/>
      <c r="E114" s="988"/>
      <c r="F114" s="78">
        <f>SUM(F115:F117)</f>
        <v>1670.3340000000003</v>
      </c>
      <c r="G114" s="470">
        <f>SUM(G115:G117)</f>
        <v>1629.4</v>
      </c>
      <c r="H114" s="466">
        <f>SUM(H115:H117)</f>
        <v>592</v>
      </c>
      <c r="I114" s="260"/>
      <c r="J114" s="378"/>
      <c r="K114" s="143"/>
      <c r="L114" s="143"/>
      <c r="M114" s="143"/>
      <c r="N114" s="2"/>
    </row>
    <row r="115" spans="1:14" s="1" customFormat="1" ht="12.75" customHeight="1">
      <c r="A115" s="1007" t="s">
        <v>25</v>
      </c>
      <c r="B115" s="1008"/>
      <c r="C115" s="1008"/>
      <c r="D115" s="1008"/>
      <c r="E115" s="1009"/>
      <c r="F115" s="89">
        <f>SUMIF(D7:D103,"ES",F7:F103)</f>
        <v>1152.4000000000001</v>
      </c>
      <c r="G115" s="394">
        <f>SUMIF(D10:D106,"ES",G10:G106)</f>
        <v>1118.8</v>
      </c>
      <c r="H115" s="478">
        <f>SUMIF(D10:D106,"ES",H10:H106)</f>
        <v>142</v>
      </c>
      <c r="I115" s="261"/>
      <c r="J115" s="379"/>
      <c r="K115" s="380"/>
      <c r="L115" s="380"/>
      <c r="M115" s="380"/>
      <c r="N115" s="2"/>
    </row>
    <row r="116" spans="1:14" s="1" customFormat="1" ht="12.75" customHeight="1">
      <c r="A116" s="1010" t="s">
        <v>495</v>
      </c>
      <c r="B116" s="1011"/>
      <c r="C116" s="1011"/>
      <c r="D116" s="1011"/>
      <c r="E116" s="1012"/>
      <c r="F116" s="113">
        <f>SUMIF(D8:D104,"VB",F8:F104)</f>
        <v>7.3339999999999996</v>
      </c>
      <c r="G116" s="394">
        <f>SUMIF(D10:D106,"VB",G10:G106)</f>
        <v>0</v>
      </c>
      <c r="H116" s="478">
        <f>SUMIF(D10:D106,"VB",H10:H106)</f>
        <v>0</v>
      </c>
      <c r="I116" s="262"/>
      <c r="J116" s="379"/>
      <c r="K116" s="380"/>
      <c r="L116" s="380"/>
      <c r="M116" s="380"/>
      <c r="N116" s="2"/>
    </row>
    <row r="117" spans="1:14" s="1" customFormat="1" ht="13.5" customHeight="1" thickBot="1">
      <c r="A117" s="1013" t="s">
        <v>26</v>
      </c>
      <c r="B117" s="1014"/>
      <c r="C117" s="1014"/>
      <c r="D117" s="1014"/>
      <c r="E117" s="1015"/>
      <c r="F117" s="119">
        <f>SUMIF(D9:D105,"Kt.",F9:F105)</f>
        <v>510.6</v>
      </c>
      <c r="G117" s="472">
        <f>SUMIF(D10:D106,"Kt.",G10:G106)</f>
        <v>510.6</v>
      </c>
      <c r="H117" s="479">
        <f>SUMIF(D10:D106,"Kt.",H10:H106)</f>
        <v>450</v>
      </c>
      <c r="I117" s="262"/>
      <c r="J117" s="379"/>
      <c r="K117" s="380"/>
      <c r="L117" s="380"/>
      <c r="M117" s="380"/>
      <c r="N117" s="2"/>
    </row>
    <row r="118" spans="1:14" s="1" customFormat="1" ht="13.5" customHeight="1" thickBot="1">
      <c r="A118" s="997" t="s">
        <v>75</v>
      </c>
      <c r="B118" s="998"/>
      <c r="C118" s="998"/>
      <c r="D118" s="998"/>
      <c r="E118" s="999"/>
      <c r="F118" s="845">
        <f>SUM(F107+F114)</f>
        <v>4621.4340000000002</v>
      </c>
      <c r="G118" s="470">
        <f>SUM(G107+G114)</f>
        <v>5388.5</v>
      </c>
      <c r="H118" s="466">
        <f>SUM(H107+H114)</f>
        <v>4191</v>
      </c>
      <c r="I118" s="261"/>
      <c r="J118" s="379"/>
      <c r="K118" s="380"/>
      <c r="L118" s="380"/>
      <c r="M118" s="380"/>
      <c r="N118" s="2"/>
    </row>
    <row r="119" spans="1:14" s="1" customFormat="1" ht="12.75" customHeight="1">
      <c r="A119" s="1007" t="s">
        <v>65</v>
      </c>
      <c r="B119" s="1008"/>
      <c r="C119" s="1008"/>
      <c r="D119" s="1008"/>
      <c r="E119" s="1009"/>
      <c r="F119" s="89">
        <f ca="1">SUMIF(C11:C107,"1R",F12:F107)</f>
        <v>1900.8</v>
      </c>
      <c r="G119" s="473">
        <f>SUMIF(C12:C107,"1R",G12:G107)</f>
        <v>1083.7</v>
      </c>
      <c r="H119" s="477">
        <f>SUMIF(C12:C107,"1R",H12:H107)</f>
        <v>0</v>
      </c>
      <c r="I119" s="262"/>
      <c r="J119" s="379"/>
      <c r="K119" s="380"/>
      <c r="L119" s="380"/>
      <c r="M119" s="380"/>
      <c r="N119" s="2"/>
    </row>
    <row r="120" spans="1:14" s="1" customFormat="1" ht="13.5" customHeight="1" thickBot="1">
      <c r="A120" s="1013" t="s">
        <v>66</v>
      </c>
      <c r="B120" s="1014"/>
      <c r="C120" s="1014"/>
      <c r="D120" s="1014"/>
      <c r="E120" s="1015"/>
      <c r="F120" s="361">
        <f>SUM(F118-2885.7)</f>
        <v>1735.7340000000004</v>
      </c>
      <c r="G120" s="474">
        <f>SUM(G118-F118)</f>
        <v>767.0659999999998</v>
      </c>
      <c r="H120" s="534">
        <f>SUM(H118-G118)</f>
        <v>-1197.5</v>
      </c>
      <c r="I120" s="262"/>
      <c r="J120" s="379"/>
      <c r="K120" s="380"/>
      <c r="L120" s="380"/>
      <c r="M120" s="380"/>
      <c r="N120" s="2"/>
    </row>
    <row r="121" spans="1:14">
      <c r="F121" s="409"/>
      <c r="G121" s="409"/>
      <c r="H121" s="409"/>
      <c r="I121" s="409"/>
    </row>
  </sheetData>
  <sheetProtection formatCells="0" formatColumns="0"/>
  <autoFilter ref="A10:N121" xr:uid="{00000000-0001-0000-0100-000000000000}"/>
  <mergeCells count="99">
    <mergeCell ref="A114:E114"/>
    <mergeCell ref="A28:A30"/>
    <mergeCell ref="A53:A56"/>
    <mergeCell ref="B53:B56"/>
    <mergeCell ref="B28:B30"/>
    <mergeCell ref="B31:E31"/>
    <mergeCell ref="D52:E52"/>
    <mergeCell ref="B32:E32"/>
    <mergeCell ref="D56:E56"/>
    <mergeCell ref="D44:E44"/>
    <mergeCell ref="D30:E30"/>
    <mergeCell ref="B103:E103"/>
    <mergeCell ref="I53:I56"/>
    <mergeCell ref="A45:A52"/>
    <mergeCell ref="B45:B52"/>
    <mergeCell ref="A120:E120"/>
    <mergeCell ref="B96:B98"/>
    <mergeCell ref="A96:A98"/>
    <mergeCell ref="A81:A89"/>
    <mergeCell ref="A104:E104"/>
    <mergeCell ref="B93:B95"/>
    <mergeCell ref="B81:B89"/>
    <mergeCell ref="A118:E118"/>
    <mergeCell ref="A90:A92"/>
    <mergeCell ref="A115:E115"/>
    <mergeCell ref="A110:E110"/>
    <mergeCell ref="A113:E113"/>
    <mergeCell ref="B66:B68"/>
    <mergeCell ref="A116:E116"/>
    <mergeCell ref="D59:E59"/>
    <mergeCell ref="D89:E89"/>
    <mergeCell ref="A99:A101"/>
    <mergeCell ref="A60:A62"/>
    <mergeCell ref="D62:E62"/>
    <mergeCell ref="B60:B62"/>
    <mergeCell ref="D68:E68"/>
    <mergeCell ref="D75:E75"/>
    <mergeCell ref="A73:A75"/>
    <mergeCell ref="B63:B65"/>
    <mergeCell ref="D92:E92"/>
    <mergeCell ref="A66:A68"/>
    <mergeCell ref="A111:E111"/>
    <mergeCell ref="A112:E112"/>
    <mergeCell ref="D72:E72"/>
    <mergeCell ref="B79:E79"/>
    <mergeCell ref="B102:E102"/>
    <mergeCell ref="A76:A78"/>
    <mergeCell ref="B76:B78"/>
    <mergeCell ref="D78:E78"/>
    <mergeCell ref="B80:E80"/>
    <mergeCell ref="B99:B101"/>
    <mergeCell ref="A93:A95"/>
    <mergeCell ref="D101:E101"/>
    <mergeCell ref="D95:E95"/>
    <mergeCell ref="D98:E98"/>
    <mergeCell ref="L3:M3"/>
    <mergeCell ref="L2:M2"/>
    <mergeCell ref="A13:A27"/>
    <mergeCell ref="D27:E27"/>
    <mergeCell ref="C6:C9"/>
    <mergeCell ref="L8:L9"/>
    <mergeCell ref="B6:B9"/>
    <mergeCell ref="A6:A9"/>
    <mergeCell ref="B11:E11"/>
    <mergeCell ref="B12:E12"/>
    <mergeCell ref="F6:F9"/>
    <mergeCell ref="B13:B27"/>
    <mergeCell ref="A119:E119"/>
    <mergeCell ref="A69:A72"/>
    <mergeCell ref="A109:E109"/>
    <mergeCell ref="N6:N9"/>
    <mergeCell ref="B33:B39"/>
    <mergeCell ref="B40:B44"/>
    <mergeCell ref="A40:A44"/>
    <mergeCell ref="A33:A39"/>
    <mergeCell ref="D39:E39"/>
    <mergeCell ref="D6:D9"/>
    <mergeCell ref="E6:E9"/>
    <mergeCell ref="I6:I9"/>
    <mergeCell ref="A117:E117"/>
    <mergeCell ref="D65:E65"/>
    <mergeCell ref="B69:B72"/>
    <mergeCell ref="B57:B59"/>
    <mergeCell ref="K1:N1"/>
    <mergeCell ref="A4:N4"/>
    <mergeCell ref="A106:E106"/>
    <mergeCell ref="A107:E107"/>
    <mergeCell ref="A108:E108"/>
    <mergeCell ref="J6:M7"/>
    <mergeCell ref="M8:M9"/>
    <mergeCell ref="J8:J9"/>
    <mergeCell ref="A57:A59"/>
    <mergeCell ref="G6:G9"/>
    <mergeCell ref="K8:K9"/>
    <mergeCell ref="H6:H9"/>
    <mergeCell ref="B90:B92"/>
    <mergeCell ref="A63:A65"/>
    <mergeCell ref="B73:B75"/>
    <mergeCell ref="I66:I68"/>
  </mergeCells>
  <phoneticPr fontId="29" type="noConversion"/>
  <pageMargins left="0.35433070866141736" right="0.35433070866141736" top="1.1811023622047245" bottom="0.39370078740157483" header="0" footer="0"/>
  <pageSetup paperSize="9" scale="85" orientation="landscape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BABD-82E7-4D6F-9EA0-993079C0BB82}">
  <sheetPr codeName="Lapas4">
    <tabColor theme="8" tint="0.59999389629810485"/>
  </sheetPr>
  <dimension ref="A1:N273"/>
  <sheetViews>
    <sheetView zoomScale="94" zoomScaleNormal="94" workbookViewId="0">
      <pane ySplit="11" topLeftCell="A12" activePane="bottomLeft" state="frozen"/>
      <selection pane="bottomLeft" activeCell="R260" sqref="R260"/>
    </sheetView>
  </sheetViews>
  <sheetFormatPr defaultColWidth="9.140625" defaultRowHeight="12.75"/>
  <cols>
    <col min="1" max="1" width="8.5703125" style="308" customWidth="1"/>
    <col min="2" max="2" width="25.28515625" style="369" customWidth="1"/>
    <col min="3" max="3" width="5" style="65" customWidth="1"/>
    <col min="4" max="4" width="4.85546875" style="290" customWidth="1"/>
    <col min="5" max="5" width="11.28515625" style="309" customWidth="1"/>
    <col min="6" max="6" width="14.140625" style="768" customWidth="1"/>
    <col min="7" max="7" width="13.7109375" style="503" customWidth="1"/>
    <col min="8" max="8" width="13.28515625" style="417" customWidth="1"/>
    <col min="9" max="9" width="11.5703125" style="631" customWidth="1"/>
    <col min="10" max="10" width="27.7109375" style="850" customWidth="1"/>
    <col min="11" max="11" width="9.140625" style="631" customWidth="1"/>
    <col min="12" max="12" width="9.42578125" style="631" customWidth="1"/>
    <col min="13" max="13" width="9.5703125" style="631" customWidth="1"/>
    <col min="14" max="14" width="9.28515625" style="65" customWidth="1"/>
    <col min="15" max="16384" width="9.140625" style="65"/>
  </cols>
  <sheetData>
    <row r="1" spans="1:14" s="1" customFormat="1" ht="45.6" customHeight="1">
      <c r="A1" s="140"/>
      <c r="B1" s="30"/>
      <c r="C1" s="138"/>
      <c r="D1" s="138"/>
      <c r="E1" s="246"/>
      <c r="F1" s="766"/>
      <c r="G1" s="498"/>
      <c r="H1" s="498"/>
      <c r="I1" s="498"/>
      <c r="J1" s="74"/>
      <c r="K1" s="955" t="s">
        <v>1794</v>
      </c>
      <c r="L1" s="955"/>
      <c r="M1" s="955"/>
      <c r="N1" s="955"/>
    </row>
    <row r="2" spans="1:14" s="1" customFormat="1" ht="9.6" customHeight="1">
      <c r="A2" s="140"/>
      <c r="B2" s="30"/>
      <c r="C2" s="138"/>
      <c r="D2" s="138"/>
      <c r="E2" s="246"/>
      <c r="F2" s="766"/>
      <c r="G2" s="498"/>
      <c r="H2" s="498"/>
      <c r="I2" s="498"/>
      <c r="J2" s="74"/>
      <c r="K2" s="955"/>
      <c r="L2" s="955"/>
      <c r="M2" s="955"/>
      <c r="N2" s="955"/>
    </row>
    <row r="3" spans="1:14" s="1" customFormat="1">
      <c r="A3" s="742" t="s">
        <v>1030</v>
      </c>
      <c r="B3" s="21"/>
      <c r="C3" s="12"/>
      <c r="D3" s="782"/>
      <c r="E3" s="304"/>
      <c r="F3" s="767"/>
      <c r="G3" s="499"/>
      <c r="H3" s="499"/>
      <c r="I3" s="342"/>
      <c r="J3" s="23"/>
      <c r="K3" s="431"/>
      <c r="L3" s="1127" t="s">
        <v>641</v>
      </c>
      <c r="M3" s="1127"/>
      <c r="N3" s="134"/>
    </row>
    <row r="4" spans="1:14" s="21" customFormat="1">
      <c r="A4" s="230" t="s">
        <v>630</v>
      </c>
      <c r="D4" s="101"/>
      <c r="E4" s="302"/>
      <c r="F4" s="767"/>
      <c r="G4" s="108"/>
      <c r="H4" s="500"/>
      <c r="I4" s="633"/>
      <c r="J4" s="800"/>
      <c r="K4" s="23"/>
      <c r="L4" s="23"/>
      <c r="M4" s="134"/>
      <c r="N4" s="134"/>
    </row>
    <row r="5" spans="1:14" ht="42" customHeight="1">
      <c r="A5" s="1118" t="s">
        <v>1500</v>
      </c>
      <c r="B5" s="1118"/>
      <c r="C5" s="1118"/>
      <c r="D5" s="1118"/>
      <c r="E5" s="1118"/>
      <c r="F5" s="1119"/>
      <c r="G5" s="1118"/>
      <c r="H5" s="1118"/>
      <c r="I5" s="1118"/>
      <c r="J5" s="1118"/>
      <c r="K5" s="1118"/>
      <c r="L5" s="1118"/>
      <c r="M5" s="1118"/>
      <c r="N5" s="1118"/>
    </row>
    <row r="6" spans="1:14" ht="13.5" thickBot="1">
      <c r="A6" s="177"/>
      <c r="B6" s="22"/>
      <c r="C6" s="23"/>
      <c r="D6" s="23"/>
      <c r="E6" s="305"/>
      <c r="F6" s="767"/>
      <c r="G6" s="469"/>
      <c r="H6" s="469"/>
      <c r="I6" s="667"/>
      <c r="J6" s="136"/>
      <c r="K6" s="530"/>
      <c r="L6" s="530"/>
      <c r="M6" s="530"/>
      <c r="N6" s="18"/>
    </row>
    <row r="7" spans="1:14" s="32" customFormat="1">
      <c r="A7" s="978" t="s">
        <v>0</v>
      </c>
      <c r="B7" s="1145" t="s">
        <v>1</v>
      </c>
      <c r="C7" s="966" t="s">
        <v>657</v>
      </c>
      <c r="D7" s="966" t="s">
        <v>3</v>
      </c>
      <c r="E7" s="966" t="s">
        <v>2</v>
      </c>
      <c r="F7" s="1133" t="s">
        <v>1505</v>
      </c>
      <c r="G7" s="948" t="s">
        <v>1506</v>
      </c>
      <c r="H7" s="948" t="s">
        <v>1507</v>
      </c>
      <c r="I7" s="969" t="s">
        <v>76</v>
      </c>
      <c r="J7" s="962" t="s">
        <v>904</v>
      </c>
      <c r="K7" s="962"/>
      <c r="L7" s="962"/>
      <c r="M7" s="962"/>
      <c r="N7" s="975" t="s">
        <v>18</v>
      </c>
    </row>
    <row r="8" spans="1:14" s="32" customFormat="1">
      <c r="A8" s="979"/>
      <c r="B8" s="1146"/>
      <c r="C8" s="967"/>
      <c r="D8" s="967"/>
      <c r="E8" s="967"/>
      <c r="F8" s="1134"/>
      <c r="G8" s="949"/>
      <c r="H8" s="949"/>
      <c r="I8" s="946"/>
      <c r="J8" s="963"/>
      <c r="K8" s="963"/>
      <c r="L8" s="963"/>
      <c r="M8" s="963"/>
      <c r="N8" s="976"/>
    </row>
    <row r="9" spans="1:14" s="32" customFormat="1">
      <c r="A9" s="979"/>
      <c r="B9" s="1146"/>
      <c r="C9" s="967"/>
      <c r="D9" s="967"/>
      <c r="E9" s="967"/>
      <c r="F9" s="1134"/>
      <c r="G9" s="949"/>
      <c r="H9" s="949"/>
      <c r="I9" s="946"/>
      <c r="J9" s="1128" t="s">
        <v>15</v>
      </c>
      <c r="K9" s="946" t="s">
        <v>1504</v>
      </c>
      <c r="L9" s="946" t="s">
        <v>1503</v>
      </c>
      <c r="M9" s="946" t="s">
        <v>1046</v>
      </c>
      <c r="N9" s="976"/>
    </row>
    <row r="10" spans="1:14" s="32" customFormat="1" ht="13.5" thickBot="1">
      <c r="A10" s="980"/>
      <c r="B10" s="1147"/>
      <c r="C10" s="968"/>
      <c r="D10" s="968"/>
      <c r="E10" s="968"/>
      <c r="F10" s="1135"/>
      <c r="G10" s="950"/>
      <c r="H10" s="950"/>
      <c r="I10" s="947"/>
      <c r="J10" s="1129"/>
      <c r="K10" s="947"/>
      <c r="L10" s="947"/>
      <c r="M10" s="947"/>
      <c r="N10" s="977"/>
    </row>
    <row r="11" spans="1:14" s="33" customFormat="1">
      <c r="A11" s="301" t="s">
        <v>7</v>
      </c>
      <c r="B11" s="301" t="s">
        <v>8</v>
      </c>
      <c r="C11" s="301" t="s">
        <v>9</v>
      </c>
      <c r="D11" s="301" t="s">
        <v>10</v>
      </c>
      <c r="E11" s="301" t="s">
        <v>14</v>
      </c>
      <c r="F11" s="791">
        <v>6</v>
      </c>
      <c r="G11" s="451">
        <v>7</v>
      </c>
      <c r="H11" s="451">
        <v>8</v>
      </c>
      <c r="I11" s="47" t="s">
        <v>1497</v>
      </c>
      <c r="J11" s="47" t="s">
        <v>1119</v>
      </c>
      <c r="K11" s="47" t="s">
        <v>1498</v>
      </c>
      <c r="L11" s="47" t="s">
        <v>60</v>
      </c>
      <c r="M11" s="47" t="s">
        <v>1253</v>
      </c>
      <c r="N11" s="47" t="s">
        <v>1368</v>
      </c>
    </row>
    <row r="12" spans="1:14">
      <c r="A12" s="847" t="s">
        <v>4</v>
      </c>
      <c r="B12" s="1120" t="s">
        <v>997</v>
      </c>
      <c r="C12" s="1120"/>
      <c r="D12" s="1120"/>
      <c r="E12" s="1120"/>
      <c r="F12" s="1120"/>
      <c r="G12" s="1120"/>
      <c r="H12" s="1120"/>
      <c r="I12" s="423"/>
      <c r="J12" s="93"/>
      <c r="K12" s="422"/>
      <c r="L12" s="422"/>
      <c r="M12" s="422"/>
      <c r="N12" s="632"/>
    </row>
    <row r="13" spans="1:14">
      <c r="A13" s="263" t="s">
        <v>508</v>
      </c>
      <c r="B13" s="1148" t="s">
        <v>77</v>
      </c>
      <c r="C13" s="1148"/>
      <c r="D13" s="1148"/>
      <c r="E13" s="1148"/>
      <c r="F13" s="268"/>
      <c r="G13" s="732"/>
      <c r="H13" s="732"/>
      <c r="I13" s="147"/>
      <c r="J13" s="16"/>
      <c r="K13" s="7"/>
      <c r="L13" s="7"/>
      <c r="M13" s="7"/>
      <c r="N13" s="110"/>
    </row>
    <row r="14" spans="1:14">
      <c r="A14" s="930" t="s">
        <v>907</v>
      </c>
      <c r="B14" s="933" t="s">
        <v>934</v>
      </c>
      <c r="C14" s="28" t="s">
        <v>489</v>
      </c>
      <c r="D14" s="11" t="s">
        <v>16</v>
      </c>
      <c r="E14" s="59" t="s">
        <v>1435</v>
      </c>
      <c r="F14" s="68">
        <v>55.9</v>
      </c>
      <c r="G14" s="77"/>
      <c r="H14" s="77"/>
      <c r="I14" s="1141"/>
      <c r="J14" s="1144" t="s">
        <v>900</v>
      </c>
      <c r="K14" s="946" t="s">
        <v>1089</v>
      </c>
      <c r="L14" s="946"/>
      <c r="M14" s="906"/>
      <c r="N14" s="110" t="s">
        <v>23</v>
      </c>
    </row>
    <row r="15" spans="1:14">
      <c r="A15" s="931"/>
      <c r="B15" s="933"/>
      <c r="C15" s="28" t="s">
        <v>489</v>
      </c>
      <c r="D15" s="764" t="s">
        <v>405</v>
      </c>
      <c r="E15" s="59" t="s">
        <v>1445</v>
      </c>
      <c r="F15" s="106">
        <v>60</v>
      </c>
      <c r="G15" s="77"/>
      <c r="H15" s="77"/>
      <c r="I15" s="1142"/>
      <c r="J15" s="1144"/>
      <c r="K15" s="946"/>
      <c r="L15" s="946"/>
      <c r="M15" s="906"/>
      <c r="N15" s="110" t="s">
        <v>23</v>
      </c>
    </row>
    <row r="16" spans="1:14">
      <c r="A16" s="931"/>
      <c r="B16" s="933"/>
      <c r="C16" s="28" t="s">
        <v>489</v>
      </c>
      <c r="D16" s="763" t="s">
        <v>49</v>
      </c>
      <c r="E16" s="59" t="s">
        <v>78</v>
      </c>
      <c r="F16" s="106">
        <v>369.5</v>
      </c>
      <c r="G16" s="77"/>
      <c r="H16" s="77"/>
      <c r="I16" s="1142"/>
      <c r="J16" s="1136" t="s">
        <v>1786</v>
      </c>
      <c r="K16" s="26"/>
      <c r="L16" s="26"/>
      <c r="M16" s="61"/>
      <c r="N16" s="110" t="s">
        <v>23</v>
      </c>
    </row>
    <row r="17" spans="1:14">
      <c r="A17" s="931"/>
      <c r="B17" s="933"/>
      <c r="C17" s="26" t="s">
        <v>489</v>
      </c>
      <c r="D17" s="385" t="s">
        <v>1387</v>
      </c>
      <c r="E17" s="53" t="s">
        <v>78</v>
      </c>
      <c r="F17" s="106">
        <v>47.216000000000001</v>
      </c>
      <c r="G17" s="77"/>
      <c r="H17" s="77"/>
      <c r="I17" s="1142"/>
      <c r="J17" s="1169"/>
      <c r="K17" s="26" t="s">
        <v>1090</v>
      </c>
      <c r="L17" s="26"/>
      <c r="M17" s="61"/>
      <c r="N17" s="110" t="s">
        <v>23</v>
      </c>
    </row>
    <row r="18" spans="1:14">
      <c r="A18" s="931"/>
      <c r="B18" s="933"/>
      <c r="C18" s="28" t="s">
        <v>489</v>
      </c>
      <c r="D18" s="60" t="s">
        <v>16</v>
      </c>
      <c r="E18" s="59" t="s">
        <v>1041</v>
      </c>
      <c r="F18" s="106">
        <v>2.2999999999999998</v>
      </c>
      <c r="G18" s="77"/>
      <c r="H18" s="77"/>
      <c r="I18" s="1142"/>
      <c r="J18" s="1136" t="s">
        <v>1034</v>
      </c>
      <c r="K18" s="26">
        <v>15</v>
      </c>
      <c r="L18" s="26"/>
      <c r="M18" s="61"/>
      <c r="N18" s="110" t="s">
        <v>95</v>
      </c>
    </row>
    <row r="19" spans="1:14">
      <c r="A19" s="931"/>
      <c r="B19" s="933"/>
      <c r="C19" s="28" t="s">
        <v>489</v>
      </c>
      <c r="D19" s="60" t="s">
        <v>49</v>
      </c>
      <c r="E19" s="59" t="s">
        <v>1041</v>
      </c>
      <c r="F19" s="106">
        <v>12.9</v>
      </c>
      <c r="G19" s="77"/>
      <c r="H19" s="77"/>
      <c r="I19" s="1142"/>
      <c r="J19" s="1169"/>
      <c r="K19" s="26">
        <v>85</v>
      </c>
      <c r="L19" s="26"/>
      <c r="M19" s="61"/>
      <c r="N19" s="110" t="s">
        <v>95</v>
      </c>
    </row>
    <row r="20" spans="1:14">
      <c r="A20" s="931"/>
      <c r="B20" s="933"/>
      <c r="C20" s="28" t="s">
        <v>489</v>
      </c>
      <c r="D20" s="60" t="s">
        <v>16</v>
      </c>
      <c r="E20" s="415" t="s">
        <v>1446</v>
      </c>
      <c r="F20" s="106">
        <v>0.05</v>
      </c>
      <c r="G20" s="77"/>
      <c r="H20" s="77"/>
      <c r="I20" s="1142"/>
      <c r="J20" s="1136" t="s">
        <v>1034</v>
      </c>
      <c r="K20" s="26">
        <v>15</v>
      </c>
      <c r="L20" s="26"/>
      <c r="M20" s="61"/>
      <c r="N20" s="110" t="s">
        <v>91</v>
      </c>
    </row>
    <row r="21" spans="1:14" ht="13.5" thickBot="1">
      <c r="A21" s="931"/>
      <c r="B21" s="933"/>
      <c r="C21" s="28" t="s">
        <v>489</v>
      </c>
      <c r="D21" s="60" t="s">
        <v>49</v>
      </c>
      <c r="E21" s="59" t="s">
        <v>1446</v>
      </c>
      <c r="F21" s="106">
        <v>0.3</v>
      </c>
      <c r="G21" s="77"/>
      <c r="H21" s="77"/>
      <c r="I21" s="1143"/>
      <c r="J21" s="1169"/>
      <c r="K21" s="26">
        <v>85</v>
      </c>
      <c r="L21" s="26"/>
      <c r="M21" s="61"/>
      <c r="N21" s="110" t="s">
        <v>91</v>
      </c>
    </row>
    <row r="22" spans="1:14" ht="13.5" thickBot="1">
      <c r="A22" s="932"/>
      <c r="B22" s="927"/>
      <c r="C22" s="88"/>
      <c r="D22" s="1084" t="s">
        <v>12</v>
      </c>
      <c r="E22" s="1117"/>
      <c r="F22" s="105">
        <f>SUM(F14:F21)</f>
        <v>548.16599999999983</v>
      </c>
      <c r="G22" s="78">
        <f>SUM(G14:G21)</f>
        <v>0</v>
      </c>
      <c r="H22" s="78">
        <f>SUM(H14:H21)</f>
        <v>0</v>
      </c>
      <c r="I22" s="403" t="s">
        <v>951</v>
      </c>
      <c r="J22" s="267"/>
      <c r="K22" s="7"/>
      <c r="L22" s="61"/>
      <c r="M22" s="7"/>
      <c r="N22" s="110"/>
    </row>
    <row r="23" spans="1:14">
      <c r="A23" s="930" t="s">
        <v>906</v>
      </c>
      <c r="B23" s="926" t="s">
        <v>79</v>
      </c>
      <c r="C23" s="28">
        <v>1</v>
      </c>
      <c r="D23" s="11" t="s">
        <v>21</v>
      </c>
      <c r="E23" s="59" t="s">
        <v>1444</v>
      </c>
      <c r="F23" s="106">
        <v>3.677</v>
      </c>
      <c r="G23" s="77"/>
      <c r="H23" s="77"/>
      <c r="I23" s="1141"/>
      <c r="J23" s="1024" t="s">
        <v>80</v>
      </c>
      <c r="K23" s="1028" t="s">
        <v>10</v>
      </c>
      <c r="L23" s="61"/>
      <c r="M23" s="61"/>
      <c r="N23" s="110" t="s">
        <v>23</v>
      </c>
    </row>
    <row r="24" spans="1:14">
      <c r="A24" s="931"/>
      <c r="B24" s="933"/>
      <c r="C24" s="28">
        <v>1</v>
      </c>
      <c r="D24" s="11" t="s">
        <v>1387</v>
      </c>
      <c r="E24" s="59" t="s">
        <v>78</v>
      </c>
      <c r="F24" s="106">
        <v>16.309999999999999</v>
      </c>
      <c r="G24" s="77"/>
      <c r="H24" s="77"/>
      <c r="I24" s="1142"/>
      <c r="J24" s="1170"/>
      <c r="K24" s="1126"/>
      <c r="L24" s="61"/>
      <c r="M24" s="61"/>
      <c r="N24" s="110" t="s">
        <v>23</v>
      </c>
    </row>
    <row r="25" spans="1:14">
      <c r="A25" s="931"/>
      <c r="B25" s="933"/>
      <c r="C25" s="28">
        <v>1</v>
      </c>
      <c r="D25" s="11" t="s">
        <v>49</v>
      </c>
      <c r="E25" s="59" t="s">
        <v>78</v>
      </c>
      <c r="F25" s="106">
        <v>585.18700000000001</v>
      </c>
      <c r="G25" s="77"/>
      <c r="H25" s="77"/>
      <c r="I25" s="1142"/>
      <c r="J25" s="1170"/>
      <c r="K25" s="1126"/>
      <c r="L25" s="61"/>
      <c r="M25" s="61"/>
      <c r="N25" s="110" t="s">
        <v>23</v>
      </c>
    </row>
    <row r="26" spans="1:14">
      <c r="A26" s="931"/>
      <c r="B26" s="933"/>
      <c r="C26" s="28">
        <v>17</v>
      </c>
      <c r="D26" s="61" t="s">
        <v>43</v>
      </c>
      <c r="E26" s="59" t="s">
        <v>1039</v>
      </c>
      <c r="F26" s="106">
        <v>51.32</v>
      </c>
      <c r="G26" s="77"/>
      <c r="H26" s="77"/>
      <c r="I26" s="1142"/>
      <c r="J26" s="1170"/>
      <c r="K26" s="1126"/>
      <c r="L26" s="61"/>
      <c r="M26" s="61"/>
      <c r="N26" s="110" t="s">
        <v>86</v>
      </c>
    </row>
    <row r="27" spans="1:14">
      <c r="A27" s="931"/>
      <c r="B27" s="933"/>
      <c r="C27" s="28">
        <v>17</v>
      </c>
      <c r="D27" s="61" t="s">
        <v>49</v>
      </c>
      <c r="E27" s="59" t="s">
        <v>1039</v>
      </c>
      <c r="F27" s="106">
        <v>20.53</v>
      </c>
      <c r="G27" s="77"/>
      <c r="H27" s="77"/>
      <c r="I27" s="1142"/>
      <c r="J27" s="1170"/>
      <c r="K27" s="1126"/>
      <c r="L27" s="61"/>
      <c r="M27" s="61"/>
      <c r="N27" s="110" t="s">
        <v>86</v>
      </c>
    </row>
    <row r="28" spans="1:14">
      <c r="A28" s="931"/>
      <c r="B28" s="933"/>
      <c r="C28" s="28">
        <v>18</v>
      </c>
      <c r="D28" s="61" t="s">
        <v>49</v>
      </c>
      <c r="E28" s="53" t="s">
        <v>1388</v>
      </c>
      <c r="F28" s="106">
        <v>143</v>
      </c>
      <c r="G28" s="77"/>
      <c r="H28" s="77"/>
      <c r="I28" s="1142"/>
      <c r="J28" s="1170"/>
      <c r="K28" s="1126"/>
      <c r="L28" s="61"/>
      <c r="M28" s="61"/>
      <c r="N28" s="110" t="s">
        <v>88</v>
      </c>
    </row>
    <row r="29" spans="1:14">
      <c r="A29" s="931"/>
      <c r="B29" s="933"/>
      <c r="C29" s="28">
        <v>18</v>
      </c>
      <c r="D29" s="61" t="s">
        <v>43</v>
      </c>
      <c r="E29" s="53" t="s">
        <v>1388</v>
      </c>
      <c r="F29" s="106">
        <v>18.2</v>
      </c>
      <c r="G29" s="77"/>
      <c r="H29" s="77"/>
      <c r="I29" s="1142"/>
      <c r="J29" s="1170"/>
      <c r="K29" s="1126"/>
      <c r="L29" s="61"/>
      <c r="M29" s="61"/>
      <c r="N29" s="110" t="s">
        <v>88</v>
      </c>
    </row>
    <row r="30" spans="1:14">
      <c r="A30" s="931"/>
      <c r="B30" s="933"/>
      <c r="C30" s="28">
        <v>19</v>
      </c>
      <c r="D30" s="61" t="s">
        <v>49</v>
      </c>
      <c r="E30" s="59" t="s">
        <v>1039</v>
      </c>
      <c r="F30" s="683">
        <v>84.2</v>
      </c>
      <c r="G30" s="77"/>
      <c r="H30" s="77"/>
      <c r="I30" s="1142"/>
      <c r="J30" s="1170"/>
      <c r="K30" s="1126"/>
      <c r="L30" s="61"/>
      <c r="M30" s="61"/>
      <c r="N30" s="110" t="s">
        <v>91</v>
      </c>
    </row>
    <row r="31" spans="1:14">
      <c r="A31" s="931"/>
      <c r="B31" s="933"/>
      <c r="C31" s="28">
        <v>19</v>
      </c>
      <c r="D31" s="61" t="s">
        <v>43</v>
      </c>
      <c r="E31" s="59" t="s">
        <v>1039</v>
      </c>
      <c r="F31" s="683">
        <v>50.2</v>
      </c>
      <c r="G31" s="77"/>
      <c r="H31" s="77"/>
      <c r="I31" s="1142"/>
      <c r="J31" s="1170"/>
      <c r="K31" s="1126"/>
      <c r="L31" s="61"/>
      <c r="M31" s="61"/>
      <c r="N31" s="110" t="s">
        <v>91</v>
      </c>
    </row>
    <row r="32" spans="1:14">
      <c r="A32" s="931"/>
      <c r="B32" s="933"/>
      <c r="C32" s="28">
        <v>20</v>
      </c>
      <c r="D32" s="61" t="s">
        <v>21</v>
      </c>
      <c r="E32" s="59" t="s">
        <v>1389</v>
      </c>
      <c r="F32" s="394">
        <v>0</v>
      </c>
      <c r="G32" s="77"/>
      <c r="H32" s="77"/>
      <c r="I32" s="1142"/>
      <c r="J32" s="1170"/>
      <c r="K32" s="1126"/>
      <c r="L32" s="61"/>
      <c r="M32" s="61"/>
      <c r="N32" s="110" t="s">
        <v>90</v>
      </c>
    </row>
    <row r="33" spans="1:14" ht="13.5" thickBot="1">
      <c r="A33" s="931"/>
      <c r="B33" s="933"/>
      <c r="C33" s="28">
        <v>20</v>
      </c>
      <c r="D33" s="61" t="s">
        <v>49</v>
      </c>
      <c r="E33" s="59" t="s">
        <v>1389</v>
      </c>
      <c r="F33" s="106">
        <v>18</v>
      </c>
      <c r="G33" s="77"/>
      <c r="H33" s="77"/>
      <c r="I33" s="1143"/>
      <c r="J33" s="1025"/>
      <c r="K33" s="1029"/>
      <c r="L33" s="61"/>
      <c r="M33" s="61"/>
      <c r="N33" s="110" t="s">
        <v>90</v>
      </c>
    </row>
    <row r="34" spans="1:14" ht="13.5" thickBot="1">
      <c r="A34" s="932"/>
      <c r="B34" s="927"/>
      <c r="C34" s="88"/>
      <c r="D34" s="1084" t="s">
        <v>12</v>
      </c>
      <c r="E34" s="1117"/>
      <c r="F34" s="105">
        <f>SUM(F23:F33)</f>
        <v>990.62400000000014</v>
      </c>
      <c r="G34" s="78">
        <f>SUM(G23:G33)</f>
        <v>0</v>
      </c>
      <c r="H34" s="78">
        <f>SUM(H23:H33)</f>
        <v>0</v>
      </c>
      <c r="I34" s="403" t="s">
        <v>955</v>
      </c>
      <c r="J34" s="267"/>
      <c r="K34" s="7"/>
      <c r="L34" s="7"/>
      <c r="M34" s="7"/>
      <c r="N34" s="110"/>
    </row>
    <row r="35" spans="1:14" ht="25.5">
      <c r="A35" s="930" t="s">
        <v>530</v>
      </c>
      <c r="B35" s="930" t="s">
        <v>93</v>
      </c>
      <c r="C35" s="11" t="s">
        <v>58</v>
      </c>
      <c r="D35" s="783" t="s">
        <v>16</v>
      </c>
      <c r="E35" s="120" t="s">
        <v>85</v>
      </c>
      <c r="F35" s="91"/>
      <c r="G35" s="77">
        <v>25</v>
      </c>
      <c r="H35" s="77"/>
      <c r="I35" s="1141"/>
      <c r="J35" s="362" t="s">
        <v>1787</v>
      </c>
      <c r="K35" s="223"/>
      <c r="L35" s="223" t="s">
        <v>7</v>
      </c>
      <c r="M35" s="61"/>
      <c r="N35" s="54" t="s">
        <v>91</v>
      </c>
    </row>
    <row r="36" spans="1:14">
      <c r="A36" s="931"/>
      <c r="B36" s="931"/>
      <c r="C36" s="11" t="s">
        <v>58</v>
      </c>
      <c r="D36" s="783" t="s">
        <v>16</v>
      </c>
      <c r="E36" s="120" t="s">
        <v>85</v>
      </c>
      <c r="F36" s="68"/>
      <c r="G36" s="77">
        <v>4.5</v>
      </c>
      <c r="H36" s="77">
        <v>4.5</v>
      </c>
      <c r="I36" s="1142"/>
      <c r="J36" s="362" t="s">
        <v>1199</v>
      </c>
      <c r="K36" s="223"/>
      <c r="L36" s="223" t="s">
        <v>1200</v>
      </c>
      <c r="M36" s="61" t="s">
        <v>1200</v>
      </c>
      <c r="N36" s="54" t="s">
        <v>91</v>
      </c>
    </row>
    <row r="37" spans="1:14" ht="25.5">
      <c r="A37" s="931"/>
      <c r="B37" s="931"/>
      <c r="C37" s="11" t="s">
        <v>58</v>
      </c>
      <c r="D37" s="783" t="s">
        <v>16</v>
      </c>
      <c r="E37" s="120" t="s">
        <v>85</v>
      </c>
      <c r="F37" s="68">
        <v>5.2</v>
      </c>
      <c r="G37" s="77"/>
      <c r="H37" s="77"/>
      <c r="I37" s="1142"/>
      <c r="J37" s="362" t="s">
        <v>1712</v>
      </c>
      <c r="K37" s="223" t="s">
        <v>8</v>
      </c>
      <c r="L37" s="223"/>
      <c r="M37" s="61"/>
      <c r="N37" s="54" t="s">
        <v>91</v>
      </c>
    </row>
    <row r="38" spans="1:14" ht="25.5">
      <c r="A38" s="931"/>
      <c r="B38" s="931"/>
      <c r="C38" s="11" t="s">
        <v>58</v>
      </c>
      <c r="D38" s="783" t="s">
        <v>16</v>
      </c>
      <c r="E38" s="120" t="s">
        <v>85</v>
      </c>
      <c r="F38" s="106">
        <v>35</v>
      </c>
      <c r="G38" s="77"/>
      <c r="H38" s="77"/>
      <c r="I38" s="1142"/>
      <c r="J38" s="362" t="s">
        <v>1201</v>
      </c>
      <c r="K38" s="223" t="s">
        <v>7</v>
      </c>
      <c r="L38" s="61"/>
      <c r="M38" s="61"/>
      <c r="N38" s="54" t="s">
        <v>91</v>
      </c>
    </row>
    <row r="39" spans="1:14" ht="51">
      <c r="A39" s="931"/>
      <c r="B39" s="931"/>
      <c r="C39" s="26">
        <v>24</v>
      </c>
      <c r="D39" s="61" t="s">
        <v>16</v>
      </c>
      <c r="E39" s="59" t="s">
        <v>98</v>
      </c>
      <c r="F39" s="106"/>
      <c r="G39" s="77">
        <v>43.1</v>
      </c>
      <c r="H39" s="77"/>
      <c r="I39" s="1142"/>
      <c r="J39" s="254" t="s">
        <v>1551</v>
      </c>
      <c r="K39" s="61" t="s">
        <v>1552</v>
      </c>
      <c r="L39" s="61" t="s">
        <v>1553</v>
      </c>
      <c r="M39" s="61" t="s">
        <v>1554</v>
      </c>
      <c r="N39" s="110" t="s">
        <v>1499</v>
      </c>
    </row>
    <row r="40" spans="1:14">
      <c r="A40" s="931"/>
      <c r="B40" s="931"/>
      <c r="C40" s="26">
        <v>24</v>
      </c>
      <c r="D40" s="61" t="s">
        <v>16</v>
      </c>
      <c r="E40" s="59" t="s">
        <v>87</v>
      </c>
      <c r="F40" s="106">
        <v>49.8</v>
      </c>
      <c r="G40" s="77"/>
      <c r="H40" s="77"/>
      <c r="I40" s="1142"/>
      <c r="J40" s="254" t="s">
        <v>1439</v>
      </c>
      <c r="K40" s="61" t="s">
        <v>1624</v>
      </c>
      <c r="L40" s="61"/>
      <c r="M40" s="61"/>
      <c r="N40" s="110" t="s">
        <v>95</v>
      </c>
    </row>
    <row r="41" spans="1:14" ht="25.5">
      <c r="A41" s="931"/>
      <c r="B41" s="931"/>
      <c r="C41" s="47" t="s">
        <v>97</v>
      </c>
      <c r="D41" s="61" t="s">
        <v>16</v>
      </c>
      <c r="E41" s="53" t="s">
        <v>98</v>
      </c>
      <c r="F41" s="792">
        <v>3.3</v>
      </c>
      <c r="G41" s="77">
        <v>2.5</v>
      </c>
      <c r="H41" s="77">
        <v>5</v>
      </c>
      <c r="I41" s="1142"/>
      <c r="J41" s="706" t="s">
        <v>99</v>
      </c>
      <c r="K41" s="60" t="s">
        <v>14</v>
      </c>
      <c r="L41" s="61" t="s">
        <v>14</v>
      </c>
      <c r="M41" s="61" t="s">
        <v>14</v>
      </c>
      <c r="N41" s="16" t="s">
        <v>1499</v>
      </c>
    </row>
    <row r="42" spans="1:14">
      <c r="A42" s="931"/>
      <c r="B42" s="931"/>
      <c r="C42" s="61" t="s">
        <v>97</v>
      </c>
      <c r="D42" s="60" t="s">
        <v>96</v>
      </c>
      <c r="E42" s="120" t="s">
        <v>98</v>
      </c>
      <c r="F42" s="106">
        <v>5.0999999999999996</v>
      </c>
      <c r="G42" s="77"/>
      <c r="H42" s="77"/>
      <c r="I42" s="1142"/>
      <c r="J42" s="231" t="s">
        <v>534</v>
      </c>
      <c r="K42" s="61" t="s">
        <v>53</v>
      </c>
      <c r="L42" s="61"/>
      <c r="M42" s="61"/>
      <c r="N42" s="48" t="s">
        <v>1499</v>
      </c>
    </row>
    <row r="43" spans="1:14" ht="39" thickBot="1">
      <c r="A43" s="931"/>
      <c r="B43" s="931"/>
      <c r="C43" s="61" t="s">
        <v>7</v>
      </c>
      <c r="D43" s="784" t="s">
        <v>16</v>
      </c>
      <c r="E43" s="120" t="s">
        <v>85</v>
      </c>
      <c r="F43" s="106">
        <v>217.6</v>
      </c>
      <c r="G43" s="77"/>
      <c r="H43" s="77"/>
      <c r="I43" s="1143"/>
      <c r="J43" s="231" t="s">
        <v>983</v>
      </c>
      <c r="K43" s="61" t="s">
        <v>1677</v>
      </c>
      <c r="L43" s="61"/>
      <c r="M43" s="61"/>
      <c r="N43" s="48" t="s">
        <v>23</v>
      </c>
    </row>
    <row r="44" spans="1:14" ht="13.5" thickBot="1">
      <c r="A44" s="932"/>
      <c r="B44" s="932"/>
      <c r="C44" s="115"/>
      <c r="D44" s="1084" t="s">
        <v>12</v>
      </c>
      <c r="E44" s="1117"/>
      <c r="F44" s="105">
        <f>SUM(F35:F43)</f>
        <v>316</v>
      </c>
      <c r="G44" s="78">
        <f>SUM(G35:G43)</f>
        <v>75.099999999999994</v>
      </c>
      <c r="H44" s="78">
        <f>SUM(H35:H43)</f>
        <v>9.5</v>
      </c>
      <c r="I44" s="403" t="s">
        <v>953</v>
      </c>
      <c r="J44" s="231"/>
      <c r="K44" s="7"/>
      <c r="L44" s="7"/>
      <c r="M44" s="7"/>
      <c r="N44" s="110"/>
    </row>
    <row r="45" spans="1:14">
      <c r="A45" s="930" t="s">
        <v>905</v>
      </c>
      <c r="B45" s="926" t="s">
        <v>1788</v>
      </c>
      <c r="C45" s="28" t="s">
        <v>489</v>
      </c>
      <c r="D45" s="11" t="s">
        <v>16</v>
      </c>
      <c r="E45" s="59" t="s">
        <v>1435</v>
      </c>
      <c r="F45" s="106">
        <v>94</v>
      </c>
      <c r="G45" s="77">
        <v>0</v>
      </c>
      <c r="H45" s="77">
        <v>0</v>
      </c>
      <c r="I45" s="1141"/>
      <c r="J45" s="1136" t="s">
        <v>1789</v>
      </c>
      <c r="K45" s="221" t="s">
        <v>1091</v>
      </c>
      <c r="L45" s="221"/>
      <c r="M45" s="221"/>
      <c r="N45" s="110" t="s">
        <v>23</v>
      </c>
    </row>
    <row r="46" spans="1:14">
      <c r="A46" s="931"/>
      <c r="B46" s="933"/>
      <c r="C46" s="28" t="s">
        <v>489</v>
      </c>
      <c r="D46" s="11" t="s">
        <v>405</v>
      </c>
      <c r="E46" s="59" t="s">
        <v>1445</v>
      </c>
      <c r="F46" s="106">
        <v>400</v>
      </c>
      <c r="G46" s="77"/>
      <c r="H46" s="77"/>
      <c r="I46" s="1142"/>
      <c r="J46" s="1137"/>
      <c r="K46" s="163"/>
      <c r="L46" s="163"/>
      <c r="M46" s="163"/>
      <c r="N46" s="110" t="s">
        <v>23</v>
      </c>
    </row>
    <row r="47" spans="1:14" ht="38.25">
      <c r="A47" s="931"/>
      <c r="B47" s="933"/>
      <c r="C47" s="28" t="s">
        <v>489</v>
      </c>
      <c r="D47" s="11" t="s">
        <v>49</v>
      </c>
      <c r="E47" s="59" t="s">
        <v>78</v>
      </c>
      <c r="F47" s="106">
        <v>1187.8</v>
      </c>
      <c r="G47" s="77"/>
      <c r="H47" s="77"/>
      <c r="I47" s="1142"/>
      <c r="J47" s="849" t="s">
        <v>795</v>
      </c>
      <c r="K47" s="61" t="s">
        <v>1093</v>
      </c>
      <c r="L47" s="15"/>
      <c r="M47" s="15"/>
      <c r="N47" s="110" t="s">
        <v>23</v>
      </c>
    </row>
    <row r="48" spans="1:14" ht="77.25" thickBot="1">
      <c r="A48" s="931"/>
      <c r="B48" s="933"/>
      <c r="C48" s="28" t="s">
        <v>489</v>
      </c>
      <c r="D48" s="60" t="s">
        <v>1387</v>
      </c>
      <c r="E48" s="59" t="s">
        <v>78</v>
      </c>
      <c r="F48" s="106">
        <v>92.197000000000003</v>
      </c>
      <c r="G48" s="77">
        <v>0</v>
      </c>
      <c r="H48" s="77">
        <v>0</v>
      </c>
      <c r="I48" s="1143"/>
      <c r="J48" s="419" t="s">
        <v>794</v>
      </c>
      <c r="K48" s="26" t="s">
        <v>1092</v>
      </c>
      <c r="L48" s="26"/>
      <c r="M48" s="61"/>
      <c r="N48" s="110" t="s">
        <v>23</v>
      </c>
    </row>
    <row r="49" spans="1:14" ht="13.5" thickBot="1">
      <c r="A49" s="932"/>
      <c r="B49" s="927"/>
      <c r="C49" s="88"/>
      <c r="D49" s="1084" t="s">
        <v>12</v>
      </c>
      <c r="E49" s="1117"/>
      <c r="F49" s="105">
        <f t="shared" ref="F49" si="0">SUM(F45:F48)</f>
        <v>1773.9969999999998</v>
      </c>
      <c r="G49" s="78">
        <f t="shared" ref="G49:H49" si="1">SUM(G45:G48)</f>
        <v>0</v>
      </c>
      <c r="H49" s="78">
        <f t="shared" si="1"/>
        <v>0</v>
      </c>
      <c r="I49" s="403" t="s">
        <v>952</v>
      </c>
      <c r="J49" s="849"/>
      <c r="K49" s="61"/>
      <c r="L49" s="61"/>
      <c r="M49" s="61"/>
      <c r="N49" s="110"/>
    </row>
    <row r="50" spans="1:14">
      <c r="A50" s="930" t="s">
        <v>908</v>
      </c>
      <c r="B50" s="926" t="s">
        <v>933</v>
      </c>
      <c r="C50" s="28" t="s">
        <v>489</v>
      </c>
      <c r="D50" s="60" t="s">
        <v>16</v>
      </c>
      <c r="E50" s="59" t="s">
        <v>1435</v>
      </c>
      <c r="F50" s="106">
        <v>43.1</v>
      </c>
      <c r="G50" s="77"/>
      <c r="H50" s="77"/>
      <c r="I50" s="1171"/>
      <c r="J50" s="926" t="s">
        <v>1790</v>
      </c>
      <c r="K50" s="1028" t="s">
        <v>1094</v>
      </c>
      <c r="L50" s="1028"/>
      <c r="M50" s="1028"/>
      <c r="N50" s="110" t="s">
        <v>23</v>
      </c>
    </row>
    <row r="51" spans="1:14">
      <c r="A51" s="931"/>
      <c r="B51" s="933"/>
      <c r="C51" s="28" t="s">
        <v>489</v>
      </c>
      <c r="D51" s="11" t="s">
        <v>405</v>
      </c>
      <c r="E51" s="59" t="s">
        <v>1445</v>
      </c>
      <c r="F51" s="106">
        <v>40</v>
      </c>
      <c r="G51" s="77"/>
      <c r="H51" s="77"/>
      <c r="I51" s="1172"/>
      <c r="J51" s="927"/>
      <c r="K51" s="1029"/>
      <c r="L51" s="1029"/>
      <c r="M51" s="1029"/>
      <c r="N51" s="110" t="s">
        <v>23</v>
      </c>
    </row>
    <row r="52" spans="1:14" ht="76.5">
      <c r="A52" s="931"/>
      <c r="B52" s="933"/>
      <c r="C52" s="26" t="s">
        <v>489</v>
      </c>
      <c r="D52" s="385" t="s">
        <v>49</v>
      </c>
      <c r="E52" s="53" t="s">
        <v>78</v>
      </c>
      <c r="F52" s="106">
        <v>125.5</v>
      </c>
      <c r="G52" s="77"/>
      <c r="H52" s="77"/>
      <c r="I52" s="1172"/>
      <c r="J52" s="419" t="s">
        <v>1791</v>
      </c>
      <c r="K52" s="61" t="s">
        <v>1096</v>
      </c>
      <c r="L52" s="15"/>
      <c r="M52" s="15"/>
      <c r="N52" s="110" t="s">
        <v>23</v>
      </c>
    </row>
    <row r="53" spans="1:14">
      <c r="A53" s="931"/>
      <c r="B53" s="933"/>
      <c r="C53" s="28" t="s">
        <v>489</v>
      </c>
      <c r="D53" s="61" t="s">
        <v>16</v>
      </c>
      <c r="E53" s="415" t="s">
        <v>1446</v>
      </c>
      <c r="F53" s="106">
        <v>3.55</v>
      </c>
      <c r="G53" s="77"/>
      <c r="H53" s="77"/>
      <c r="I53" s="1172"/>
      <c r="J53" s="1019" t="s">
        <v>1033</v>
      </c>
      <c r="K53" s="61" t="s">
        <v>53</v>
      </c>
      <c r="L53" s="61"/>
      <c r="M53" s="61"/>
      <c r="N53" s="110" t="s">
        <v>91</v>
      </c>
    </row>
    <row r="54" spans="1:14">
      <c r="A54" s="931"/>
      <c r="B54" s="933"/>
      <c r="C54" s="28" t="s">
        <v>489</v>
      </c>
      <c r="D54" s="61" t="s">
        <v>49</v>
      </c>
      <c r="E54" s="59" t="s">
        <v>85</v>
      </c>
      <c r="F54" s="106">
        <v>19.8</v>
      </c>
      <c r="G54" s="77"/>
      <c r="H54" s="77"/>
      <c r="I54" s="1172"/>
      <c r="J54" s="1019"/>
      <c r="K54" s="61" t="s">
        <v>1095</v>
      </c>
      <c r="L54" s="61"/>
      <c r="M54" s="61"/>
      <c r="N54" s="110" t="s">
        <v>91</v>
      </c>
    </row>
    <row r="55" spans="1:14" ht="25.5">
      <c r="A55" s="931"/>
      <c r="B55" s="933"/>
      <c r="C55" s="28" t="s">
        <v>489</v>
      </c>
      <c r="D55" s="61" t="s">
        <v>16</v>
      </c>
      <c r="E55" s="59" t="s">
        <v>1435</v>
      </c>
      <c r="F55" s="106">
        <v>5.7</v>
      </c>
      <c r="G55" s="77"/>
      <c r="H55" s="77"/>
      <c r="I55" s="1172"/>
      <c r="J55" s="233" t="s">
        <v>1033</v>
      </c>
      <c r="K55" s="61" t="s">
        <v>53</v>
      </c>
      <c r="L55" s="61"/>
      <c r="M55" s="61"/>
      <c r="N55" s="110" t="s">
        <v>88</v>
      </c>
    </row>
    <row r="56" spans="1:14" ht="26.25" thickBot="1">
      <c r="A56" s="931"/>
      <c r="B56" s="933"/>
      <c r="C56" s="28" t="s">
        <v>489</v>
      </c>
      <c r="D56" s="61" t="s">
        <v>49</v>
      </c>
      <c r="E56" s="59" t="s">
        <v>87</v>
      </c>
      <c r="F56" s="106">
        <v>32.4</v>
      </c>
      <c r="G56" s="77"/>
      <c r="H56" s="77"/>
      <c r="I56" s="1173"/>
      <c r="J56" s="233" t="s">
        <v>1033</v>
      </c>
      <c r="K56" s="61" t="s">
        <v>1095</v>
      </c>
      <c r="L56" s="61"/>
      <c r="M56" s="61"/>
      <c r="N56" s="110" t="s">
        <v>88</v>
      </c>
    </row>
    <row r="57" spans="1:14" ht="13.5" thickBot="1">
      <c r="A57" s="94"/>
      <c r="B57" s="927"/>
      <c r="C57" s="88"/>
      <c r="D57" s="1084" t="s">
        <v>12</v>
      </c>
      <c r="E57" s="1117"/>
      <c r="F57" s="105">
        <f>SUM(F50:F56)</f>
        <v>270.05</v>
      </c>
      <c r="G57" s="78">
        <f>SUM(G50:G56)</f>
        <v>0</v>
      </c>
      <c r="H57" s="78">
        <f>SUM(H50:H56)</f>
        <v>0</v>
      </c>
      <c r="I57" s="403" t="s">
        <v>954</v>
      </c>
      <c r="J57" s="267"/>
      <c r="K57" s="7"/>
      <c r="L57" s="7"/>
      <c r="M57" s="7"/>
      <c r="N57" s="110"/>
    </row>
    <row r="58" spans="1:14">
      <c r="A58" s="930" t="s">
        <v>909</v>
      </c>
      <c r="B58" s="933" t="s">
        <v>932</v>
      </c>
      <c r="C58" s="28">
        <v>1</v>
      </c>
      <c r="D58" s="11" t="s">
        <v>1387</v>
      </c>
      <c r="E58" s="59" t="s">
        <v>1445</v>
      </c>
      <c r="F58" s="68">
        <v>9.3789999999999996</v>
      </c>
      <c r="G58" s="77"/>
      <c r="H58" s="77"/>
      <c r="I58" s="1141"/>
      <c r="J58" s="1138" t="s">
        <v>875</v>
      </c>
      <c r="K58" s="1028" t="s">
        <v>1526</v>
      </c>
      <c r="L58" s="1028" t="s">
        <v>1526</v>
      </c>
      <c r="M58" s="1028" t="s">
        <v>1526</v>
      </c>
      <c r="N58" s="110" t="s">
        <v>23</v>
      </c>
    </row>
    <row r="59" spans="1:14">
      <c r="A59" s="931"/>
      <c r="B59" s="933"/>
      <c r="C59" s="28">
        <v>1</v>
      </c>
      <c r="D59" s="11" t="s">
        <v>21</v>
      </c>
      <c r="E59" s="59" t="s">
        <v>1444</v>
      </c>
      <c r="F59" s="68">
        <v>1.655</v>
      </c>
      <c r="G59" s="77"/>
      <c r="H59" s="77"/>
      <c r="I59" s="1142"/>
      <c r="J59" s="1139"/>
      <c r="K59" s="1126"/>
      <c r="L59" s="1126"/>
      <c r="M59" s="1126"/>
      <c r="N59" s="110" t="s">
        <v>23</v>
      </c>
    </row>
    <row r="60" spans="1:14">
      <c r="A60" s="931"/>
      <c r="B60" s="933"/>
      <c r="C60" s="28">
        <v>19</v>
      </c>
      <c r="D60" s="11" t="s">
        <v>49</v>
      </c>
      <c r="E60" s="59" t="s">
        <v>124</v>
      </c>
      <c r="F60" s="68">
        <v>1.8</v>
      </c>
      <c r="G60" s="77"/>
      <c r="H60" s="77"/>
      <c r="I60" s="1142"/>
      <c r="J60" s="1139"/>
      <c r="K60" s="1126"/>
      <c r="L60" s="1126"/>
      <c r="M60" s="1126"/>
      <c r="N60" s="110" t="s">
        <v>91</v>
      </c>
    </row>
    <row r="61" spans="1:14">
      <c r="A61" s="931"/>
      <c r="B61" s="933"/>
      <c r="C61" s="28">
        <v>19</v>
      </c>
      <c r="D61" s="11" t="s">
        <v>43</v>
      </c>
      <c r="E61" s="59" t="s">
        <v>124</v>
      </c>
      <c r="F61" s="68">
        <v>0.27</v>
      </c>
      <c r="G61" s="77"/>
      <c r="H61" s="77"/>
      <c r="I61" s="1142"/>
      <c r="J61" s="1139"/>
      <c r="K61" s="1126"/>
      <c r="L61" s="1126"/>
      <c r="M61" s="1126"/>
      <c r="N61" s="110" t="s">
        <v>91</v>
      </c>
    </row>
    <row r="62" spans="1:14">
      <c r="A62" s="931"/>
      <c r="B62" s="933"/>
      <c r="C62" s="28">
        <v>24</v>
      </c>
      <c r="D62" s="60" t="s">
        <v>49</v>
      </c>
      <c r="E62" s="59" t="s">
        <v>1019</v>
      </c>
      <c r="F62" s="68">
        <v>4.5</v>
      </c>
      <c r="G62" s="77">
        <v>4.5</v>
      </c>
      <c r="H62" s="77"/>
      <c r="I62" s="1142"/>
      <c r="J62" s="1139"/>
      <c r="K62" s="1126"/>
      <c r="L62" s="1126"/>
      <c r="M62" s="1126"/>
      <c r="N62" s="110" t="s">
        <v>95</v>
      </c>
    </row>
    <row r="63" spans="1:14">
      <c r="A63" s="931"/>
      <c r="B63" s="933"/>
      <c r="C63" s="28">
        <v>24</v>
      </c>
      <c r="D63" s="764" t="s">
        <v>43</v>
      </c>
      <c r="E63" s="59" t="s">
        <v>1019</v>
      </c>
      <c r="F63" s="68">
        <v>0.8</v>
      </c>
      <c r="G63" s="77">
        <v>0.8</v>
      </c>
      <c r="H63" s="77"/>
      <c r="I63" s="1142"/>
      <c r="J63" s="1139"/>
      <c r="K63" s="1126"/>
      <c r="L63" s="1126"/>
      <c r="M63" s="1126"/>
      <c r="N63" s="110" t="s">
        <v>95</v>
      </c>
    </row>
    <row r="64" spans="1:14">
      <c r="A64" s="931"/>
      <c r="B64" s="933"/>
      <c r="C64" s="28">
        <v>20</v>
      </c>
      <c r="D64" s="385" t="s">
        <v>43</v>
      </c>
      <c r="E64" s="59" t="s">
        <v>1389</v>
      </c>
      <c r="F64" s="68">
        <v>0.3</v>
      </c>
      <c r="G64" s="77"/>
      <c r="H64" s="77"/>
      <c r="I64" s="1142"/>
      <c r="J64" s="1139"/>
      <c r="K64" s="1126"/>
      <c r="L64" s="1126"/>
      <c r="M64" s="1126"/>
      <c r="N64" s="110" t="s">
        <v>90</v>
      </c>
    </row>
    <row r="65" spans="1:14" ht="13.5" thickBot="1">
      <c r="A65" s="931"/>
      <c r="B65" s="933"/>
      <c r="C65" s="28">
        <v>20</v>
      </c>
      <c r="D65" s="385" t="s">
        <v>49</v>
      </c>
      <c r="E65" s="59" t="s">
        <v>1389</v>
      </c>
      <c r="F65" s="106">
        <v>1.7</v>
      </c>
      <c r="G65" s="77"/>
      <c r="H65" s="77"/>
      <c r="I65" s="1143"/>
      <c r="J65" s="1140"/>
      <c r="K65" s="1029"/>
      <c r="L65" s="1029"/>
      <c r="M65" s="1029"/>
      <c r="N65" s="110" t="s">
        <v>90</v>
      </c>
    </row>
    <row r="66" spans="1:14" ht="13.5" thickBot="1">
      <c r="A66" s="932"/>
      <c r="B66" s="927"/>
      <c r="C66" s="88"/>
      <c r="D66" s="1084" t="s">
        <v>12</v>
      </c>
      <c r="E66" s="1117"/>
      <c r="F66" s="105">
        <f>SUM(F58:F65)</f>
        <v>20.404</v>
      </c>
      <c r="G66" s="78">
        <f>SUM(G58:G65)</f>
        <v>5.3</v>
      </c>
      <c r="H66" s="78">
        <f>SUM(H58:H65)</f>
        <v>0</v>
      </c>
      <c r="I66" s="403" t="s">
        <v>953</v>
      </c>
      <c r="J66" s="267"/>
      <c r="K66" s="7"/>
      <c r="L66" s="7"/>
      <c r="M66" s="7"/>
      <c r="N66" s="110"/>
    </row>
    <row r="67" spans="1:14" ht="76.5">
      <c r="A67" s="81" t="s">
        <v>910</v>
      </c>
      <c r="B67" s="933" t="s">
        <v>931</v>
      </c>
      <c r="C67" s="28">
        <v>1</v>
      </c>
      <c r="D67" s="11" t="s">
        <v>21</v>
      </c>
      <c r="E67" s="59" t="s">
        <v>1444</v>
      </c>
      <c r="F67" s="68">
        <v>0.86499999999999999</v>
      </c>
      <c r="G67" s="77"/>
      <c r="H67" s="77"/>
      <c r="I67" s="1141"/>
      <c r="J67" s="233" t="s">
        <v>901</v>
      </c>
      <c r="K67" s="61" t="s">
        <v>10</v>
      </c>
      <c r="L67" s="61" t="s">
        <v>10</v>
      </c>
      <c r="M67" s="61" t="s">
        <v>10</v>
      </c>
      <c r="N67" s="110" t="s">
        <v>23</v>
      </c>
    </row>
    <row r="68" spans="1:14" ht="13.5" thickBot="1">
      <c r="A68" s="81"/>
      <c r="B68" s="933"/>
      <c r="C68" s="28">
        <v>1</v>
      </c>
      <c r="D68" s="385" t="s">
        <v>43</v>
      </c>
      <c r="E68" s="59" t="s">
        <v>124</v>
      </c>
      <c r="F68" s="106">
        <v>4.8</v>
      </c>
      <c r="G68" s="77">
        <v>5</v>
      </c>
      <c r="H68" s="77">
        <v>5</v>
      </c>
      <c r="I68" s="1143"/>
      <c r="J68" s="233"/>
      <c r="K68" s="61"/>
      <c r="L68" s="61"/>
      <c r="M68" s="61"/>
      <c r="N68" s="110" t="s">
        <v>23</v>
      </c>
    </row>
    <row r="69" spans="1:14" ht="13.5" thickBot="1">
      <c r="A69" s="94"/>
      <c r="B69" s="927"/>
      <c r="C69" s="88"/>
      <c r="D69" s="1084" t="s">
        <v>12</v>
      </c>
      <c r="E69" s="1117"/>
      <c r="F69" s="105">
        <f t="shared" ref="F69" si="2">SUM(F67:F68)</f>
        <v>5.665</v>
      </c>
      <c r="G69" s="78">
        <f t="shared" ref="G69:H69" si="3">SUM(G67:G68)</f>
        <v>5</v>
      </c>
      <c r="H69" s="78">
        <f t="shared" si="3"/>
        <v>5</v>
      </c>
      <c r="I69" s="403" t="s">
        <v>953</v>
      </c>
      <c r="J69" s="267"/>
      <c r="K69" s="7"/>
      <c r="L69" s="7"/>
      <c r="M69" s="7"/>
      <c r="N69" s="110"/>
    </row>
    <row r="70" spans="1:14">
      <c r="A70" s="930" t="s">
        <v>911</v>
      </c>
      <c r="B70" s="1111" t="s">
        <v>1245</v>
      </c>
      <c r="C70" s="413" t="s">
        <v>793</v>
      </c>
      <c r="D70" s="785" t="s">
        <v>1387</v>
      </c>
      <c r="E70" s="412" t="s">
        <v>1445</v>
      </c>
      <c r="F70" s="394">
        <v>97.891999999999996</v>
      </c>
      <c r="G70" s="596"/>
      <c r="H70" s="596"/>
      <c r="I70" s="403"/>
      <c r="J70" s="419"/>
      <c r="K70" s="61"/>
      <c r="L70" s="26"/>
      <c r="M70" s="61"/>
      <c r="N70" s="48" t="s">
        <v>23</v>
      </c>
    </row>
    <row r="71" spans="1:14">
      <c r="A71" s="931"/>
      <c r="B71" s="1111"/>
      <c r="C71" s="414" t="s">
        <v>793</v>
      </c>
      <c r="D71" s="416" t="s">
        <v>16</v>
      </c>
      <c r="E71" s="415" t="s">
        <v>1435</v>
      </c>
      <c r="F71" s="793">
        <v>0.9</v>
      </c>
      <c r="G71" s="596"/>
      <c r="H71" s="596"/>
      <c r="I71" s="403"/>
      <c r="J71" s="419"/>
      <c r="K71" s="61"/>
      <c r="L71" s="26"/>
      <c r="M71" s="61"/>
      <c r="N71" s="42" t="s">
        <v>23</v>
      </c>
    </row>
    <row r="72" spans="1:14" ht="51">
      <c r="A72" s="931"/>
      <c r="B72" s="1111"/>
      <c r="C72" s="26">
        <v>19</v>
      </c>
      <c r="D72" s="385" t="s">
        <v>49</v>
      </c>
      <c r="E72" s="415" t="s">
        <v>851</v>
      </c>
      <c r="F72" s="394">
        <v>80.3</v>
      </c>
      <c r="G72" s="596"/>
      <c r="H72" s="596"/>
      <c r="I72" s="403"/>
      <c r="J72" s="419" t="s">
        <v>1478</v>
      </c>
      <c r="K72" s="61" t="s">
        <v>1479</v>
      </c>
      <c r="L72" s="26"/>
      <c r="M72" s="61"/>
      <c r="N72" s="42" t="s">
        <v>91</v>
      </c>
    </row>
    <row r="73" spans="1:14">
      <c r="A73" s="931"/>
      <c r="B73" s="1111"/>
      <c r="C73" s="414">
        <v>19</v>
      </c>
      <c r="D73" s="416" t="s">
        <v>16</v>
      </c>
      <c r="E73" s="415" t="s">
        <v>1446</v>
      </c>
      <c r="F73" s="394">
        <v>10.3</v>
      </c>
      <c r="G73" s="596"/>
      <c r="H73" s="596"/>
      <c r="I73" s="403"/>
      <c r="J73" s="419" t="s">
        <v>1477</v>
      </c>
      <c r="K73" s="61" t="s">
        <v>1097</v>
      </c>
      <c r="L73" s="26"/>
      <c r="M73" s="61"/>
      <c r="N73" s="42" t="s">
        <v>91</v>
      </c>
    </row>
    <row r="74" spans="1:14" ht="51">
      <c r="A74" s="931"/>
      <c r="B74" s="1111"/>
      <c r="C74" s="414">
        <v>20</v>
      </c>
      <c r="D74" s="61" t="s">
        <v>49</v>
      </c>
      <c r="E74" s="415" t="s">
        <v>89</v>
      </c>
      <c r="F74" s="394">
        <v>187.9</v>
      </c>
      <c r="G74" s="596"/>
      <c r="H74" s="596"/>
      <c r="I74" s="403"/>
      <c r="J74" s="419" t="s">
        <v>1478</v>
      </c>
      <c r="K74" s="61" t="s">
        <v>1480</v>
      </c>
      <c r="L74" s="26"/>
      <c r="M74" s="61"/>
      <c r="N74" s="42" t="s">
        <v>90</v>
      </c>
    </row>
    <row r="75" spans="1:14">
      <c r="A75" s="931"/>
      <c r="B75" s="1111"/>
      <c r="C75" s="414">
        <v>20</v>
      </c>
      <c r="D75" s="416" t="s">
        <v>16</v>
      </c>
      <c r="E75" s="415" t="s">
        <v>1435</v>
      </c>
      <c r="F75" s="394">
        <v>21.1</v>
      </c>
      <c r="G75" s="596"/>
      <c r="H75" s="596"/>
      <c r="I75" s="403"/>
      <c r="J75" s="419" t="s">
        <v>1477</v>
      </c>
      <c r="K75" s="61" t="s">
        <v>1097</v>
      </c>
      <c r="L75" s="26"/>
      <c r="M75" s="61"/>
      <c r="N75" s="42" t="s">
        <v>90</v>
      </c>
    </row>
    <row r="76" spans="1:14" ht="51">
      <c r="A76" s="931"/>
      <c r="B76" s="1111"/>
      <c r="C76" s="414">
        <v>18</v>
      </c>
      <c r="D76" s="416" t="s">
        <v>49</v>
      </c>
      <c r="E76" s="415" t="s">
        <v>1041</v>
      </c>
      <c r="F76" s="793">
        <v>110.7</v>
      </c>
      <c r="G76" s="596"/>
      <c r="H76" s="596"/>
      <c r="I76" s="403"/>
      <c r="J76" s="419" t="s">
        <v>1478</v>
      </c>
      <c r="K76" s="61" t="s">
        <v>1481</v>
      </c>
      <c r="L76" s="26"/>
      <c r="M76" s="61"/>
      <c r="N76" s="16" t="s">
        <v>88</v>
      </c>
    </row>
    <row r="77" spans="1:14" ht="13.5" thickBot="1">
      <c r="A77" s="81"/>
      <c r="B77" s="1111"/>
      <c r="C77" s="26">
        <v>18</v>
      </c>
      <c r="D77" s="61" t="s">
        <v>16</v>
      </c>
      <c r="E77" s="53" t="s">
        <v>1435</v>
      </c>
      <c r="F77" s="394">
        <v>12.9</v>
      </c>
      <c r="G77" s="596"/>
      <c r="H77" s="596"/>
      <c r="I77" s="403"/>
      <c r="J77" s="419" t="s">
        <v>1477</v>
      </c>
      <c r="K77" s="61" t="s">
        <v>1097</v>
      </c>
      <c r="L77" s="26"/>
      <c r="M77" s="61"/>
      <c r="N77" s="16" t="s">
        <v>88</v>
      </c>
    </row>
    <row r="78" spans="1:14" ht="13.5" thickBot="1">
      <c r="A78" s="94"/>
      <c r="B78" s="1112"/>
      <c r="C78" s="416"/>
      <c r="D78" s="1124" t="s">
        <v>12</v>
      </c>
      <c r="E78" s="1125"/>
      <c r="F78" s="502">
        <f>SUM(F70:F77)</f>
        <v>521.99200000000008</v>
      </c>
      <c r="G78" s="589">
        <f>SUM(G70:G77)</f>
        <v>0</v>
      </c>
      <c r="H78" s="589">
        <f>SUM(H70:H77)</f>
        <v>0</v>
      </c>
      <c r="I78" s="403" t="s">
        <v>954</v>
      </c>
      <c r="J78" s="231"/>
      <c r="K78" s="61"/>
      <c r="L78" s="61"/>
      <c r="M78" s="61"/>
      <c r="N78" s="76"/>
    </row>
    <row r="79" spans="1:14">
      <c r="A79" s="930" t="s">
        <v>912</v>
      </c>
      <c r="B79" s="1111" t="s">
        <v>1045</v>
      </c>
      <c r="C79" s="413" t="s">
        <v>793</v>
      </c>
      <c r="D79" s="785" t="s">
        <v>16</v>
      </c>
      <c r="E79" s="412" t="s">
        <v>124</v>
      </c>
      <c r="F79" s="794">
        <v>7</v>
      </c>
      <c r="G79" s="621"/>
      <c r="H79" s="621"/>
      <c r="I79" s="403"/>
      <c r="J79" s="419"/>
      <c r="K79" s="60"/>
      <c r="L79" s="127"/>
      <c r="M79" s="60"/>
      <c r="N79" s="48" t="s">
        <v>23</v>
      </c>
    </row>
    <row r="80" spans="1:14">
      <c r="A80" s="931"/>
      <c r="B80" s="1111"/>
      <c r="C80" s="413" t="s">
        <v>793</v>
      </c>
      <c r="D80" s="786" t="s">
        <v>49</v>
      </c>
      <c r="E80" s="412" t="s">
        <v>124</v>
      </c>
      <c r="F80" s="794">
        <v>61.4</v>
      </c>
      <c r="G80" s="621"/>
      <c r="H80" s="621"/>
      <c r="I80" s="403"/>
      <c r="J80" s="419"/>
      <c r="K80" s="60"/>
      <c r="L80" s="127"/>
      <c r="M80" s="60"/>
      <c r="N80" s="48" t="s">
        <v>23</v>
      </c>
    </row>
    <row r="81" spans="1:14" ht="25.5">
      <c r="A81" s="931"/>
      <c r="B81" s="1111"/>
      <c r="C81" s="28">
        <v>18</v>
      </c>
      <c r="D81" s="763" t="s">
        <v>16</v>
      </c>
      <c r="E81" s="59" t="s">
        <v>1435</v>
      </c>
      <c r="F81" s="683">
        <v>1.8</v>
      </c>
      <c r="G81" s="621"/>
      <c r="H81" s="621"/>
      <c r="I81" s="403"/>
      <c r="J81" s="419" t="s">
        <v>1211</v>
      </c>
      <c r="K81" s="60" t="s">
        <v>1097</v>
      </c>
      <c r="L81" s="127"/>
      <c r="M81" s="60"/>
      <c r="N81" s="48" t="s">
        <v>88</v>
      </c>
    </row>
    <row r="82" spans="1:14">
      <c r="A82" s="931"/>
      <c r="B82" s="1111"/>
      <c r="C82" s="413">
        <v>18</v>
      </c>
      <c r="D82" s="785" t="s">
        <v>49</v>
      </c>
      <c r="E82" s="412" t="s">
        <v>87</v>
      </c>
      <c r="F82" s="794">
        <v>16</v>
      </c>
      <c r="G82" s="621"/>
      <c r="H82" s="621"/>
      <c r="I82" s="403"/>
      <c r="J82" s="419"/>
      <c r="K82" s="60"/>
      <c r="L82" s="127"/>
      <c r="M82" s="60"/>
      <c r="N82" s="48" t="s">
        <v>88</v>
      </c>
    </row>
    <row r="83" spans="1:14" ht="38.25">
      <c r="A83" s="931"/>
      <c r="B83" s="1111"/>
      <c r="C83" s="413">
        <v>26</v>
      </c>
      <c r="D83" s="786" t="s">
        <v>16</v>
      </c>
      <c r="E83" s="412" t="s">
        <v>1435</v>
      </c>
      <c r="F83" s="793">
        <v>4.7</v>
      </c>
      <c r="G83" s="621"/>
      <c r="H83" s="621"/>
      <c r="I83" s="403"/>
      <c r="J83" s="419" t="s">
        <v>1212</v>
      </c>
      <c r="K83" s="60" t="s">
        <v>1097</v>
      </c>
      <c r="L83" s="127"/>
      <c r="M83" s="60"/>
      <c r="N83" s="48" t="s">
        <v>113</v>
      </c>
    </row>
    <row r="84" spans="1:14">
      <c r="A84" s="931"/>
      <c r="B84" s="1111"/>
      <c r="C84" s="413">
        <v>26</v>
      </c>
      <c r="D84" s="786" t="s">
        <v>49</v>
      </c>
      <c r="E84" s="412" t="s">
        <v>1447</v>
      </c>
      <c r="F84" s="794">
        <v>41.8</v>
      </c>
      <c r="G84" s="621"/>
      <c r="H84" s="621"/>
      <c r="I84" s="403"/>
      <c r="J84" s="419"/>
      <c r="K84" s="60"/>
      <c r="L84" s="127"/>
      <c r="M84" s="60"/>
      <c r="N84" s="48" t="s">
        <v>113</v>
      </c>
    </row>
    <row r="85" spans="1:14" ht="25.5">
      <c r="A85" s="931"/>
      <c r="B85" s="1111"/>
      <c r="C85" s="413">
        <v>2</v>
      </c>
      <c r="D85" s="786" t="s">
        <v>16</v>
      </c>
      <c r="E85" s="412" t="s">
        <v>1435</v>
      </c>
      <c r="F85" s="794">
        <v>1.5</v>
      </c>
      <c r="G85" s="621"/>
      <c r="H85" s="621"/>
      <c r="I85" s="403"/>
      <c r="J85" s="419" t="s">
        <v>1211</v>
      </c>
      <c r="K85" s="60" t="s">
        <v>1097</v>
      </c>
      <c r="L85" s="127"/>
      <c r="M85" s="60"/>
      <c r="N85" s="48" t="s">
        <v>42</v>
      </c>
    </row>
    <row r="86" spans="1:14">
      <c r="A86" s="931"/>
      <c r="B86" s="1111"/>
      <c r="C86" s="413">
        <v>2</v>
      </c>
      <c r="D86" s="786" t="s">
        <v>49</v>
      </c>
      <c r="E86" s="412" t="s">
        <v>78</v>
      </c>
      <c r="F86" s="794">
        <v>12.8</v>
      </c>
      <c r="G86" s="621"/>
      <c r="H86" s="621"/>
      <c r="I86" s="403"/>
      <c r="J86" s="419"/>
      <c r="K86" s="60"/>
      <c r="L86" s="127"/>
      <c r="M86" s="60"/>
      <c r="N86" s="48" t="s">
        <v>42</v>
      </c>
    </row>
    <row r="87" spans="1:14" ht="25.5">
      <c r="A87" s="931"/>
      <c r="B87" s="1111"/>
      <c r="C87" s="413">
        <v>28</v>
      </c>
      <c r="D87" s="786" t="s">
        <v>16</v>
      </c>
      <c r="E87" s="412" t="s">
        <v>1435</v>
      </c>
      <c r="F87" s="394">
        <v>1.8</v>
      </c>
      <c r="G87" s="621"/>
      <c r="H87" s="621"/>
      <c r="I87" s="403"/>
      <c r="J87" s="419" t="s">
        <v>1211</v>
      </c>
      <c r="K87" s="60" t="s">
        <v>1097</v>
      </c>
      <c r="L87" s="127"/>
      <c r="M87" s="60"/>
      <c r="N87" s="48" t="s">
        <v>1499</v>
      </c>
    </row>
    <row r="88" spans="1:14">
      <c r="A88" s="931"/>
      <c r="B88" s="1111"/>
      <c r="C88" s="413">
        <v>28</v>
      </c>
      <c r="D88" s="785" t="s">
        <v>49</v>
      </c>
      <c r="E88" s="412" t="s">
        <v>78</v>
      </c>
      <c r="F88" s="794">
        <v>15.9</v>
      </c>
      <c r="G88" s="621"/>
      <c r="H88" s="621"/>
      <c r="I88" s="403"/>
      <c r="J88" s="419"/>
      <c r="K88" s="60"/>
      <c r="L88" s="127"/>
      <c r="M88" s="60"/>
      <c r="N88" s="48" t="s">
        <v>1499</v>
      </c>
    </row>
    <row r="89" spans="1:14" ht="25.5">
      <c r="A89" s="931"/>
      <c r="B89" s="1111"/>
      <c r="C89" s="413">
        <v>3</v>
      </c>
      <c r="D89" s="786" t="s">
        <v>16</v>
      </c>
      <c r="E89" s="412" t="s">
        <v>1435</v>
      </c>
      <c r="F89" s="794">
        <v>0.82</v>
      </c>
      <c r="G89" s="621"/>
      <c r="H89" s="621"/>
      <c r="I89" s="403"/>
      <c r="J89" s="419" t="s">
        <v>1211</v>
      </c>
      <c r="K89" s="60" t="s">
        <v>1097</v>
      </c>
      <c r="L89" s="127"/>
      <c r="M89" s="60"/>
      <c r="N89" s="48" t="s">
        <v>251</v>
      </c>
    </row>
    <row r="90" spans="1:14" ht="13.5" thickBot="1">
      <c r="A90" s="931"/>
      <c r="B90" s="1111"/>
      <c r="C90" s="413">
        <v>3</v>
      </c>
      <c r="D90" s="786" t="s">
        <v>49</v>
      </c>
      <c r="E90" s="412" t="s">
        <v>78</v>
      </c>
      <c r="F90" s="794">
        <v>7.3</v>
      </c>
      <c r="G90" s="621"/>
      <c r="H90" s="621"/>
      <c r="I90" s="403"/>
      <c r="J90" s="419"/>
      <c r="K90" s="60"/>
      <c r="L90" s="127"/>
      <c r="M90" s="60"/>
      <c r="N90" s="48" t="s">
        <v>251</v>
      </c>
    </row>
    <row r="91" spans="1:14" ht="13.5" thickBot="1">
      <c r="A91" s="94"/>
      <c r="B91" s="1112"/>
      <c r="C91" s="449"/>
      <c r="D91" s="1155" t="s">
        <v>12</v>
      </c>
      <c r="E91" s="1156"/>
      <c r="F91" s="502">
        <f>SUM(F79:F90)</f>
        <v>172.82000000000002</v>
      </c>
      <c r="G91" s="589">
        <f>SUM(G79:G90)</f>
        <v>0</v>
      </c>
      <c r="H91" s="589">
        <f>SUM(H79:H90)</f>
        <v>0</v>
      </c>
      <c r="I91" s="403" t="s">
        <v>1822</v>
      </c>
      <c r="J91" s="231"/>
      <c r="K91" s="61"/>
      <c r="L91" s="61"/>
      <c r="M91" s="61"/>
      <c r="N91" s="76"/>
    </row>
    <row r="92" spans="1:14" ht="13.5" thickBot="1">
      <c r="A92" s="123"/>
      <c r="B92" s="1149" t="s">
        <v>11</v>
      </c>
      <c r="C92" s="1150"/>
      <c r="D92" s="1150"/>
      <c r="E92" s="1151"/>
      <c r="F92" s="105">
        <f>SUM(F22+F34+F44+F49+F57+F66+F69+F78+F91)</f>
        <v>4619.7179999999998</v>
      </c>
      <c r="G92" s="105">
        <f>SUM(G22+G34+G44+G49+G57+G66+G69+G78+G91)</f>
        <v>85.399999999999991</v>
      </c>
      <c r="H92" s="78">
        <f>SUM(H22+H34+H44+H49+H57+H66+H69+H78+H91)</f>
        <v>14.5</v>
      </c>
      <c r="I92" s="590"/>
      <c r="J92" s="268"/>
      <c r="K92" s="7"/>
      <c r="L92" s="7"/>
      <c r="M92" s="7"/>
      <c r="N92" s="109"/>
    </row>
    <row r="93" spans="1:14" ht="13.5" thickBot="1">
      <c r="A93" s="263" t="s">
        <v>511</v>
      </c>
      <c r="B93" s="1121" t="s">
        <v>103</v>
      </c>
      <c r="C93" s="1122"/>
      <c r="D93" s="1122"/>
      <c r="E93" s="1123"/>
      <c r="F93" s="795"/>
      <c r="G93" s="622"/>
      <c r="H93" s="622"/>
      <c r="I93" s="626"/>
      <c r="J93" s="16"/>
      <c r="K93" s="7"/>
      <c r="L93" s="7"/>
      <c r="M93" s="7"/>
      <c r="N93" s="109"/>
    </row>
    <row r="94" spans="1:14" ht="25.5">
      <c r="A94" s="930" t="s">
        <v>512</v>
      </c>
      <c r="B94" s="1109" t="s">
        <v>104</v>
      </c>
      <c r="C94" s="47" t="s">
        <v>101</v>
      </c>
      <c r="D94" s="765" t="s">
        <v>21</v>
      </c>
      <c r="E94" s="59" t="s">
        <v>87</v>
      </c>
      <c r="F94" s="68">
        <v>771.1</v>
      </c>
      <c r="G94" s="77">
        <v>848</v>
      </c>
      <c r="H94" s="77">
        <v>934</v>
      </c>
      <c r="I94" s="403"/>
      <c r="J94" s="254" t="s">
        <v>781</v>
      </c>
      <c r="K94" s="61" t="s">
        <v>1625</v>
      </c>
      <c r="L94" s="61" t="s">
        <v>1626</v>
      </c>
      <c r="M94" s="61" t="s">
        <v>1627</v>
      </c>
      <c r="N94" s="48" t="s">
        <v>95</v>
      </c>
    </row>
    <row r="95" spans="1:14">
      <c r="A95" s="931"/>
      <c r="B95" s="931"/>
      <c r="C95" s="61" t="s">
        <v>101</v>
      </c>
      <c r="D95" s="61" t="s">
        <v>21</v>
      </c>
      <c r="E95" s="59" t="s">
        <v>1020</v>
      </c>
      <c r="F95" s="106"/>
      <c r="G95" s="77"/>
      <c r="H95" s="77"/>
      <c r="I95" s="403"/>
      <c r="J95" s="116" t="s">
        <v>782</v>
      </c>
      <c r="K95" s="61" t="s">
        <v>1368</v>
      </c>
      <c r="L95" s="61" t="s">
        <v>1368</v>
      </c>
      <c r="M95" s="61" t="s">
        <v>1368</v>
      </c>
      <c r="N95" s="48" t="s">
        <v>95</v>
      </c>
    </row>
    <row r="96" spans="1:14">
      <c r="A96" s="931"/>
      <c r="B96" s="931"/>
      <c r="C96" s="61" t="s">
        <v>101</v>
      </c>
      <c r="D96" s="61" t="s">
        <v>21</v>
      </c>
      <c r="E96" s="59" t="s">
        <v>105</v>
      </c>
      <c r="F96" s="106">
        <v>81.015000000000001</v>
      </c>
      <c r="G96" s="77"/>
      <c r="H96" s="77"/>
      <c r="I96" s="403"/>
      <c r="J96" s="228" t="s">
        <v>783</v>
      </c>
      <c r="K96" s="61" t="s">
        <v>1628</v>
      </c>
      <c r="L96" s="61" t="s">
        <v>1628</v>
      </c>
      <c r="M96" s="61" t="s">
        <v>1628</v>
      </c>
      <c r="N96" s="48" t="s">
        <v>95</v>
      </c>
    </row>
    <row r="97" spans="1:14" ht="25.5">
      <c r="A97" s="931"/>
      <c r="B97" s="931"/>
      <c r="C97" s="61" t="s">
        <v>101</v>
      </c>
      <c r="D97" s="725" t="s">
        <v>16</v>
      </c>
      <c r="E97" s="59" t="s">
        <v>714</v>
      </c>
      <c r="F97" s="106">
        <v>39.200000000000003</v>
      </c>
      <c r="G97" s="77"/>
      <c r="H97" s="77"/>
      <c r="I97" s="403"/>
      <c r="J97" s="228" t="s">
        <v>784</v>
      </c>
      <c r="K97" s="61" t="s">
        <v>1629</v>
      </c>
      <c r="L97" s="61" t="s">
        <v>1629</v>
      </c>
      <c r="M97" s="61" t="s">
        <v>1629</v>
      </c>
      <c r="N97" s="48" t="s">
        <v>95</v>
      </c>
    </row>
    <row r="98" spans="1:14">
      <c r="A98" s="931"/>
      <c r="B98" s="931"/>
      <c r="C98" s="61" t="s">
        <v>101</v>
      </c>
      <c r="D98" s="725" t="s">
        <v>16</v>
      </c>
      <c r="E98" s="59" t="s">
        <v>87</v>
      </c>
      <c r="F98" s="106">
        <v>624.4</v>
      </c>
      <c r="G98" s="77">
        <v>604.20000000000005</v>
      </c>
      <c r="H98" s="77">
        <v>634.20000000000005</v>
      </c>
      <c r="I98" s="403"/>
      <c r="J98" s="132" t="s">
        <v>106</v>
      </c>
      <c r="K98" s="61" t="s">
        <v>1630</v>
      </c>
      <c r="L98" s="61" t="s">
        <v>1630</v>
      </c>
      <c r="M98" s="61" t="s">
        <v>1630</v>
      </c>
      <c r="N98" s="48" t="s">
        <v>95</v>
      </c>
    </row>
    <row r="99" spans="1:14">
      <c r="A99" s="931"/>
      <c r="B99" s="931"/>
      <c r="C99" s="61" t="s">
        <v>1040</v>
      </c>
      <c r="D99" s="725" t="s">
        <v>21</v>
      </c>
      <c r="E99" s="59" t="s">
        <v>1037</v>
      </c>
      <c r="F99" s="106">
        <v>1.7</v>
      </c>
      <c r="G99" s="77"/>
      <c r="H99" s="77"/>
      <c r="I99" s="403"/>
      <c r="J99" s="132"/>
      <c r="K99" s="61"/>
      <c r="L99" s="61"/>
      <c r="M99" s="61"/>
      <c r="N99" s="48" t="s">
        <v>95</v>
      </c>
    </row>
    <row r="100" spans="1:14" ht="26.25" thickBot="1">
      <c r="A100" s="931"/>
      <c r="B100" s="931"/>
      <c r="C100" s="61" t="s">
        <v>101</v>
      </c>
      <c r="D100" s="725" t="s">
        <v>96</v>
      </c>
      <c r="E100" s="59" t="s">
        <v>87</v>
      </c>
      <c r="F100" s="106">
        <v>70.900000000000006</v>
      </c>
      <c r="G100" s="77">
        <v>70</v>
      </c>
      <c r="H100" s="77">
        <v>70</v>
      </c>
      <c r="I100" s="403"/>
      <c r="J100" s="48" t="s">
        <v>785</v>
      </c>
      <c r="K100" s="61" t="s">
        <v>14</v>
      </c>
      <c r="L100" s="61" t="s">
        <v>1631</v>
      </c>
      <c r="M100" s="61" t="s">
        <v>1631</v>
      </c>
      <c r="N100" s="48" t="s">
        <v>95</v>
      </c>
    </row>
    <row r="101" spans="1:14" ht="13.5" thickBot="1">
      <c r="A101" s="931"/>
      <c r="B101" s="931"/>
      <c r="C101" s="44"/>
      <c r="D101" s="1084" t="s">
        <v>12</v>
      </c>
      <c r="E101" s="1085"/>
      <c r="F101" s="229">
        <f>SUM(F94:F100)</f>
        <v>1588.3150000000003</v>
      </c>
      <c r="G101" s="122">
        <f>SUM(G94:G100)</f>
        <v>1522.2</v>
      </c>
      <c r="H101" s="122">
        <f>SUM(H94:H100)</f>
        <v>1638.2</v>
      </c>
      <c r="I101" s="403"/>
      <c r="J101" s="254"/>
      <c r="K101" s="61"/>
      <c r="L101" s="61"/>
      <c r="M101" s="61"/>
      <c r="N101" s="48"/>
    </row>
    <row r="102" spans="1:14" ht="25.5">
      <c r="A102" s="931"/>
      <c r="B102" s="931"/>
      <c r="C102" s="47" t="s">
        <v>57</v>
      </c>
      <c r="D102" s="765" t="s">
        <v>21</v>
      </c>
      <c r="E102" s="59" t="s">
        <v>87</v>
      </c>
      <c r="F102" s="106">
        <v>1246.5</v>
      </c>
      <c r="G102" s="77">
        <v>1371</v>
      </c>
      <c r="H102" s="77">
        <v>1508.26</v>
      </c>
      <c r="I102" s="403"/>
      <c r="J102" s="254" t="s">
        <v>781</v>
      </c>
      <c r="K102" s="223" t="s">
        <v>1633</v>
      </c>
      <c r="L102" s="223" t="s">
        <v>1633</v>
      </c>
      <c r="M102" s="223" t="s">
        <v>1633</v>
      </c>
      <c r="N102" s="48" t="s">
        <v>88</v>
      </c>
    </row>
    <row r="103" spans="1:14">
      <c r="A103" s="931"/>
      <c r="B103" s="931"/>
      <c r="C103" s="61" t="s">
        <v>57</v>
      </c>
      <c r="D103" s="725" t="s">
        <v>16</v>
      </c>
      <c r="E103" s="59" t="s">
        <v>87</v>
      </c>
      <c r="F103" s="106">
        <v>384</v>
      </c>
      <c r="G103" s="77">
        <v>420</v>
      </c>
      <c r="H103" s="77">
        <v>462</v>
      </c>
      <c r="I103" s="403"/>
      <c r="J103" s="116" t="s">
        <v>782</v>
      </c>
      <c r="K103" s="61" t="s">
        <v>60</v>
      </c>
      <c r="L103" s="61" t="s">
        <v>60</v>
      </c>
      <c r="M103" s="61" t="s">
        <v>60</v>
      </c>
      <c r="N103" s="48" t="s">
        <v>88</v>
      </c>
    </row>
    <row r="104" spans="1:14">
      <c r="A104" s="931"/>
      <c r="B104" s="931"/>
      <c r="C104" s="61" t="s">
        <v>57</v>
      </c>
      <c r="D104" s="725" t="s">
        <v>96</v>
      </c>
      <c r="E104" s="59" t="s">
        <v>87</v>
      </c>
      <c r="F104" s="106">
        <v>35.4</v>
      </c>
      <c r="G104" s="77">
        <v>36</v>
      </c>
      <c r="H104" s="77">
        <v>36</v>
      </c>
      <c r="I104" s="403"/>
      <c r="J104" s="362" t="s">
        <v>783</v>
      </c>
      <c r="K104" s="223" t="s">
        <v>1634</v>
      </c>
      <c r="L104" s="223" t="s">
        <v>1634</v>
      </c>
      <c r="M104" s="223" t="s">
        <v>1634</v>
      </c>
      <c r="N104" s="48" t="s">
        <v>88</v>
      </c>
    </row>
    <row r="105" spans="1:14">
      <c r="A105" s="931"/>
      <c r="B105" s="931"/>
      <c r="C105" s="61" t="s">
        <v>57</v>
      </c>
      <c r="D105" s="61" t="s">
        <v>21</v>
      </c>
      <c r="E105" s="59" t="s">
        <v>1037</v>
      </c>
      <c r="F105" s="106">
        <v>5.7</v>
      </c>
      <c r="G105" s="77"/>
      <c r="H105" s="77"/>
      <c r="I105" s="403"/>
      <c r="J105" s="132" t="s">
        <v>106</v>
      </c>
      <c r="K105" s="61" t="s">
        <v>1236</v>
      </c>
      <c r="L105" s="61" t="s">
        <v>1236</v>
      </c>
      <c r="M105" s="61" t="s">
        <v>1236</v>
      </c>
      <c r="N105" s="48" t="s">
        <v>88</v>
      </c>
    </row>
    <row r="106" spans="1:14" ht="13.5" thickBot="1">
      <c r="A106" s="931"/>
      <c r="B106" s="931"/>
      <c r="C106" s="61" t="s">
        <v>57</v>
      </c>
      <c r="D106" s="765" t="s">
        <v>16</v>
      </c>
      <c r="E106" s="59" t="s">
        <v>87</v>
      </c>
      <c r="F106" s="106"/>
      <c r="G106" s="77"/>
      <c r="H106" s="77"/>
      <c r="I106" s="403"/>
      <c r="J106" s="231" t="s">
        <v>811</v>
      </c>
      <c r="K106" s="61" t="s">
        <v>8</v>
      </c>
      <c r="L106" s="61" t="s">
        <v>8</v>
      </c>
      <c r="M106" s="61" t="s">
        <v>8</v>
      </c>
      <c r="N106" s="48" t="s">
        <v>88</v>
      </c>
    </row>
    <row r="107" spans="1:14" ht="13.5" thickBot="1">
      <c r="A107" s="931"/>
      <c r="B107" s="931"/>
      <c r="C107" s="61"/>
      <c r="D107" s="1116" t="s">
        <v>12</v>
      </c>
      <c r="E107" s="1117"/>
      <c r="F107" s="229">
        <f>SUM(F102:F106)</f>
        <v>1671.6000000000001</v>
      </c>
      <c r="G107" s="122">
        <f>SUM(G102:G106)</f>
        <v>1827</v>
      </c>
      <c r="H107" s="122">
        <f>SUM(H102:H106)</f>
        <v>2006.26</v>
      </c>
      <c r="I107" s="403"/>
      <c r="J107" s="228"/>
      <c r="K107" s="61"/>
      <c r="L107" s="61"/>
      <c r="M107" s="61"/>
      <c r="N107" s="48"/>
    </row>
    <row r="108" spans="1:14" ht="25.5">
      <c r="A108" s="931"/>
      <c r="B108" s="931"/>
      <c r="C108" s="61" t="s">
        <v>81</v>
      </c>
      <c r="D108" s="765" t="s">
        <v>21</v>
      </c>
      <c r="E108" s="53" t="s">
        <v>89</v>
      </c>
      <c r="F108" s="106">
        <v>1112</v>
      </c>
      <c r="G108" s="77">
        <v>1224</v>
      </c>
      <c r="H108" s="77">
        <v>1345</v>
      </c>
      <c r="I108" s="403"/>
      <c r="J108" s="254" t="s">
        <v>781</v>
      </c>
      <c r="K108" s="61" t="s">
        <v>1639</v>
      </c>
      <c r="L108" s="61" t="s">
        <v>1639</v>
      </c>
      <c r="M108" s="61" t="s">
        <v>1639</v>
      </c>
      <c r="N108" s="48" t="s">
        <v>90</v>
      </c>
    </row>
    <row r="109" spans="1:14">
      <c r="A109" s="931"/>
      <c r="B109" s="931"/>
      <c r="C109" s="61" t="s">
        <v>81</v>
      </c>
      <c r="D109" s="765" t="s">
        <v>21</v>
      </c>
      <c r="E109" s="53" t="s">
        <v>1037</v>
      </c>
      <c r="F109" s="106">
        <v>3.4</v>
      </c>
      <c r="G109" s="77"/>
      <c r="H109" s="77"/>
      <c r="I109" s="403"/>
      <c r="J109" s="254" t="s">
        <v>1710</v>
      </c>
      <c r="K109" s="61" t="s">
        <v>7</v>
      </c>
      <c r="L109" s="61" t="s">
        <v>7</v>
      </c>
      <c r="M109" s="61" t="s">
        <v>7</v>
      </c>
      <c r="N109" s="48" t="s">
        <v>90</v>
      </c>
    </row>
    <row r="110" spans="1:14">
      <c r="A110" s="931"/>
      <c r="B110" s="931"/>
      <c r="C110" s="61" t="s">
        <v>81</v>
      </c>
      <c r="D110" s="765" t="s">
        <v>16</v>
      </c>
      <c r="E110" s="59" t="s">
        <v>89</v>
      </c>
      <c r="F110" s="106">
        <v>403.3</v>
      </c>
      <c r="G110" s="77">
        <v>443</v>
      </c>
      <c r="H110" s="77">
        <v>488</v>
      </c>
      <c r="I110" s="403"/>
      <c r="J110" s="116" t="s">
        <v>782</v>
      </c>
      <c r="K110" s="61" t="s">
        <v>55</v>
      </c>
      <c r="L110" s="61" t="s">
        <v>55</v>
      </c>
      <c r="M110" s="61" t="s">
        <v>55</v>
      </c>
      <c r="N110" s="48" t="s">
        <v>90</v>
      </c>
    </row>
    <row r="111" spans="1:14">
      <c r="A111" s="931"/>
      <c r="B111" s="931"/>
      <c r="C111" s="61" t="s">
        <v>81</v>
      </c>
      <c r="D111" s="765" t="s">
        <v>96</v>
      </c>
      <c r="E111" s="53" t="s">
        <v>89</v>
      </c>
      <c r="F111" s="106">
        <v>39</v>
      </c>
      <c r="G111" s="77">
        <v>40</v>
      </c>
      <c r="H111" s="77">
        <v>42</v>
      </c>
      <c r="I111" s="403"/>
      <c r="J111" s="228" t="s">
        <v>783</v>
      </c>
      <c r="K111" s="61" t="s">
        <v>1640</v>
      </c>
      <c r="L111" s="61" t="s">
        <v>1640</v>
      </c>
      <c r="M111" s="61" t="s">
        <v>1640</v>
      </c>
      <c r="N111" s="48" t="s">
        <v>90</v>
      </c>
    </row>
    <row r="112" spans="1:14" ht="13.5" thickBot="1">
      <c r="A112" s="931"/>
      <c r="B112" s="931"/>
      <c r="C112" s="61" t="s">
        <v>81</v>
      </c>
      <c r="D112" s="61" t="s">
        <v>16</v>
      </c>
      <c r="E112" s="59" t="s">
        <v>716</v>
      </c>
      <c r="F112" s="106">
        <v>33.9</v>
      </c>
      <c r="G112" s="77">
        <v>70</v>
      </c>
      <c r="H112" s="77">
        <v>75</v>
      </c>
      <c r="I112" s="403"/>
      <c r="J112" s="132" t="s">
        <v>106</v>
      </c>
      <c r="K112" s="61" t="s">
        <v>1236</v>
      </c>
      <c r="L112" s="61" t="s">
        <v>1236</v>
      </c>
      <c r="M112" s="61" t="s">
        <v>1236</v>
      </c>
      <c r="N112" s="48" t="s">
        <v>90</v>
      </c>
    </row>
    <row r="113" spans="1:14" ht="13.5" thickBot="1">
      <c r="A113" s="931"/>
      <c r="B113" s="931"/>
      <c r="C113" s="44"/>
      <c r="D113" s="1084" t="s">
        <v>12</v>
      </c>
      <c r="E113" s="1085"/>
      <c r="F113" s="229">
        <f t="shared" ref="F113" si="4">SUM(F108:F112)</f>
        <v>1591.6000000000001</v>
      </c>
      <c r="G113" s="122">
        <f t="shared" ref="G113:H113" si="5">SUM(G108:G112)</f>
        <v>1777</v>
      </c>
      <c r="H113" s="122">
        <f t="shared" si="5"/>
        <v>1950</v>
      </c>
      <c r="I113" s="403"/>
      <c r="J113" s="254"/>
      <c r="K113" s="61"/>
      <c r="L113" s="61"/>
      <c r="M113" s="61"/>
      <c r="N113" s="48"/>
    </row>
    <row r="114" spans="1:14" ht="25.5">
      <c r="A114" s="931"/>
      <c r="B114" s="931"/>
      <c r="C114" s="47" t="s">
        <v>58</v>
      </c>
      <c r="D114" s="765" t="s">
        <v>21</v>
      </c>
      <c r="E114" s="59" t="s">
        <v>85</v>
      </c>
      <c r="F114" s="106">
        <v>1402.8</v>
      </c>
      <c r="G114" s="77">
        <v>1094.9000000000001</v>
      </c>
      <c r="H114" s="77">
        <v>1149.7</v>
      </c>
      <c r="I114" s="403"/>
      <c r="J114" s="254" t="s">
        <v>781</v>
      </c>
      <c r="K114" s="223" t="s">
        <v>1519</v>
      </c>
      <c r="L114" s="223" t="s">
        <v>1520</v>
      </c>
      <c r="M114" s="223" t="s">
        <v>1520</v>
      </c>
      <c r="N114" s="48" t="s">
        <v>91</v>
      </c>
    </row>
    <row r="115" spans="1:14" ht="25.5">
      <c r="A115" s="931"/>
      <c r="B115" s="931"/>
      <c r="C115" s="61" t="s">
        <v>58</v>
      </c>
      <c r="D115" s="765" t="s">
        <v>16</v>
      </c>
      <c r="E115" s="59" t="s">
        <v>85</v>
      </c>
      <c r="F115" s="106">
        <v>674.5</v>
      </c>
      <c r="G115" s="77">
        <v>977</v>
      </c>
      <c r="H115" s="113">
        <v>1019.6</v>
      </c>
      <c r="I115" s="403"/>
      <c r="J115" s="48" t="s">
        <v>1247</v>
      </c>
      <c r="K115" s="223" t="s">
        <v>1521</v>
      </c>
      <c r="L115" s="223" t="s">
        <v>1521</v>
      </c>
      <c r="M115" s="223" t="s">
        <v>1521</v>
      </c>
      <c r="N115" s="48" t="s">
        <v>91</v>
      </c>
    </row>
    <row r="116" spans="1:14" ht="25.5">
      <c r="A116" s="931"/>
      <c r="B116" s="931"/>
      <c r="C116" s="61" t="s">
        <v>58</v>
      </c>
      <c r="D116" s="765" t="s">
        <v>21</v>
      </c>
      <c r="E116" s="59" t="s">
        <v>1037</v>
      </c>
      <c r="F116" s="106">
        <v>5.7</v>
      </c>
      <c r="G116" s="77">
        <v>5.7</v>
      </c>
      <c r="H116" s="77">
        <v>5.7</v>
      </c>
      <c r="I116" s="403"/>
      <c r="J116" s="48" t="s">
        <v>1250</v>
      </c>
      <c r="K116" s="223" t="s">
        <v>9</v>
      </c>
      <c r="L116" s="223" t="s">
        <v>9</v>
      </c>
      <c r="M116" s="223" t="s">
        <v>9</v>
      </c>
      <c r="N116" s="48" t="s">
        <v>91</v>
      </c>
    </row>
    <row r="117" spans="1:14" ht="25.5">
      <c r="A117" s="931"/>
      <c r="B117" s="931"/>
      <c r="C117" s="61" t="s">
        <v>58</v>
      </c>
      <c r="D117" s="765" t="s">
        <v>21</v>
      </c>
      <c r="E117" s="59" t="s">
        <v>105</v>
      </c>
      <c r="F117" s="106">
        <v>28.594000000000001</v>
      </c>
      <c r="G117" s="77">
        <v>35.9</v>
      </c>
      <c r="H117" s="77">
        <v>35.9</v>
      </c>
      <c r="I117" s="403"/>
      <c r="J117" s="228" t="s">
        <v>1249</v>
      </c>
      <c r="K117" s="223" t="s">
        <v>1196</v>
      </c>
      <c r="L117" s="223" t="s">
        <v>1196</v>
      </c>
      <c r="M117" s="223" t="s">
        <v>1196</v>
      </c>
      <c r="N117" s="48" t="s">
        <v>91</v>
      </c>
    </row>
    <row r="118" spans="1:14" ht="38.25">
      <c r="A118" s="931"/>
      <c r="B118" s="931"/>
      <c r="C118" s="61" t="s">
        <v>58</v>
      </c>
      <c r="D118" s="765" t="s">
        <v>96</v>
      </c>
      <c r="E118" s="59" t="s">
        <v>85</v>
      </c>
      <c r="F118" s="106">
        <v>55.8</v>
      </c>
      <c r="G118" s="77">
        <v>66.8</v>
      </c>
      <c r="H118" s="77">
        <v>66.8</v>
      </c>
      <c r="I118" s="403"/>
      <c r="J118" s="228" t="s">
        <v>1711</v>
      </c>
      <c r="K118" s="223" t="s">
        <v>1522</v>
      </c>
      <c r="L118" s="223" t="s">
        <v>1522</v>
      </c>
      <c r="M118" s="223" t="s">
        <v>1522</v>
      </c>
      <c r="N118" s="48" t="s">
        <v>91</v>
      </c>
    </row>
    <row r="119" spans="1:14" ht="51">
      <c r="A119" s="931"/>
      <c r="B119" s="931"/>
      <c r="C119" s="61" t="s">
        <v>58</v>
      </c>
      <c r="D119" s="765" t="s">
        <v>16</v>
      </c>
      <c r="E119" s="59" t="s">
        <v>713</v>
      </c>
      <c r="F119" s="106">
        <v>65.099999999999994</v>
      </c>
      <c r="G119" s="77">
        <v>120</v>
      </c>
      <c r="H119" s="77">
        <v>126.1</v>
      </c>
      <c r="I119" s="403"/>
      <c r="J119" s="48" t="s">
        <v>1246</v>
      </c>
      <c r="K119" s="223" t="s">
        <v>1523</v>
      </c>
      <c r="L119" s="223" t="s">
        <v>1523</v>
      </c>
      <c r="M119" s="223" t="s">
        <v>1523</v>
      </c>
      <c r="N119" s="48" t="s">
        <v>91</v>
      </c>
    </row>
    <row r="120" spans="1:14" ht="26.25" thickBot="1">
      <c r="A120" s="931"/>
      <c r="B120" s="931"/>
      <c r="C120" s="61" t="s">
        <v>58</v>
      </c>
      <c r="D120" s="765" t="s">
        <v>21</v>
      </c>
      <c r="E120" s="53" t="s">
        <v>109</v>
      </c>
      <c r="F120" s="106">
        <v>100</v>
      </c>
      <c r="G120" s="77">
        <v>202.9</v>
      </c>
      <c r="H120" s="77">
        <v>213</v>
      </c>
      <c r="I120" s="403"/>
      <c r="J120" s="132" t="s">
        <v>1248</v>
      </c>
      <c r="K120" s="61" t="s">
        <v>53</v>
      </c>
      <c r="L120" s="61" t="s">
        <v>53</v>
      </c>
      <c r="M120" s="61" t="s">
        <v>53</v>
      </c>
      <c r="N120" s="48" t="s">
        <v>91</v>
      </c>
    </row>
    <row r="121" spans="1:14" ht="13.5" thickBot="1">
      <c r="A121" s="931"/>
      <c r="B121" s="931"/>
      <c r="C121" s="61"/>
      <c r="D121" s="1116" t="s">
        <v>12</v>
      </c>
      <c r="E121" s="1117"/>
      <c r="F121" s="229">
        <f>SUM(F114:F120)</f>
        <v>2332.4940000000001</v>
      </c>
      <c r="G121" s="122">
        <f>SUM(G114:G120)</f>
        <v>2503.2000000000003</v>
      </c>
      <c r="H121" s="122">
        <f>SUM(H114:H120)</f>
        <v>2616.8000000000002</v>
      </c>
      <c r="I121" s="403"/>
      <c r="J121" s="228"/>
      <c r="K121" s="61"/>
      <c r="L121" s="61"/>
      <c r="M121" s="61"/>
      <c r="N121" s="48"/>
    </row>
    <row r="122" spans="1:14" ht="25.5">
      <c r="A122" s="931"/>
      <c r="B122" s="931"/>
      <c r="C122" s="61" t="s">
        <v>100</v>
      </c>
      <c r="D122" s="765" t="s">
        <v>21</v>
      </c>
      <c r="E122" s="137" t="s">
        <v>87</v>
      </c>
      <c r="F122" s="106">
        <v>596.9</v>
      </c>
      <c r="G122" s="77"/>
      <c r="H122" s="77"/>
      <c r="I122" s="403"/>
      <c r="J122" s="254" t="s">
        <v>781</v>
      </c>
      <c r="K122" s="61" t="s">
        <v>1195</v>
      </c>
      <c r="L122" s="61"/>
      <c r="M122" s="61"/>
      <c r="N122" s="48" t="s">
        <v>92</v>
      </c>
    </row>
    <row r="123" spans="1:14">
      <c r="A123" s="931"/>
      <c r="B123" s="931"/>
      <c r="C123" s="61" t="s">
        <v>100</v>
      </c>
      <c r="D123" s="765" t="s">
        <v>16</v>
      </c>
      <c r="E123" s="137" t="s">
        <v>85</v>
      </c>
      <c r="F123" s="106">
        <v>357</v>
      </c>
      <c r="G123" s="77"/>
      <c r="H123" s="77"/>
      <c r="I123" s="403"/>
      <c r="J123" s="116" t="s">
        <v>782</v>
      </c>
      <c r="K123" s="61" t="s">
        <v>1196</v>
      </c>
      <c r="L123" s="61"/>
      <c r="M123" s="61"/>
      <c r="N123" s="48" t="s">
        <v>92</v>
      </c>
    </row>
    <row r="124" spans="1:14">
      <c r="A124" s="931"/>
      <c r="B124" s="931"/>
      <c r="C124" s="26">
        <v>21</v>
      </c>
      <c r="D124" s="765" t="s">
        <v>16</v>
      </c>
      <c r="E124" s="59" t="s">
        <v>713</v>
      </c>
      <c r="F124" s="106"/>
      <c r="G124" s="77"/>
      <c r="H124" s="77"/>
      <c r="I124" s="403"/>
      <c r="J124" s="228" t="s">
        <v>783</v>
      </c>
      <c r="K124" s="61" t="s">
        <v>1197</v>
      </c>
      <c r="L124" s="61"/>
      <c r="M124" s="61"/>
      <c r="N124" s="48" t="s">
        <v>92</v>
      </c>
    </row>
    <row r="125" spans="1:14" ht="25.5">
      <c r="A125" s="931"/>
      <c r="B125" s="931"/>
      <c r="C125" s="61" t="s">
        <v>100</v>
      </c>
      <c r="D125" s="765" t="s">
        <v>21</v>
      </c>
      <c r="E125" s="86" t="s">
        <v>1038</v>
      </c>
      <c r="F125" s="106"/>
      <c r="G125" s="77"/>
      <c r="H125" s="77"/>
      <c r="I125" s="403"/>
      <c r="J125" s="228" t="s">
        <v>784</v>
      </c>
      <c r="K125" s="61" t="s">
        <v>1598</v>
      </c>
      <c r="L125" s="61"/>
      <c r="M125" s="61"/>
      <c r="N125" s="48" t="s">
        <v>92</v>
      </c>
    </row>
    <row r="126" spans="1:14" ht="25.5">
      <c r="A126" s="931"/>
      <c r="B126" s="931"/>
      <c r="C126" s="61" t="s">
        <v>100</v>
      </c>
      <c r="D126" s="765" t="s">
        <v>96</v>
      </c>
      <c r="E126" s="86" t="s">
        <v>87</v>
      </c>
      <c r="F126" s="106">
        <v>51.4</v>
      </c>
      <c r="G126" s="77"/>
      <c r="H126" s="77"/>
      <c r="I126" s="403"/>
      <c r="J126" s="48" t="s">
        <v>790</v>
      </c>
      <c r="K126" s="61" t="s">
        <v>1198</v>
      </c>
      <c r="L126" s="61"/>
      <c r="M126" s="61"/>
      <c r="N126" s="48" t="s">
        <v>92</v>
      </c>
    </row>
    <row r="127" spans="1:14" ht="13.5" thickBot="1">
      <c r="A127" s="931"/>
      <c r="B127" s="931"/>
      <c r="C127" s="61" t="s">
        <v>100</v>
      </c>
      <c r="D127" s="765" t="s">
        <v>21</v>
      </c>
      <c r="E127" s="86" t="s">
        <v>718</v>
      </c>
      <c r="F127" s="106">
        <v>5.7</v>
      </c>
      <c r="G127" s="77"/>
      <c r="H127" s="77"/>
      <c r="I127" s="403"/>
      <c r="J127" s="132" t="s">
        <v>1599</v>
      </c>
      <c r="K127" s="61" t="s">
        <v>9</v>
      </c>
      <c r="L127" s="61"/>
      <c r="M127" s="61"/>
      <c r="N127" s="48" t="s">
        <v>92</v>
      </c>
    </row>
    <row r="128" spans="1:14" ht="13.5" thickBot="1">
      <c r="A128" s="931"/>
      <c r="B128" s="931"/>
      <c r="C128" s="61"/>
      <c r="D128" s="1116" t="s">
        <v>12</v>
      </c>
      <c r="E128" s="1117"/>
      <c r="F128" s="229">
        <f t="shared" ref="F128" si="6">SUM(F122:F127)</f>
        <v>1011</v>
      </c>
      <c r="G128" s="122">
        <f t="shared" ref="G128:H128" si="7">SUM(G122:G127)</f>
        <v>0</v>
      </c>
      <c r="H128" s="122">
        <f t="shared" si="7"/>
        <v>0</v>
      </c>
      <c r="I128" s="403"/>
      <c r="J128" s="228"/>
      <c r="K128" s="61"/>
      <c r="L128" s="61"/>
      <c r="M128" s="61"/>
      <c r="N128" s="48"/>
    </row>
    <row r="129" spans="1:14" ht="25.5">
      <c r="A129" s="931"/>
      <c r="B129" s="931"/>
      <c r="C129" s="61" t="s">
        <v>56</v>
      </c>
      <c r="D129" s="765" t="s">
        <v>21</v>
      </c>
      <c r="E129" s="53" t="s">
        <v>85</v>
      </c>
      <c r="F129" s="106">
        <v>999.6</v>
      </c>
      <c r="G129" s="77">
        <v>1100</v>
      </c>
      <c r="H129" s="77">
        <v>1209.5</v>
      </c>
      <c r="I129" s="403"/>
      <c r="J129" s="254" t="s">
        <v>781</v>
      </c>
      <c r="K129" s="61" t="s">
        <v>1371</v>
      </c>
      <c r="L129" s="61" t="s">
        <v>1372</v>
      </c>
      <c r="M129" s="61" t="s">
        <v>1371</v>
      </c>
      <c r="N129" s="48" t="s">
        <v>86</v>
      </c>
    </row>
    <row r="130" spans="1:14">
      <c r="A130" s="931"/>
      <c r="B130" s="931"/>
      <c r="C130" s="61" t="s">
        <v>56</v>
      </c>
      <c r="D130" s="725" t="s">
        <v>16</v>
      </c>
      <c r="E130" s="53" t="s">
        <v>85</v>
      </c>
      <c r="F130" s="106">
        <v>365.5</v>
      </c>
      <c r="G130" s="77">
        <v>382</v>
      </c>
      <c r="H130" s="113">
        <v>400</v>
      </c>
      <c r="I130" s="403"/>
      <c r="J130" s="116" t="s">
        <v>782</v>
      </c>
      <c r="K130" s="61" t="s">
        <v>1119</v>
      </c>
      <c r="L130" s="61" t="s">
        <v>1119</v>
      </c>
      <c r="M130" s="61" t="s">
        <v>1119</v>
      </c>
      <c r="N130" s="48" t="s">
        <v>86</v>
      </c>
    </row>
    <row r="131" spans="1:14">
      <c r="A131" s="931"/>
      <c r="B131" s="931"/>
      <c r="C131" s="61" t="s">
        <v>56</v>
      </c>
      <c r="D131" s="765" t="s">
        <v>96</v>
      </c>
      <c r="E131" s="59" t="s">
        <v>85</v>
      </c>
      <c r="F131" s="106">
        <v>27.5</v>
      </c>
      <c r="G131" s="77">
        <v>28.8</v>
      </c>
      <c r="H131" s="77">
        <v>31</v>
      </c>
      <c r="I131" s="403"/>
      <c r="J131" s="228" t="s">
        <v>783</v>
      </c>
      <c r="K131" s="61" t="s">
        <v>1373</v>
      </c>
      <c r="L131" s="61" t="s">
        <v>1465</v>
      </c>
      <c r="M131" s="61" t="s">
        <v>1465</v>
      </c>
      <c r="N131" s="48" t="s">
        <v>86</v>
      </c>
    </row>
    <row r="132" spans="1:14" ht="25.5">
      <c r="A132" s="931"/>
      <c r="B132" s="931"/>
      <c r="C132" s="61" t="s">
        <v>56</v>
      </c>
      <c r="D132" s="765" t="s">
        <v>16</v>
      </c>
      <c r="E132" s="59" t="s">
        <v>85</v>
      </c>
      <c r="F132" s="106"/>
      <c r="G132" s="77"/>
      <c r="H132" s="77"/>
      <c r="I132" s="403"/>
      <c r="J132" s="228" t="s">
        <v>784</v>
      </c>
      <c r="K132" s="61" t="s">
        <v>1374</v>
      </c>
      <c r="L132" s="61" t="s">
        <v>1374</v>
      </c>
      <c r="M132" s="61" t="s">
        <v>1374</v>
      </c>
      <c r="N132" s="48" t="s">
        <v>86</v>
      </c>
    </row>
    <row r="133" spans="1:14">
      <c r="A133" s="931"/>
      <c r="B133" s="931"/>
      <c r="C133" s="61" t="s">
        <v>56</v>
      </c>
      <c r="D133" s="765" t="s">
        <v>21</v>
      </c>
      <c r="E133" s="59" t="s">
        <v>1036</v>
      </c>
      <c r="F133" s="106"/>
      <c r="G133" s="77"/>
      <c r="H133" s="77"/>
      <c r="I133" s="403"/>
      <c r="J133" s="132" t="s">
        <v>106</v>
      </c>
      <c r="K133" s="61" t="s">
        <v>1375</v>
      </c>
      <c r="L133" s="61" t="s">
        <v>1375</v>
      </c>
      <c r="M133" s="61" t="s">
        <v>1375</v>
      </c>
      <c r="N133" s="48" t="s">
        <v>86</v>
      </c>
    </row>
    <row r="134" spans="1:14" ht="64.5" thickBot="1">
      <c r="A134" s="931"/>
      <c r="B134" s="931"/>
      <c r="C134" s="61" t="s">
        <v>56</v>
      </c>
      <c r="D134" s="765" t="s">
        <v>16</v>
      </c>
      <c r="E134" s="59" t="s">
        <v>78</v>
      </c>
      <c r="F134" s="106">
        <v>3</v>
      </c>
      <c r="G134" s="77">
        <v>11.5</v>
      </c>
      <c r="H134" s="77">
        <v>12</v>
      </c>
      <c r="I134" s="403"/>
      <c r="J134" s="448" t="s">
        <v>1678</v>
      </c>
      <c r="K134" s="416" t="s">
        <v>1069</v>
      </c>
      <c r="L134" s="416" t="s">
        <v>1114</v>
      </c>
      <c r="M134" s="416" t="s">
        <v>1114</v>
      </c>
      <c r="N134" s="48" t="s">
        <v>86</v>
      </c>
    </row>
    <row r="135" spans="1:14" ht="13.5" thickBot="1">
      <c r="A135" s="932"/>
      <c r="B135" s="932"/>
      <c r="C135" s="61"/>
      <c r="D135" s="1116" t="s">
        <v>12</v>
      </c>
      <c r="E135" s="1117"/>
      <c r="F135" s="105">
        <f>SUM(F129:F134)</f>
        <v>1395.6</v>
      </c>
      <c r="G135" s="78">
        <f>SUM(G129:G134)</f>
        <v>1522.3</v>
      </c>
      <c r="H135" s="78">
        <f>SUM(H129:H134)</f>
        <v>1652.5</v>
      </c>
      <c r="I135" s="590"/>
      <c r="J135" s="228"/>
      <c r="K135" s="61"/>
      <c r="L135" s="61"/>
      <c r="M135" s="61"/>
      <c r="N135" s="48"/>
    </row>
    <row r="136" spans="1:14">
      <c r="A136" s="923" t="s">
        <v>513</v>
      </c>
      <c r="B136" s="1130" t="s">
        <v>107</v>
      </c>
      <c r="C136" s="47" t="s">
        <v>7</v>
      </c>
      <c r="D136" s="765" t="s">
        <v>21</v>
      </c>
      <c r="E136" s="59" t="s">
        <v>852</v>
      </c>
      <c r="F136" s="792">
        <v>123.5</v>
      </c>
      <c r="G136" s="77">
        <v>130</v>
      </c>
      <c r="H136" s="77">
        <v>140</v>
      </c>
      <c r="I136" s="403"/>
      <c r="J136" s="228" t="s">
        <v>108</v>
      </c>
      <c r="K136" s="61"/>
      <c r="L136" s="61"/>
      <c r="M136" s="61"/>
      <c r="N136" s="54" t="s">
        <v>23</v>
      </c>
    </row>
    <row r="137" spans="1:14" ht="26.25" thickBot="1">
      <c r="A137" s="924"/>
      <c r="B137" s="1131"/>
      <c r="C137" s="61" t="s">
        <v>58</v>
      </c>
      <c r="D137" s="765" t="s">
        <v>16</v>
      </c>
      <c r="E137" s="59" t="s">
        <v>713</v>
      </c>
      <c r="F137" s="106">
        <v>26.4</v>
      </c>
      <c r="G137" s="77">
        <v>27</v>
      </c>
      <c r="H137" s="77">
        <v>27</v>
      </c>
      <c r="I137" s="403"/>
      <c r="J137" s="16" t="s">
        <v>1165</v>
      </c>
      <c r="K137" s="26">
        <v>50</v>
      </c>
      <c r="L137" s="26">
        <v>50</v>
      </c>
      <c r="M137" s="61" t="s">
        <v>1525</v>
      </c>
      <c r="N137" s="48" t="s">
        <v>91</v>
      </c>
    </row>
    <row r="138" spans="1:14" ht="13.5" thickBot="1">
      <c r="A138" s="925"/>
      <c r="B138" s="1132"/>
      <c r="C138" s="1084" t="s">
        <v>12</v>
      </c>
      <c r="D138" s="1117"/>
      <c r="E138" s="1117"/>
      <c r="F138" s="105">
        <f>SUM(F136:F137)</f>
        <v>149.9</v>
      </c>
      <c r="G138" s="78">
        <f>SUM(G136:G137)</f>
        <v>157</v>
      </c>
      <c r="H138" s="78">
        <f>SUM(H136:H137)</f>
        <v>167</v>
      </c>
      <c r="I138" s="403" t="s">
        <v>1823</v>
      </c>
      <c r="J138" s="228"/>
      <c r="K138" s="7"/>
      <c r="L138" s="7"/>
      <c r="M138" s="7"/>
      <c r="N138" s="110"/>
    </row>
    <row r="139" spans="1:14" ht="25.5">
      <c r="A139" s="83" t="s">
        <v>516</v>
      </c>
      <c r="B139" s="926" t="s">
        <v>736</v>
      </c>
      <c r="C139" s="61" t="s">
        <v>7</v>
      </c>
      <c r="D139" s="765" t="s">
        <v>16</v>
      </c>
      <c r="E139" s="59" t="s">
        <v>78</v>
      </c>
      <c r="F139" s="106">
        <v>140.5</v>
      </c>
      <c r="G139" s="478">
        <v>317</v>
      </c>
      <c r="H139" s="478">
        <v>333</v>
      </c>
      <c r="I139" s="627"/>
      <c r="J139" s="419" t="s">
        <v>737</v>
      </c>
      <c r="K139" s="26">
        <v>32</v>
      </c>
      <c r="L139" s="26">
        <v>32</v>
      </c>
      <c r="M139" s="26">
        <v>32</v>
      </c>
      <c r="N139" s="54" t="s">
        <v>23</v>
      </c>
    </row>
    <row r="140" spans="1:14" ht="76.5">
      <c r="A140" s="81"/>
      <c r="B140" s="933"/>
      <c r="C140" s="44" t="s">
        <v>7</v>
      </c>
      <c r="D140" s="127" t="s">
        <v>16</v>
      </c>
      <c r="E140" s="42" t="s">
        <v>1643</v>
      </c>
      <c r="F140" s="106">
        <v>137.4</v>
      </c>
      <c r="G140" s="478">
        <v>33</v>
      </c>
      <c r="H140" s="478">
        <v>33</v>
      </c>
      <c r="I140" s="627"/>
      <c r="J140" s="419" t="s">
        <v>1792</v>
      </c>
      <c r="K140" s="26">
        <v>30</v>
      </c>
      <c r="L140" s="26">
        <v>6</v>
      </c>
      <c r="M140" s="26">
        <v>6</v>
      </c>
      <c r="N140" s="54" t="s">
        <v>23</v>
      </c>
    </row>
    <row r="141" spans="1:14" ht="25.5">
      <c r="A141" s="81"/>
      <c r="B141" s="933"/>
      <c r="C141" s="61" t="s">
        <v>101</v>
      </c>
      <c r="D141" s="61" t="s">
        <v>16</v>
      </c>
      <c r="E141" s="59" t="s">
        <v>87</v>
      </c>
      <c r="F141" s="106"/>
      <c r="G141" s="478"/>
      <c r="H141" s="478"/>
      <c r="I141" s="627"/>
      <c r="J141" s="254" t="s">
        <v>118</v>
      </c>
      <c r="K141" s="26">
        <v>2</v>
      </c>
      <c r="L141" s="26">
        <v>1</v>
      </c>
      <c r="M141" s="26"/>
      <c r="N141" s="48" t="s">
        <v>95</v>
      </c>
    </row>
    <row r="142" spans="1:14" ht="26.25" thickBot="1">
      <c r="A142" s="81"/>
      <c r="B142" s="933"/>
      <c r="C142" s="26">
        <v>19</v>
      </c>
      <c r="D142" s="61" t="s">
        <v>21</v>
      </c>
      <c r="E142" s="59" t="s">
        <v>866</v>
      </c>
      <c r="F142" s="106"/>
      <c r="G142" s="478"/>
      <c r="H142" s="478"/>
      <c r="I142" s="627"/>
      <c r="J142" s="370" t="s">
        <v>118</v>
      </c>
      <c r="K142" s="26">
        <v>2</v>
      </c>
      <c r="L142" s="48"/>
      <c r="M142" s="48"/>
      <c r="N142" s="54" t="s">
        <v>91</v>
      </c>
    </row>
    <row r="143" spans="1:14" ht="13.5" thickBot="1">
      <c r="A143" s="94"/>
      <c r="B143" s="927"/>
      <c r="C143" s="88"/>
      <c r="D143" s="1084" t="s">
        <v>12</v>
      </c>
      <c r="E143" s="1117"/>
      <c r="F143" s="105">
        <f>SUM(F139:F142)</f>
        <v>277.89999999999998</v>
      </c>
      <c r="G143" s="78">
        <f>SUM(G139:G142)</f>
        <v>350</v>
      </c>
      <c r="H143" s="78">
        <f>SUM(H139:H142)</f>
        <v>366</v>
      </c>
      <c r="I143" s="403" t="s">
        <v>956</v>
      </c>
      <c r="J143" s="228"/>
      <c r="K143" s="7"/>
      <c r="L143" s="7"/>
      <c r="M143" s="7"/>
      <c r="N143" s="110"/>
    </row>
    <row r="144" spans="1:14" ht="25.5">
      <c r="A144" s="83" t="s">
        <v>517</v>
      </c>
      <c r="B144" s="930" t="s">
        <v>757</v>
      </c>
      <c r="C144" s="61" t="s">
        <v>111</v>
      </c>
      <c r="D144" s="765" t="s">
        <v>21</v>
      </c>
      <c r="E144" s="52" t="s">
        <v>112</v>
      </c>
      <c r="F144" s="106">
        <v>93.6</v>
      </c>
      <c r="G144" s="77">
        <v>98.4</v>
      </c>
      <c r="H144" s="77">
        <v>10.3</v>
      </c>
      <c r="I144" s="403"/>
      <c r="J144" s="254" t="s">
        <v>821</v>
      </c>
      <c r="K144" s="223" t="s">
        <v>1378</v>
      </c>
      <c r="L144" s="223" t="s">
        <v>1378</v>
      </c>
      <c r="M144" s="223" t="s">
        <v>1378</v>
      </c>
      <c r="N144" s="54" t="s">
        <v>113</v>
      </c>
    </row>
    <row r="145" spans="1:14">
      <c r="A145" s="81"/>
      <c r="B145" s="931"/>
      <c r="C145" s="61" t="s">
        <v>111</v>
      </c>
      <c r="D145" s="765" t="s">
        <v>16</v>
      </c>
      <c r="E145" s="59" t="s">
        <v>112</v>
      </c>
      <c r="F145" s="106">
        <v>106.6</v>
      </c>
      <c r="G145" s="77">
        <v>120.9</v>
      </c>
      <c r="H145" s="77">
        <v>127</v>
      </c>
      <c r="I145" s="403"/>
      <c r="J145" s="228" t="s">
        <v>1382</v>
      </c>
      <c r="K145" s="61" t="s">
        <v>1105</v>
      </c>
      <c r="L145" s="61" t="s">
        <v>1105</v>
      </c>
      <c r="M145" s="61" t="s">
        <v>1105</v>
      </c>
      <c r="N145" s="54" t="s">
        <v>113</v>
      </c>
    </row>
    <row r="146" spans="1:14" ht="25.5">
      <c r="A146" s="81"/>
      <c r="B146" s="931"/>
      <c r="C146" s="61" t="s">
        <v>111</v>
      </c>
      <c r="D146" s="765" t="s">
        <v>16</v>
      </c>
      <c r="E146" s="59" t="s">
        <v>112</v>
      </c>
      <c r="F146" s="106">
        <v>4</v>
      </c>
      <c r="G146" s="77">
        <v>4</v>
      </c>
      <c r="H146" s="77">
        <v>4</v>
      </c>
      <c r="I146" s="403"/>
      <c r="J146" s="269" t="s">
        <v>788</v>
      </c>
      <c r="K146" s="61" t="s">
        <v>9</v>
      </c>
      <c r="L146" s="61" t="s">
        <v>9</v>
      </c>
      <c r="M146" s="61" t="s">
        <v>9</v>
      </c>
      <c r="N146" s="54" t="s">
        <v>113</v>
      </c>
    </row>
    <row r="147" spans="1:14" ht="25.5">
      <c r="A147" s="81"/>
      <c r="B147" s="931"/>
      <c r="C147" s="61" t="s">
        <v>111</v>
      </c>
      <c r="D147" s="765" t="s">
        <v>96</v>
      </c>
      <c r="E147" s="59" t="s">
        <v>112</v>
      </c>
      <c r="F147" s="106">
        <v>3</v>
      </c>
      <c r="G147" s="77">
        <v>4</v>
      </c>
      <c r="H147" s="77">
        <v>5</v>
      </c>
      <c r="I147" s="403"/>
      <c r="J147" s="267" t="s">
        <v>789</v>
      </c>
      <c r="K147" s="61" t="s">
        <v>9</v>
      </c>
      <c r="L147" s="61" t="s">
        <v>9</v>
      </c>
      <c r="M147" s="61" t="s">
        <v>9</v>
      </c>
      <c r="N147" s="54" t="s">
        <v>113</v>
      </c>
    </row>
    <row r="148" spans="1:14" ht="26.25" thickBot="1">
      <c r="A148" s="81"/>
      <c r="B148" s="931"/>
      <c r="C148" s="61" t="s">
        <v>111</v>
      </c>
      <c r="D148" s="765" t="s">
        <v>21</v>
      </c>
      <c r="E148" s="59" t="s">
        <v>1484</v>
      </c>
      <c r="F148" s="106">
        <v>34.225999999999999</v>
      </c>
      <c r="G148" s="77">
        <v>31</v>
      </c>
      <c r="H148" s="77">
        <v>31</v>
      </c>
      <c r="I148" s="403"/>
      <c r="J148" s="228" t="s">
        <v>1379</v>
      </c>
      <c r="K148" s="61" t="s">
        <v>1380</v>
      </c>
      <c r="L148" s="61" t="s">
        <v>1381</v>
      </c>
      <c r="M148" s="61" t="s">
        <v>1381</v>
      </c>
      <c r="N148" s="54" t="s">
        <v>113</v>
      </c>
    </row>
    <row r="149" spans="1:14" ht="13.5" thickBot="1">
      <c r="A149" s="94"/>
      <c r="B149" s="932"/>
      <c r="C149" s="44"/>
      <c r="D149" s="1084" t="s">
        <v>12</v>
      </c>
      <c r="E149" s="1117"/>
      <c r="F149" s="105">
        <f>SUM(F144:F148)</f>
        <v>241.42599999999999</v>
      </c>
      <c r="G149" s="78">
        <f>SUM(G144:G148)</f>
        <v>258.3</v>
      </c>
      <c r="H149" s="78">
        <f>SUM(H144:H148)</f>
        <v>177.3</v>
      </c>
      <c r="I149" s="403" t="s">
        <v>1824</v>
      </c>
      <c r="J149" s="228"/>
      <c r="K149" s="7"/>
      <c r="L149" s="7"/>
      <c r="M149" s="7"/>
      <c r="N149" s="54"/>
    </row>
    <row r="150" spans="1:14" ht="25.5">
      <c r="A150" s="83" t="s">
        <v>518</v>
      </c>
      <c r="B150" s="926" t="s">
        <v>738</v>
      </c>
      <c r="C150" s="26">
        <v>1</v>
      </c>
      <c r="D150" s="765" t="s">
        <v>16</v>
      </c>
      <c r="E150" s="59" t="s">
        <v>78</v>
      </c>
      <c r="F150" s="394">
        <v>4</v>
      </c>
      <c r="G150" s="761">
        <v>6</v>
      </c>
      <c r="H150" s="699">
        <v>6</v>
      </c>
      <c r="I150" s="403"/>
      <c r="J150" s="593" t="s">
        <v>1031</v>
      </c>
      <c r="K150" s="127">
        <v>1</v>
      </c>
      <c r="L150" s="127">
        <v>1</v>
      </c>
      <c r="M150" s="127">
        <v>1</v>
      </c>
      <c r="N150" s="54" t="s">
        <v>23</v>
      </c>
    </row>
    <row r="151" spans="1:14" ht="25.5">
      <c r="A151" s="81"/>
      <c r="B151" s="933"/>
      <c r="C151" s="26">
        <v>1</v>
      </c>
      <c r="D151" s="765" t="s">
        <v>16</v>
      </c>
      <c r="E151" s="59" t="s">
        <v>78</v>
      </c>
      <c r="F151" s="683"/>
      <c r="G151" s="699">
        <v>1</v>
      </c>
      <c r="H151" s="699">
        <v>1</v>
      </c>
      <c r="I151" s="403"/>
      <c r="J151" s="593" t="s">
        <v>1166</v>
      </c>
      <c r="K151" s="127"/>
      <c r="L151" s="127">
        <v>30</v>
      </c>
      <c r="M151" s="127">
        <v>30</v>
      </c>
      <c r="N151" s="54" t="s">
        <v>23</v>
      </c>
    </row>
    <row r="152" spans="1:14" ht="63.75">
      <c r="A152" s="81"/>
      <c r="B152" s="933"/>
      <c r="C152" s="26">
        <v>1</v>
      </c>
      <c r="D152" s="765" t="s">
        <v>16</v>
      </c>
      <c r="E152" s="59" t="s">
        <v>78</v>
      </c>
      <c r="F152" s="796">
        <v>1</v>
      </c>
      <c r="G152" s="699">
        <v>2</v>
      </c>
      <c r="H152" s="699">
        <v>2</v>
      </c>
      <c r="I152" s="403"/>
      <c r="J152" s="593" t="s">
        <v>739</v>
      </c>
      <c r="K152" s="127">
        <v>1</v>
      </c>
      <c r="L152" s="127">
        <v>2</v>
      </c>
      <c r="M152" s="127">
        <v>2</v>
      </c>
      <c r="N152" s="54" t="s">
        <v>23</v>
      </c>
    </row>
    <row r="153" spans="1:14" ht="25.5">
      <c r="A153" s="81"/>
      <c r="B153" s="933"/>
      <c r="C153" s="26">
        <v>1</v>
      </c>
      <c r="D153" s="765" t="s">
        <v>16</v>
      </c>
      <c r="E153" s="59" t="s">
        <v>78</v>
      </c>
      <c r="F153" s="106">
        <v>3</v>
      </c>
      <c r="G153" s="113">
        <v>2.5</v>
      </c>
      <c r="H153" s="77">
        <v>2.5</v>
      </c>
      <c r="I153" s="403"/>
      <c r="J153" s="42" t="s">
        <v>1167</v>
      </c>
      <c r="K153" s="127">
        <v>650</v>
      </c>
      <c r="L153" s="127">
        <v>350</v>
      </c>
      <c r="M153" s="127">
        <v>350</v>
      </c>
      <c r="N153" s="54" t="s">
        <v>23</v>
      </c>
    </row>
    <row r="154" spans="1:14" ht="13.5" thickBot="1">
      <c r="A154" s="81"/>
      <c r="B154" s="933"/>
      <c r="C154" s="26">
        <v>1</v>
      </c>
      <c r="D154" s="765" t="s">
        <v>16</v>
      </c>
      <c r="E154" s="59" t="s">
        <v>78</v>
      </c>
      <c r="F154" s="106">
        <v>3</v>
      </c>
      <c r="G154" s="77">
        <v>3</v>
      </c>
      <c r="H154" s="77">
        <v>3</v>
      </c>
      <c r="I154" s="403"/>
      <c r="J154" s="228" t="s">
        <v>708</v>
      </c>
      <c r="K154" s="26">
        <v>70</v>
      </c>
      <c r="L154" s="26">
        <v>60</v>
      </c>
      <c r="M154" s="26">
        <v>60</v>
      </c>
      <c r="N154" s="54" t="s">
        <v>23</v>
      </c>
    </row>
    <row r="155" spans="1:14" ht="13.5" thickBot="1">
      <c r="A155" s="94"/>
      <c r="B155" s="927"/>
      <c r="C155" s="26"/>
      <c r="D155" s="1116" t="s">
        <v>12</v>
      </c>
      <c r="E155" s="1117"/>
      <c r="F155" s="105">
        <f>SUM(F150:F154)</f>
        <v>11</v>
      </c>
      <c r="G155" s="78">
        <f>SUM(G150:G154)</f>
        <v>14.5</v>
      </c>
      <c r="H155" s="78">
        <f>SUM(H150:H154)</f>
        <v>14.5</v>
      </c>
      <c r="I155" s="403" t="s">
        <v>953</v>
      </c>
      <c r="J155" s="228"/>
      <c r="K155" s="7"/>
      <c r="L155" s="7"/>
      <c r="M155" s="7"/>
      <c r="N155" s="110"/>
    </row>
    <row r="156" spans="1:14" ht="25.5">
      <c r="A156" s="83" t="s">
        <v>519</v>
      </c>
      <c r="B156" s="926" t="s">
        <v>740</v>
      </c>
      <c r="C156" s="26">
        <v>1</v>
      </c>
      <c r="D156" s="787" t="s">
        <v>16</v>
      </c>
      <c r="E156" s="52" t="s">
        <v>78</v>
      </c>
      <c r="F156" s="106">
        <v>1.8</v>
      </c>
      <c r="G156" s="77">
        <v>1.8</v>
      </c>
      <c r="H156" s="77">
        <v>1.8</v>
      </c>
      <c r="I156" s="403"/>
      <c r="J156" s="228" t="s">
        <v>1168</v>
      </c>
      <c r="K156" s="127">
        <v>6</v>
      </c>
      <c r="L156" s="127">
        <v>6</v>
      </c>
      <c r="M156" s="127">
        <v>6</v>
      </c>
      <c r="N156" s="54" t="s">
        <v>23</v>
      </c>
    </row>
    <row r="157" spans="1:14" ht="39" thickBot="1">
      <c r="A157" s="81"/>
      <c r="B157" s="933"/>
      <c r="C157" s="26">
        <v>1</v>
      </c>
      <c r="D157" s="765" t="s">
        <v>16</v>
      </c>
      <c r="E157" s="59" t="s">
        <v>78</v>
      </c>
      <c r="F157" s="106">
        <v>7</v>
      </c>
      <c r="G157" s="77">
        <v>7</v>
      </c>
      <c r="H157" s="77">
        <v>7</v>
      </c>
      <c r="I157" s="403"/>
      <c r="J157" s="228" t="s">
        <v>115</v>
      </c>
      <c r="K157" s="127">
        <v>50</v>
      </c>
      <c r="L157" s="127">
        <v>50</v>
      </c>
      <c r="M157" s="127">
        <v>50</v>
      </c>
      <c r="N157" s="54" t="s">
        <v>23</v>
      </c>
    </row>
    <row r="158" spans="1:14" ht="13.5" thickBot="1">
      <c r="A158" s="94"/>
      <c r="B158" s="927"/>
      <c r="C158" s="26"/>
      <c r="D158" s="1116" t="s">
        <v>12</v>
      </c>
      <c r="E158" s="1117"/>
      <c r="F158" s="105">
        <f t="shared" ref="F158" si="8">SUM(F156:F157)</f>
        <v>8.8000000000000007</v>
      </c>
      <c r="G158" s="78">
        <f t="shared" ref="G158:H158" si="9">SUM(G156:G157)</f>
        <v>8.8000000000000007</v>
      </c>
      <c r="H158" s="78">
        <f t="shared" si="9"/>
        <v>8.8000000000000007</v>
      </c>
      <c r="I158" s="403" t="s">
        <v>953</v>
      </c>
      <c r="J158" s="228"/>
      <c r="K158" s="61"/>
      <c r="L158" s="61"/>
      <c r="M158" s="61"/>
      <c r="N158" s="110"/>
    </row>
    <row r="159" spans="1:14" ht="25.5">
      <c r="A159" s="83" t="s">
        <v>520</v>
      </c>
      <c r="B159" s="930" t="s">
        <v>1527</v>
      </c>
      <c r="C159" s="26">
        <v>1</v>
      </c>
      <c r="D159" s="765" t="s">
        <v>16</v>
      </c>
      <c r="E159" s="59" t="s">
        <v>78</v>
      </c>
      <c r="F159" s="106"/>
      <c r="G159" s="77">
        <v>10</v>
      </c>
      <c r="H159" s="77"/>
      <c r="I159" s="403"/>
      <c r="J159" s="16" t="s">
        <v>1178</v>
      </c>
      <c r="K159" s="61"/>
      <c r="L159" s="61" t="s">
        <v>7</v>
      </c>
      <c r="M159" s="61"/>
      <c r="N159" s="16" t="s">
        <v>23</v>
      </c>
    </row>
    <row r="160" spans="1:14" ht="25.5">
      <c r="A160" s="81"/>
      <c r="B160" s="931"/>
      <c r="C160" s="26">
        <v>1</v>
      </c>
      <c r="D160" s="765" t="s">
        <v>16</v>
      </c>
      <c r="E160" s="59" t="s">
        <v>78</v>
      </c>
      <c r="F160" s="106">
        <v>1.4</v>
      </c>
      <c r="G160" s="77"/>
      <c r="H160" s="77"/>
      <c r="I160" s="403"/>
      <c r="J160" s="593" t="s">
        <v>1169</v>
      </c>
      <c r="K160" s="127">
        <v>1</v>
      </c>
      <c r="L160" s="26"/>
      <c r="M160" s="26"/>
      <c r="N160" s="48" t="s">
        <v>23</v>
      </c>
    </row>
    <row r="161" spans="1:14" ht="26.25" thickBot="1">
      <c r="A161" s="81"/>
      <c r="B161" s="931"/>
      <c r="C161" s="26">
        <v>1</v>
      </c>
      <c r="D161" s="765" t="s">
        <v>16</v>
      </c>
      <c r="E161" s="59" t="s">
        <v>78</v>
      </c>
      <c r="F161" s="106">
        <v>2</v>
      </c>
      <c r="G161" s="77">
        <v>5</v>
      </c>
      <c r="H161" s="77">
        <v>5</v>
      </c>
      <c r="I161" s="403"/>
      <c r="J161" s="16" t="s">
        <v>114</v>
      </c>
      <c r="K161" s="26">
        <v>100</v>
      </c>
      <c r="L161" s="26">
        <v>100</v>
      </c>
      <c r="M161" s="26">
        <v>100</v>
      </c>
      <c r="N161" s="54" t="s">
        <v>23</v>
      </c>
    </row>
    <row r="162" spans="1:14" ht="13.5" thickBot="1">
      <c r="A162" s="94"/>
      <c r="B162" s="932"/>
      <c r="C162" s="61"/>
      <c r="D162" s="1116" t="s">
        <v>12</v>
      </c>
      <c r="E162" s="1117"/>
      <c r="F162" s="105">
        <f>SUM(F159:F161)</f>
        <v>3.4</v>
      </c>
      <c r="G162" s="78">
        <f>SUM(G159:G161)</f>
        <v>15</v>
      </c>
      <c r="H162" s="78">
        <f>SUM(H159:H161)</f>
        <v>5</v>
      </c>
      <c r="I162" s="403" t="s">
        <v>953</v>
      </c>
      <c r="J162" s="255"/>
      <c r="K162" s="70"/>
      <c r="L162" s="70"/>
      <c r="M162" s="7"/>
      <c r="N162" s="76"/>
    </row>
    <row r="163" spans="1:14" ht="25.5">
      <c r="A163" s="83" t="s">
        <v>521</v>
      </c>
      <c r="B163" s="926" t="s">
        <v>758</v>
      </c>
      <c r="C163" s="26">
        <v>28</v>
      </c>
      <c r="D163" s="320" t="s">
        <v>16</v>
      </c>
      <c r="E163" s="59" t="s">
        <v>98</v>
      </c>
      <c r="F163" s="106">
        <v>835.8</v>
      </c>
      <c r="G163" s="477">
        <v>1100</v>
      </c>
      <c r="H163" s="494">
        <v>1217.5</v>
      </c>
      <c r="I163" s="798"/>
      <c r="J163" s="42" t="s">
        <v>980</v>
      </c>
      <c r="K163" s="129">
        <v>320</v>
      </c>
      <c r="L163" s="79">
        <v>330</v>
      </c>
      <c r="M163" s="79">
        <v>330</v>
      </c>
      <c r="N163" s="48" t="s">
        <v>1499</v>
      </c>
    </row>
    <row r="164" spans="1:14" ht="25.5">
      <c r="A164" s="81"/>
      <c r="B164" s="933"/>
      <c r="C164" s="26">
        <v>28</v>
      </c>
      <c r="D164" s="61" t="s">
        <v>16</v>
      </c>
      <c r="E164" s="59" t="s">
        <v>98</v>
      </c>
      <c r="F164" s="106"/>
      <c r="G164" s="77"/>
      <c r="H164" s="77"/>
      <c r="I164" s="403"/>
      <c r="J164" s="248" t="s">
        <v>786</v>
      </c>
      <c r="K164" s="707" t="s">
        <v>1555</v>
      </c>
      <c r="L164" s="708" t="s">
        <v>1556</v>
      </c>
      <c r="M164" s="708" t="s">
        <v>1557</v>
      </c>
      <c r="N164" s="48" t="s">
        <v>1499</v>
      </c>
    </row>
    <row r="165" spans="1:14" ht="25.5">
      <c r="A165" s="81"/>
      <c r="B165" s="933"/>
      <c r="C165" s="26">
        <v>28</v>
      </c>
      <c r="D165" s="765" t="s">
        <v>21</v>
      </c>
      <c r="E165" s="53" t="s">
        <v>1021</v>
      </c>
      <c r="F165" s="106">
        <v>17.8</v>
      </c>
      <c r="G165" s="77">
        <v>60.9</v>
      </c>
      <c r="H165" s="77">
        <v>67</v>
      </c>
      <c r="I165" s="403"/>
      <c r="J165" s="248" t="s">
        <v>787</v>
      </c>
      <c r="K165" s="128" t="s">
        <v>1558</v>
      </c>
      <c r="L165" s="80" t="s">
        <v>1558</v>
      </c>
      <c r="M165" s="80" t="s">
        <v>1559</v>
      </c>
      <c r="N165" s="48" t="s">
        <v>1499</v>
      </c>
    </row>
    <row r="166" spans="1:14">
      <c r="A166" s="81"/>
      <c r="B166" s="933"/>
      <c r="C166" s="26">
        <v>28</v>
      </c>
      <c r="D166" s="61" t="s">
        <v>96</v>
      </c>
      <c r="E166" s="53" t="s">
        <v>98</v>
      </c>
      <c r="F166" s="106">
        <v>53.1</v>
      </c>
      <c r="G166" s="77">
        <v>54.1</v>
      </c>
      <c r="H166" s="77">
        <v>60.1</v>
      </c>
      <c r="I166" s="403"/>
      <c r="J166" s="248" t="s">
        <v>783</v>
      </c>
      <c r="K166" s="121" t="s">
        <v>1560</v>
      </c>
      <c r="L166" s="44" t="s">
        <v>1561</v>
      </c>
      <c r="M166" s="44" t="s">
        <v>1561</v>
      </c>
      <c r="N166" s="48" t="s">
        <v>1499</v>
      </c>
    </row>
    <row r="167" spans="1:14">
      <c r="A167" s="81"/>
      <c r="B167" s="933"/>
      <c r="C167" s="26">
        <v>28</v>
      </c>
      <c r="D167" s="61" t="s">
        <v>21</v>
      </c>
      <c r="E167" s="53" t="s">
        <v>715</v>
      </c>
      <c r="F167" s="106">
        <v>131.4</v>
      </c>
      <c r="G167" s="77">
        <v>131</v>
      </c>
      <c r="H167" s="77">
        <v>131</v>
      </c>
      <c r="I167" s="403"/>
      <c r="J167" s="248" t="s">
        <v>784</v>
      </c>
      <c r="K167" s="128" t="s">
        <v>1562</v>
      </c>
      <c r="L167" s="80" t="s">
        <v>1562</v>
      </c>
      <c r="M167" s="80" t="s">
        <v>1562</v>
      </c>
      <c r="N167" s="48" t="s">
        <v>1499</v>
      </c>
    </row>
    <row r="168" spans="1:14" ht="25.5">
      <c r="A168" s="81"/>
      <c r="B168" s="933"/>
      <c r="C168" s="26">
        <v>28</v>
      </c>
      <c r="D168" s="61" t="s">
        <v>16</v>
      </c>
      <c r="E168" s="59" t="s">
        <v>98</v>
      </c>
      <c r="F168" s="106"/>
      <c r="G168" s="77"/>
      <c r="H168" s="77"/>
      <c r="I168" s="403"/>
      <c r="J168" s="248" t="s">
        <v>791</v>
      </c>
      <c r="K168" s="128">
        <v>8.1</v>
      </c>
      <c r="L168" s="80">
        <v>8.1</v>
      </c>
      <c r="M168" s="80">
        <v>8.1</v>
      </c>
      <c r="N168" s="48" t="s">
        <v>1499</v>
      </c>
    </row>
    <row r="169" spans="1:14" ht="25.5">
      <c r="A169" s="81"/>
      <c r="B169" s="933"/>
      <c r="C169" s="124">
        <v>27</v>
      </c>
      <c r="D169" s="765" t="s">
        <v>16</v>
      </c>
      <c r="E169" s="59" t="s">
        <v>98</v>
      </c>
      <c r="F169" s="106">
        <v>530.78</v>
      </c>
      <c r="G169" s="77">
        <v>631</v>
      </c>
      <c r="H169" s="77">
        <v>690</v>
      </c>
      <c r="I169" s="403"/>
      <c r="J169" s="16" t="s">
        <v>980</v>
      </c>
      <c r="K169" s="61" t="s">
        <v>1284</v>
      </c>
      <c r="L169" s="61" t="s">
        <v>1285</v>
      </c>
      <c r="M169" s="61" t="s">
        <v>1286</v>
      </c>
      <c r="N169" s="54" t="s">
        <v>102</v>
      </c>
    </row>
    <row r="170" spans="1:14" ht="25.5">
      <c r="A170" s="81"/>
      <c r="B170" s="933"/>
      <c r="C170" s="124">
        <v>27</v>
      </c>
      <c r="D170" s="765" t="s">
        <v>16</v>
      </c>
      <c r="E170" s="59" t="s">
        <v>715</v>
      </c>
      <c r="F170" s="106">
        <v>56.6</v>
      </c>
      <c r="G170" s="77">
        <v>0</v>
      </c>
      <c r="H170" s="77">
        <v>0</v>
      </c>
      <c r="I170" s="403"/>
      <c r="J170" s="48" t="s">
        <v>1287</v>
      </c>
      <c r="K170" s="61" t="s">
        <v>1578</v>
      </c>
      <c r="L170" s="61" t="s">
        <v>1577</v>
      </c>
      <c r="M170" s="61" t="s">
        <v>1576</v>
      </c>
      <c r="N170" s="54" t="s">
        <v>102</v>
      </c>
    </row>
    <row r="171" spans="1:14" ht="25.5">
      <c r="A171" s="81"/>
      <c r="B171" s="933"/>
      <c r="C171" s="117">
        <v>27</v>
      </c>
      <c r="D171" s="765" t="s">
        <v>16</v>
      </c>
      <c r="E171" s="59" t="s">
        <v>98</v>
      </c>
      <c r="F171" s="106"/>
      <c r="G171" s="77"/>
      <c r="H171" s="77"/>
      <c r="I171" s="403"/>
      <c r="J171" s="48" t="s">
        <v>1288</v>
      </c>
      <c r="K171" s="61" t="s">
        <v>1573</v>
      </c>
      <c r="L171" s="61" t="s">
        <v>1574</v>
      </c>
      <c r="M171" s="61" t="s">
        <v>1575</v>
      </c>
      <c r="N171" s="54" t="s">
        <v>102</v>
      </c>
    </row>
    <row r="172" spans="1:14">
      <c r="A172" s="81"/>
      <c r="B172" s="933"/>
      <c r="C172" s="26">
        <v>27</v>
      </c>
      <c r="D172" s="765" t="s">
        <v>21</v>
      </c>
      <c r="E172" s="53" t="s">
        <v>1021</v>
      </c>
      <c r="F172" s="106">
        <v>15.1</v>
      </c>
      <c r="G172" s="77">
        <v>12</v>
      </c>
      <c r="H172" s="77">
        <v>12</v>
      </c>
      <c r="I172" s="403"/>
      <c r="J172" s="48" t="s">
        <v>783</v>
      </c>
      <c r="K172" s="61" t="s">
        <v>1289</v>
      </c>
      <c r="L172" s="61" t="s">
        <v>1290</v>
      </c>
      <c r="M172" s="61" t="s">
        <v>1291</v>
      </c>
      <c r="N172" s="54" t="s">
        <v>102</v>
      </c>
    </row>
    <row r="173" spans="1:14" ht="25.5">
      <c r="A173" s="81"/>
      <c r="B173" s="933"/>
      <c r="C173" s="26">
        <v>27</v>
      </c>
      <c r="D173" s="321" t="s">
        <v>96</v>
      </c>
      <c r="E173" s="53" t="s">
        <v>98</v>
      </c>
      <c r="F173" s="106">
        <v>34.799999999999997</v>
      </c>
      <c r="G173" s="77">
        <v>35</v>
      </c>
      <c r="H173" s="77">
        <v>35</v>
      </c>
      <c r="I173" s="403"/>
      <c r="J173" s="48" t="s">
        <v>784</v>
      </c>
      <c r="K173" s="61" t="s">
        <v>1292</v>
      </c>
      <c r="L173" s="61" t="s">
        <v>1293</v>
      </c>
      <c r="M173" s="61" t="s">
        <v>1294</v>
      </c>
      <c r="N173" s="54" t="s">
        <v>102</v>
      </c>
    </row>
    <row r="174" spans="1:14" ht="26.25" thickBot="1">
      <c r="A174" s="81"/>
      <c r="B174" s="933"/>
      <c r="C174" s="117">
        <v>27</v>
      </c>
      <c r="D174" s="765" t="s">
        <v>16</v>
      </c>
      <c r="E174" s="59" t="s">
        <v>98</v>
      </c>
      <c r="F174" s="106"/>
      <c r="G174" s="77">
        <v>120</v>
      </c>
      <c r="H174" s="77"/>
      <c r="I174" s="403"/>
      <c r="J174" s="48" t="s">
        <v>791</v>
      </c>
      <c r="K174" s="61" t="s">
        <v>1295</v>
      </c>
      <c r="L174" s="61" t="s">
        <v>1296</v>
      </c>
      <c r="M174" s="61" t="s">
        <v>1297</v>
      </c>
      <c r="N174" s="54" t="s">
        <v>102</v>
      </c>
    </row>
    <row r="175" spans="1:14" ht="13.5" thickBot="1">
      <c r="A175" s="94"/>
      <c r="B175" s="933"/>
      <c r="C175" s="26"/>
      <c r="D175" s="1117" t="s">
        <v>12</v>
      </c>
      <c r="E175" s="1117"/>
      <c r="F175" s="105">
        <f t="shared" ref="F175:H175" si="10">SUM(F163:F174)</f>
        <v>1675.3799999999997</v>
      </c>
      <c r="G175" s="78">
        <f t="shared" si="10"/>
        <v>2144</v>
      </c>
      <c r="H175" s="78">
        <f t="shared" si="10"/>
        <v>2212.6</v>
      </c>
      <c r="I175" s="798" t="s">
        <v>955</v>
      </c>
      <c r="J175" s="228"/>
      <c r="K175" s="61"/>
      <c r="L175" s="61"/>
      <c r="M175" s="61"/>
      <c r="N175" s="54"/>
    </row>
    <row r="176" spans="1:14" ht="25.5">
      <c r="A176" s="83" t="s">
        <v>522</v>
      </c>
      <c r="B176" s="926" t="s">
        <v>759</v>
      </c>
      <c r="C176" s="26">
        <v>1</v>
      </c>
      <c r="D176" s="765" t="s">
        <v>21</v>
      </c>
      <c r="E176" s="59" t="s">
        <v>122</v>
      </c>
      <c r="F176" s="106">
        <v>76.052999999999997</v>
      </c>
      <c r="G176" s="77">
        <v>77</v>
      </c>
      <c r="H176" s="77">
        <v>77</v>
      </c>
      <c r="I176" s="403"/>
      <c r="J176" s="228" t="s">
        <v>123</v>
      </c>
      <c r="K176" s="61" t="s">
        <v>1170</v>
      </c>
      <c r="L176" s="61" t="s">
        <v>1170</v>
      </c>
      <c r="M176" s="61" t="s">
        <v>1170</v>
      </c>
      <c r="N176" s="54" t="s">
        <v>23</v>
      </c>
    </row>
    <row r="177" spans="1:14" ht="25.5">
      <c r="A177" s="81"/>
      <c r="B177" s="933"/>
      <c r="C177" s="28">
        <v>13</v>
      </c>
      <c r="D177" s="765" t="s">
        <v>21</v>
      </c>
      <c r="E177" s="59" t="s">
        <v>122</v>
      </c>
      <c r="F177" s="106">
        <v>4.5999999999999996</v>
      </c>
      <c r="G177" s="77"/>
      <c r="H177" s="77"/>
      <c r="I177" s="403"/>
      <c r="J177" s="258" t="s">
        <v>123</v>
      </c>
      <c r="K177" s="61" t="s">
        <v>1581</v>
      </c>
      <c r="L177" s="15"/>
      <c r="M177" s="15"/>
      <c r="N177" s="54" t="s">
        <v>125</v>
      </c>
    </row>
    <row r="178" spans="1:14" ht="13.5" thickBot="1">
      <c r="A178" s="81"/>
      <c r="B178" s="933"/>
      <c r="C178" s="28">
        <v>14</v>
      </c>
      <c r="D178" s="61" t="s">
        <v>21</v>
      </c>
      <c r="E178" s="29" t="s">
        <v>122</v>
      </c>
      <c r="F178" s="106">
        <v>1.1499999999999999</v>
      </c>
      <c r="G178" s="77">
        <v>1.2</v>
      </c>
      <c r="H178" s="77">
        <v>1.2</v>
      </c>
      <c r="I178" s="403"/>
      <c r="J178" s="258" t="s">
        <v>1679</v>
      </c>
      <c r="K178" s="61" t="s">
        <v>1528</v>
      </c>
      <c r="L178" s="61" t="s">
        <v>1528</v>
      </c>
      <c r="M178" s="61" t="s">
        <v>1528</v>
      </c>
      <c r="N178" s="54" t="s">
        <v>126</v>
      </c>
    </row>
    <row r="179" spans="1:14" ht="13.5" thickBot="1">
      <c r="A179" s="94"/>
      <c r="B179" s="927"/>
      <c r="C179" s="88"/>
      <c r="D179" s="1084" t="s">
        <v>12</v>
      </c>
      <c r="E179" s="1117"/>
      <c r="F179" s="105">
        <f t="shared" ref="F179" si="11">SUM(F176:F178)</f>
        <v>81.802999999999997</v>
      </c>
      <c r="G179" s="78">
        <f t="shared" ref="G179:H179" si="12">SUM(G176:G178)</f>
        <v>78.2</v>
      </c>
      <c r="H179" s="78">
        <f t="shared" si="12"/>
        <v>78.2</v>
      </c>
      <c r="I179" s="403" t="s">
        <v>955</v>
      </c>
      <c r="J179" s="228"/>
      <c r="K179" s="7"/>
      <c r="L179" s="7"/>
      <c r="M179" s="7"/>
      <c r="N179" s="110"/>
    </row>
    <row r="180" spans="1:14" ht="102">
      <c r="A180" s="83" t="s">
        <v>523</v>
      </c>
      <c r="B180" s="926" t="s">
        <v>1281</v>
      </c>
      <c r="C180" s="26">
        <v>28</v>
      </c>
      <c r="D180" s="725" t="s">
        <v>16</v>
      </c>
      <c r="E180" s="53" t="s">
        <v>98</v>
      </c>
      <c r="F180" s="106">
        <v>24</v>
      </c>
      <c r="G180" s="89">
        <v>24</v>
      </c>
      <c r="H180" s="77">
        <v>24</v>
      </c>
      <c r="I180" s="403"/>
      <c r="J180" s="706" t="s">
        <v>1793</v>
      </c>
      <c r="K180" s="60" t="s">
        <v>1563</v>
      </c>
      <c r="L180" s="61" t="s">
        <v>1680</v>
      </c>
      <c r="M180" s="61" t="s">
        <v>1680</v>
      </c>
      <c r="N180" s="48" t="s">
        <v>1499</v>
      </c>
    </row>
    <row r="181" spans="1:14" ht="25.5">
      <c r="A181" s="81"/>
      <c r="B181" s="933"/>
      <c r="C181" s="26">
        <v>28</v>
      </c>
      <c r="D181" s="725" t="s">
        <v>16</v>
      </c>
      <c r="E181" s="53" t="s">
        <v>98</v>
      </c>
      <c r="F181" s="106">
        <v>3.2</v>
      </c>
      <c r="G181" s="77"/>
      <c r="H181" s="77"/>
      <c r="I181" s="403"/>
      <c r="J181" s="228" t="s">
        <v>1580</v>
      </c>
      <c r="K181" s="61" t="s">
        <v>81</v>
      </c>
      <c r="L181" s="61"/>
      <c r="M181" s="61"/>
      <c r="N181" s="48" t="s">
        <v>1499</v>
      </c>
    </row>
    <row r="182" spans="1:14" ht="51.75" thickBot="1">
      <c r="A182" s="81"/>
      <c r="B182" s="933"/>
      <c r="C182" s="26">
        <v>28</v>
      </c>
      <c r="D182" s="725" t="s">
        <v>16</v>
      </c>
      <c r="E182" s="53" t="s">
        <v>98</v>
      </c>
      <c r="F182" s="106">
        <v>7</v>
      </c>
      <c r="G182" s="77">
        <v>7</v>
      </c>
      <c r="H182" s="77">
        <v>7</v>
      </c>
      <c r="I182" s="403"/>
      <c r="J182" s="16" t="s">
        <v>1579</v>
      </c>
      <c r="K182" s="26" t="s">
        <v>1564</v>
      </c>
      <c r="L182" s="26" t="s">
        <v>1564</v>
      </c>
      <c r="M182" s="26" t="s">
        <v>1564</v>
      </c>
      <c r="N182" s="48" t="s">
        <v>1499</v>
      </c>
    </row>
    <row r="183" spans="1:14" ht="13.5" thickBot="1">
      <c r="A183" s="94"/>
      <c r="B183" s="927"/>
      <c r="C183" s="26"/>
      <c r="D183" s="1116" t="s">
        <v>12</v>
      </c>
      <c r="E183" s="1117"/>
      <c r="F183" s="105">
        <f>SUM(F180:F182)</f>
        <v>34.200000000000003</v>
      </c>
      <c r="G183" s="78">
        <f>SUM(G180:G182)</f>
        <v>31</v>
      </c>
      <c r="H183" s="78">
        <f>SUM(H180:H182)</f>
        <v>31</v>
      </c>
      <c r="I183" s="403" t="s">
        <v>955</v>
      </c>
      <c r="J183" s="228"/>
      <c r="K183" s="61"/>
      <c r="L183" s="61"/>
      <c r="M183" s="61"/>
      <c r="N183" s="110"/>
    </row>
    <row r="184" spans="1:14" ht="25.5">
      <c r="A184" s="83" t="s">
        <v>524</v>
      </c>
      <c r="B184" s="926" t="s">
        <v>742</v>
      </c>
      <c r="C184" s="26">
        <v>1</v>
      </c>
      <c r="D184" s="725" t="s">
        <v>16</v>
      </c>
      <c r="E184" s="59" t="s">
        <v>124</v>
      </c>
      <c r="F184" s="106">
        <v>25</v>
      </c>
      <c r="G184" s="77">
        <v>35</v>
      </c>
      <c r="H184" s="77">
        <v>40</v>
      </c>
      <c r="I184" s="403" t="s">
        <v>957</v>
      </c>
      <c r="J184" s="419" t="s">
        <v>128</v>
      </c>
      <c r="K184" s="26" t="s">
        <v>1171</v>
      </c>
      <c r="L184" s="26" t="s">
        <v>1171</v>
      </c>
      <c r="M184" s="26" t="s">
        <v>1171</v>
      </c>
      <c r="N184" s="48" t="s">
        <v>23</v>
      </c>
    </row>
    <row r="185" spans="1:14" ht="38.25">
      <c r="A185" s="81"/>
      <c r="B185" s="933"/>
      <c r="C185" s="61" t="s">
        <v>81</v>
      </c>
      <c r="D185" s="765" t="s">
        <v>16</v>
      </c>
      <c r="E185" s="59" t="s">
        <v>78</v>
      </c>
      <c r="F185" s="106">
        <v>4.2</v>
      </c>
      <c r="G185" s="77">
        <v>5</v>
      </c>
      <c r="H185" s="77">
        <v>6</v>
      </c>
      <c r="I185" s="403"/>
      <c r="J185" s="228" t="s">
        <v>129</v>
      </c>
      <c r="K185" s="61" t="s">
        <v>94</v>
      </c>
      <c r="L185" s="61" t="s">
        <v>1526</v>
      </c>
      <c r="M185" s="61" t="s">
        <v>1641</v>
      </c>
      <c r="N185" s="48" t="s">
        <v>90</v>
      </c>
    </row>
    <row r="186" spans="1:14" ht="25.5">
      <c r="A186" s="81"/>
      <c r="B186" s="933"/>
      <c r="C186" s="61" t="s">
        <v>97</v>
      </c>
      <c r="D186" s="765" t="s">
        <v>16</v>
      </c>
      <c r="E186" s="59" t="s">
        <v>98</v>
      </c>
      <c r="F186" s="792">
        <v>4</v>
      </c>
      <c r="G186" s="77">
        <v>4.5</v>
      </c>
      <c r="H186" s="77">
        <v>5</v>
      </c>
      <c r="I186" s="403"/>
      <c r="J186" s="228" t="s">
        <v>130</v>
      </c>
      <c r="K186" s="61" t="s">
        <v>1565</v>
      </c>
      <c r="L186" s="26" t="s">
        <v>1566</v>
      </c>
      <c r="M186" s="26" t="s">
        <v>1566</v>
      </c>
      <c r="N186" s="48" t="s">
        <v>1499</v>
      </c>
    </row>
    <row r="187" spans="1:14" ht="39" thickBot="1">
      <c r="A187" s="81"/>
      <c r="B187" s="933"/>
      <c r="C187" s="26">
        <v>27</v>
      </c>
      <c r="D187" s="725" t="s">
        <v>16</v>
      </c>
      <c r="E187" s="53" t="s">
        <v>98</v>
      </c>
      <c r="F187" s="106">
        <v>19</v>
      </c>
      <c r="G187" s="77">
        <v>19.3</v>
      </c>
      <c r="H187" s="77">
        <v>19</v>
      </c>
      <c r="I187" s="403"/>
      <c r="J187" s="228" t="s">
        <v>129</v>
      </c>
      <c r="K187" s="61" t="s">
        <v>1298</v>
      </c>
      <c r="L187" s="61" t="s">
        <v>1298</v>
      </c>
      <c r="M187" s="61" t="s">
        <v>1298</v>
      </c>
      <c r="N187" s="48" t="s">
        <v>102</v>
      </c>
    </row>
    <row r="188" spans="1:14" ht="13.5" thickBot="1">
      <c r="A188" s="94"/>
      <c r="B188" s="927"/>
      <c r="C188" s="26"/>
      <c r="D188" s="1116" t="s">
        <v>12</v>
      </c>
      <c r="E188" s="1117"/>
      <c r="F188" s="105">
        <f>SUM(F184:F187)</f>
        <v>52.2</v>
      </c>
      <c r="G188" s="78">
        <f>SUM(G184:G187)</f>
        <v>63.8</v>
      </c>
      <c r="H188" s="78">
        <f>SUM(H184:H187)</f>
        <v>70</v>
      </c>
      <c r="I188" s="403" t="s">
        <v>957</v>
      </c>
      <c r="J188" s="228"/>
      <c r="K188" s="7"/>
      <c r="L188" s="7"/>
      <c r="M188" s="7"/>
      <c r="N188" s="110"/>
    </row>
    <row r="189" spans="1:14" ht="25.5">
      <c r="A189" s="83" t="s">
        <v>535</v>
      </c>
      <c r="B189" s="930" t="s">
        <v>116</v>
      </c>
      <c r="C189" s="47" t="s">
        <v>81</v>
      </c>
      <c r="D189" s="765" t="s">
        <v>21</v>
      </c>
      <c r="E189" s="59" t="s">
        <v>670</v>
      </c>
      <c r="F189" s="106">
        <v>112.2</v>
      </c>
      <c r="G189" s="77">
        <v>115</v>
      </c>
      <c r="H189" s="77">
        <v>120</v>
      </c>
      <c r="I189" s="403"/>
      <c r="J189" s="228" t="s">
        <v>876</v>
      </c>
      <c r="K189" s="61" t="s">
        <v>1642</v>
      </c>
      <c r="L189" s="61" t="s">
        <v>1618</v>
      </c>
      <c r="M189" s="61" t="s">
        <v>1618</v>
      </c>
      <c r="N189" s="48" t="s">
        <v>90</v>
      </c>
    </row>
    <row r="190" spans="1:14">
      <c r="A190" s="81"/>
      <c r="B190" s="931"/>
      <c r="C190" s="61" t="s">
        <v>57</v>
      </c>
      <c r="D190" s="765" t="s">
        <v>21</v>
      </c>
      <c r="E190" s="59" t="s">
        <v>670</v>
      </c>
      <c r="F190" s="106">
        <v>56</v>
      </c>
      <c r="G190" s="77">
        <v>60</v>
      </c>
      <c r="H190" s="77">
        <v>60</v>
      </c>
      <c r="I190" s="403"/>
      <c r="J190" s="228" t="s">
        <v>876</v>
      </c>
      <c r="K190" s="61" t="s">
        <v>1635</v>
      </c>
      <c r="L190" s="61" t="s">
        <v>1635</v>
      </c>
      <c r="M190" s="61" t="s">
        <v>1635</v>
      </c>
      <c r="N190" s="48" t="s">
        <v>88</v>
      </c>
    </row>
    <row r="191" spans="1:14">
      <c r="A191" s="81"/>
      <c r="B191" s="931"/>
      <c r="C191" s="61" t="s">
        <v>101</v>
      </c>
      <c r="D191" s="765" t="s">
        <v>21</v>
      </c>
      <c r="E191" s="59" t="s">
        <v>670</v>
      </c>
      <c r="F191" s="106">
        <v>4.7</v>
      </c>
      <c r="G191" s="77">
        <v>5</v>
      </c>
      <c r="H191" s="77">
        <v>5</v>
      </c>
      <c r="I191" s="403"/>
      <c r="J191" s="228" t="s">
        <v>876</v>
      </c>
      <c r="K191" s="61" t="s">
        <v>1236</v>
      </c>
      <c r="L191" s="61" t="s">
        <v>1119</v>
      </c>
      <c r="M191" s="61" t="s">
        <v>60</v>
      </c>
      <c r="N191" s="48" t="s">
        <v>95</v>
      </c>
    </row>
    <row r="192" spans="1:14">
      <c r="A192" s="81"/>
      <c r="B192" s="931"/>
      <c r="C192" s="61" t="s">
        <v>100</v>
      </c>
      <c r="D192" s="765" t="s">
        <v>21</v>
      </c>
      <c r="E192" s="86" t="s">
        <v>670</v>
      </c>
      <c r="F192" s="106">
        <v>11.9</v>
      </c>
      <c r="G192" s="77"/>
      <c r="H192" s="77"/>
      <c r="I192" s="403"/>
      <c r="J192" s="228" t="s">
        <v>876</v>
      </c>
      <c r="K192" s="61" t="s">
        <v>110</v>
      </c>
      <c r="L192" s="61" t="s">
        <v>1060</v>
      </c>
      <c r="M192" s="61" t="s">
        <v>1060</v>
      </c>
      <c r="N192" s="48" t="s">
        <v>92</v>
      </c>
    </row>
    <row r="193" spans="1:14">
      <c r="A193" s="81"/>
      <c r="B193" s="931"/>
      <c r="C193" s="61" t="s">
        <v>56</v>
      </c>
      <c r="D193" s="765" t="s">
        <v>21</v>
      </c>
      <c r="E193" s="59" t="s">
        <v>670</v>
      </c>
      <c r="F193" s="106">
        <v>14</v>
      </c>
      <c r="G193" s="77"/>
      <c r="H193" s="77"/>
      <c r="I193" s="403"/>
      <c r="J193" s="228" t="s">
        <v>876</v>
      </c>
      <c r="K193" s="61" t="s">
        <v>127</v>
      </c>
      <c r="L193" s="61" t="s">
        <v>127</v>
      </c>
      <c r="M193" s="61" t="s">
        <v>127</v>
      </c>
      <c r="N193" s="48" t="s">
        <v>86</v>
      </c>
    </row>
    <row r="194" spans="1:14">
      <c r="A194" s="81"/>
      <c r="B194" s="931"/>
      <c r="C194" s="61" t="s">
        <v>58</v>
      </c>
      <c r="D194" s="725" t="s">
        <v>21</v>
      </c>
      <c r="E194" s="53" t="s">
        <v>117</v>
      </c>
      <c r="F194" s="106">
        <v>62.4</v>
      </c>
      <c r="G194" s="77">
        <v>65</v>
      </c>
      <c r="H194" s="77">
        <v>65</v>
      </c>
      <c r="I194" s="403"/>
      <c r="J194" s="228" t="s">
        <v>876</v>
      </c>
      <c r="K194" s="61" t="s">
        <v>1524</v>
      </c>
      <c r="L194" s="61" t="s">
        <v>1524</v>
      </c>
      <c r="M194" s="61" t="s">
        <v>1524</v>
      </c>
      <c r="N194" s="48" t="s">
        <v>91</v>
      </c>
    </row>
    <row r="195" spans="1:14" ht="13.5" thickBot="1">
      <c r="A195" s="81"/>
      <c r="B195" s="931"/>
      <c r="C195" s="61" t="s">
        <v>7</v>
      </c>
      <c r="D195" s="788" t="s">
        <v>21</v>
      </c>
      <c r="E195" s="90" t="s">
        <v>670</v>
      </c>
      <c r="F195" s="106">
        <v>62.7</v>
      </c>
      <c r="G195" s="77">
        <v>65</v>
      </c>
      <c r="H195" s="77">
        <v>68</v>
      </c>
      <c r="I195" s="403"/>
      <c r="J195" s="228"/>
      <c r="K195" s="61"/>
      <c r="L195" s="61"/>
      <c r="M195" s="61"/>
      <c r="N195" s="110" t="s">
        <v>23</v>
      </c>
    </row>
    <row r="196" spans="1:14" ht="13.5" thickBot="1">
      <c r="A196" s="94"/>
      <c r="B196" s="932"/>
      <c r="C196" s="44"/>
      <c r="D196" s="1084" t="s">
        <v>12</v>
      </c>
      <c r="E196" s="1117"/>
      <c r="F196" s="105">
        <f t="shared" ref="F196" si="13">SUM(F189:F195)</f>
        <v>323.89999999999998</v>
      </c>
      <c r="G196" s="78">
        <f t="shared" ref="G196:H196" si="14">SUM(G189:G195)</f>
        <v>310</v>
      </c>
      <c r="H196" s="78">
        <f t="shared" si="14"/>
        <v>318</v>
      </c>
      <c r="I196" s="403" t="s">
        <v>953</v>
      </c>
      <c r="J196" s="228"/>
      <c r="K196" s="7"/>
      <c r="L196" s="7"/>
      <c r="M196" s="7"/>
      <c r="N196" s="110"/>
    </row>
    <row r="197" spans="1:14" ht="25.5">
      <c r="A197" s="83" t="s">
        <v>536</v>
      </c>
      <c r="B197" s="930" t="s">
        <v>743</v>
      </c>
      <c r="C197" s="47" t="s">
        <v>7</v>
      </c>
      <c r="D197" s="787" t="s">
        <v>16</v>
      </c>
      <c r="E197" s="52" t="s">
        <v>131</v>
      </c>
      <c r="F197" s="106">
        <v>30</v>
      </c>
      <c r="G197" s="77">
        <v>30</v>
      </c>
      <c r="H197" s="77">
        <v>30</v>
      </c>
      <c r="I197" s="403" t="s">
        <v>951</v>
      </c>
      <c r="J197" s="419" t="s">
        <v>744</v>
      </c>
      <c r="K197" s="26">
        <v>30</v>
      </c>
      <c r="L197" s="26">
        <v>30</v>
      </c>
      <c r="M197" s="26">
        <v>30</v>
      </c>
      <c r="N197" s="42" t="s">
        <v>23</v>
      </c>
    </row>
    <row r="198" spans="1:14" ht="13.5" thickBot="1">
      <c r="A198" s="81"/>
      <c r="B198" s="931"/>
      <c r="C198" s="61"/>
      <c r="D198" s="725"/>
      <c r="E198" s="53"/>
      <c r="F198" s="106"/>
      <c r="G198" s="77"/>
      <c r="H198" s="77"/>
      <c r="I198" s="403"/>
      <c r="J198" s="48"/>
      <c r="K198" s="61"/>
      <c r="L198" s="61"/>
      <c r="M198" s="61"/>
      <c r="N198" s="42"/>
    </row>
    <row r="199" spans="1:14" ht="13.5" thickBot="1">
      <c r="A199" s="94"/>
      <c r="B199" s="932"/>
      <c r="C199" s="61"/>
      <c r="D199" s="1116" t="s">
        <v>12</v>
      </c>
      <c r="E199" s="1117"/>
      <c r="F199" s="105">
        <f t="shared" ref="F199" si="15">SUM(F197:F198)</f>
        <v>30</v>
      </c>
      <c r="G199" s="78">
        <f t="shared" ref="G199:H199" si="16">SUM(G197:G198)</f>
        <v>30</v>
      </c>
      <c r="H199" s="78">
        <f t="shared" si="16"/>
        <v>30</v>
      </c>
      <c r="I199" s="590"/>
      <c r="J199" s="231"/>
      <c r="K199" s="7"/>
      <c r="L199" s="7"/>
      <c r="M199" s="7"/>
      <c r="N199" s="76"/>
    </row>
    <row r="200" spans="1:14" ht="38.25">
      <c r="A200" s="930" t="s">
        <v>537</v>
      </c>
      <c r="B200" s="930" t="s">
        <v>83</v>
      </c>
      <c r="C200" s="61" t="s">
        <v>7</v>
      </c>
      <c r="D200" s="765" t="s">
        <v>16</v>
      </c>
      <c r="E200" s="59" t="s">
        <v>78</v>
      </c>
      <c r="F200" s="106">
        <v>200</v>
      </c>
      <c r="G200" s="698">
        <v>300</v>
      </c>
      <c r="H200" s="698">
        <v>303</v>
      </c>
      <c r="I200" s="403"/>
      <c r="J200" s="419" t="s">
        <v>84</v>
      </c>
      <c r="K200" s="26">
        <v>465</v>
      </c>
      <c r="L200" s="26">
        <v>465</v>
      </c>
      <c r="M200" s="26">
        <v>465</v>
      </c>
      <c r="N200" s="54" t="s">
        <v>23</v>
      </c>
    </row>
    <row r="201" spans="1:14" ht="39" thickBot="1">
      <c r="A201" s="931"/>
      <c r="B201" s="931"/>
      <c r="C201" s="61" t="s">
        <v>111</v>
      </c>
      <c r="D201" s="765" t="s">
        <v>16</v>
      </c>
      <c r="E201" s="59" t="s">
        <v>112</v>
      </c>
      <c r="F201" s="106">
        <v>5</v>
      </c>
      <c r="G201" s="77">
        <v>7</v>
      </c>
      <c r="H201" s="77">
        <v>7</v>
      </c>
      <c r="I201" s="403"/>
      <c r="J201" s="228" t="s">
        <v>1383</v>
      </c>
      <c r="K201" s="61" t="s">
        <v>1384</v>
      </c>
      <c r="L201" s="61" t="s">
        <v>1385</v>
      </c>
      <c r="M201" s="61" t="s">
        <v>1386</v>
      </c>
      <c r="N201" s="54" t="s">
        <v>113</v>
      </c>
    </row>
    <row r="202" spans="1:14" ht="13.5" thickBot="1">
      <c r="A202" s="94"/>
      <c r="B202" s="931"/>
      <c r="C202" s="385"/>
      <c r="D202" s="1167" t="s">
        <v>12</v>
      </c>
      <c r="E202" s="1168"/>
      <c r="F202" s="105">
        <f t="shared" ref="F202" si="17">SUM(F200:F201)</f>
        <v>205</v>
      </c>
      <c r="G202" s="78">
        <f t="shared" ref="G202:H202" si="18">SUM(G200:G201)</f>
        <v>307</v>
      </c>
      <c r="H202" s="78">
        <f t="shared" si="18"/>
        <v>310</v>
      </c>
      <c r="I202" s="590"/>
      <c r="J202" s="228"/>
      <c r="K202" s="7"/>
      <c r="L202" s="7"/>
      <c r="M202" s="7"/>
      <c r="N202" s="110"/>
    </row>
    <row r="203" spans="1:14" ht="13.5" thickBot="1">
      <c r="A203" s="123" t="s">
        <v>511</v>
      </c>
      <c r="B203" s="1152" t="s">
        <v>11</v>
      </c>
      <c r="C203" s="1153"/>
      <c r="D203" s="1153"/>
      <c r="E203" s="1154"/>
      <c r="F203" s="105">
        <f>SUM(F101+F107+F113+F121+F128+F135+F138+F143+F149+F155+F158+F162+F175+F179+F183+F188+F196+F199+F202)</f>
        <v>12685.517999999998</v>
      </c>
      <c r="G203" s="78">
        <f>SUM(G101+G107+G113+G121+G128+G135+G138+G143+G149+G155+G158+G162+G175+G179+G183+G188+G196+G199+G202)</f>
        <v>12919.299999999997</v>
      </c>
      <c r="H203" s="78">
        <f>SUM(H101+H107+H113+H121+H128+H135+H138+H143+H149+H155+H158+H162+H175+H179+H183+H188+H196+H199+H202)</f>
        <v>13652.16</v>
      </c>
      <c r="I203" s="590"/>
      <c r="J203" s="268"/>
      <c r="K203" s="7"/>
      <c r="L203" s="7"/>
      <c r="M203" s="7"/>
      <c r="N203" s="109"/>
    </row>
    <row r="204" spans="1:14" ht="13.5" thickBot="1">
      <c r="A204" s="263" t="s">
        <v>514</v>
      </c>
      <c r="B204" s="1121" t="s">
        <v>132</v>
      </c>
      <c r="C204" s="1122"/>
      <c r="D204" s="1122"/>
      <c r="E204" s="1122"/>
      <c r="F204" s="795"/>
      <c r="G204" s="622"/>
      <c r="H204" s="622"/>
      <c r="I204" s="626"/>
      <c r="J204" s="16"/>
      <c r="K204" s="7"/>
      <c r="L204" s="7"/>
      <c r="M204" s="7"/>
      <c r="N204" s="109"/>
    </row>
    <row r="205" spans="1:14">
      <c r="A205" s="930" t="s">
        <v>515</v>
      </c>
      <c r="B205" s="993" t="s">
        <v>745</v>
      </c>
      <c r="C205" s="28">
        <v>1</v>
      </c>
      <c r="D205" s="765" t="s">
        <v>16</v>
      </c>
      <c r="E205" s="384" t="s">
        <v>133</v>
      </c>
      <c r="F205" s="68">
        <v>5</v>
      </c>
      <c r="G205" s="494">
        <v>5</v>
      </c>
      <c r="H205" s="494">
        <v>5</v>
      </c>
      <c r="I205" s="627"/>
      <c r="J205" s="419" t="s">
        <v>746</v>
      </c>
      <c r="K205" s="61" t="s">
        <v>1751</v>
      </c>
      <c r="L205" s="61" t="s">
        <v>1751</v>
      </c>
      <c r="M205" s="61" t="s">
        <v>1751</v>
      </c>
      <c r="N205" s="110" t="s">
        <v>23</v>
      </c>
    </row>
    <row r="206" spans="1:14" ht="25.5">
      <c r="A206" s="931"/>
      <c r="B206" s="933"/>
      <c r="C206" s="28">
        <v>14</v>
      </c>
      <c r="D206" s="765" t="s">
        <v>16</v>
      </c>
      <c r="E206" s="53" t="s">
        <v>133</v>
      </c>
      <c r="F206" s="106"/>
      <c r="G206" s="494">
        <v>1</v>
      </c>
      <c r="H206" s="494">
        <v>1</v>
      </c>
      <c r="I206" s="627" t="s">
        <v>958</v>
      </c>
      <c r="J206" s="419" t="s">
        <v>1025</v>
      </c>
      <c r="K206" s="26"/>
      <c r="L206" s="26" t="s">
        <v>1513</v>
      </c>
      <c r="M206" s="26" t="s">
        <v>1513</v>
      </c>
      <c r="N206" s="110" t="s">
        <v>126</v>
      </c>
    </row>
    <row r="207" spans="1:14" ht="39" thickBot="1">
      <c r="A207" s="931"/>
      <c r="B207" s="933"/>
      <c r="C207" s="28">
        <v>26</v>
      </c>
      <c r="D207" s="765" t="s">
        <v>49</v>
      </c>
      <c r="E207" s="59" t="s">
        <v>112</v>
      </c>
      <c r="F207" s="106"/>
      <c r="G207" s="77"/>
      <c r="H207" s="77"/>
      <c r="I207" s="403"/>
      <c r="J207" s="228" t="s">
        <v>1709</v>
      </c>
      <c r="K207" s="61" t="s">
        <v>7</v>
      </c>
      <c r="L207" s="61" t="s">
        <v>7</v>
      </c>
      <c r="M207" s="61" t="s">
        <v>7</v>
      </c>
      <c r="N207" s="110" t="s">
        <v>113</v>
      </c>
    </row>
    <row r="208" spans="1:14" ht="13.5" thickBot="1">
      <c r="A208" s="932"/>
      <c r="B208" s="927"/>
      <c r="C208" s="88"/>
      <c r="D208" s="1084" t="s">
        <v>12</v>
      </c>
      <c r="E208" s="1085"/>
      <c r="F208" s="105">
        <f t="shared" ref="F208:H208" si="19">SUM(F205:F207)</f>
        <v>5</v>
      </c>
      <c r="G208" s="78">
        <f t="shared" si="19"/>
        <v>6</v>
      </c>
      <c r="H208" s="78">
        <f t="shared" si="19"/>
        <v>6</v>
      </c>
      <c r="I208" s="403" t="s">
        <v>955</v>
      </c>
      <c r="J208" s="267"/>
      <c r="K208" s="7"/>
      <c r="L208" s="7"/>
      <c r="M208" s="7"/>
      <c r="N208" s="110"/>
    </row>
    <row r="209" spans="1:14" ht="13.5" thickBot="1">
      <c r="A209" s="123"/>
      <c r="B209" s="1152" t="s">
        <v>11</v>
      </c>
      <c r="C209" s="1153"/>
      <c r="D209" s="1153"/>
      <c r="E209" s="1154"/>
      <c r="F209" s="105">
        <f t="shared" ref="F209:H209" si="20">SUM(F208)</f>
        <v>5</v>
      </c>
      <c r="G209" s="78">
        <f t="shared" si="20"/>
        <v>6</v>
      </c>
      <c r="H209" s="78">
        <f t="shared" si="20"/>
        <v>6</v>
      </c>
      <c r="I209" s="403"/>
      <c r="J209" s="228"/>
      <c r="K209" s="7"/>
      <c r="L209" s="7"/>
      <c r="M209" s="7"/>
      <c r="N209" s="109"/>
    </row>
    <row r="210" spans="1:14" ht="13.5" thickBot="1">
      <c r="A210" s="1153" t="s">
        <v>598</v>
      </c>
      <c r="B210" s="1153"/>
      <c r="C210" s="1153"/>
      <c r="D210" s="1153"/>
      <c r="E210" s="1153"/>
      <c r="F210" s="105">
        <f>SUM(F92+F203+F209)</f>
        <v>17310.235999999997</v>
      </c>
      <c r="G210" s="78">
        <f>SUM(G92+G203+G209)</f>
        <v>13010.699999999997</v>
      </c>
      <c r="H210" s="78">
        <f>SUM(H92+H203+H209)</f>
        <v>13672.66</v>
      </c>
      <c r="I210" s="590"/>
      <c r="J210" s="228"/>
      <c r="K210" s="7"/>
      <c r="L210" s="7"/>
      <c r="M210" s="7"/>
      <c r="N210" s="109"/>
    </row>
    <row r="211" spans="1:14" ht="30.75" customHeight="1" thickBot="1">
      <c r="A211" s="266" t="s">
        <v>5</v>
      </c>
      <c r="B211" s="1160" t="s">
        <v>135</v>
      </c>
      <c r="C211" s="1161"/>
      <c r="D211" s="1161"/>
      <c r="E211" s="1161"/>
      <c r="F211" s="797"/>
      <c r="G211" s="623"/>
      <c r="H211" s="623"/>
      <c r="I211" s="626"/>
      <c r="J211" s="16"/>
      <c r="K211" s="7"/>
      <c r="L211" s="7"/>
      <c r="M211" s="7"/>
      <c r="N211" s="109"/>
    </row>
    <row r="212" spans="1:14" ht="13.5" thickBot="1">
      <c r="A212" s="264" t="s">
        <v>538</v>
      </c>
      <c r="B212" s="1121" t="s">
        <v>136</v>
      </c>
      <c r="C212" s="1122"/>
      <c r="D212" s="1122"/>
      <c r="E212" s="402"/>
      <c r="F212" s="797"/>
      <c r="G212" s="623"/>
      <c r="H212" s="623"/>
      <c r="I212" s="626"/>
      <c r="J212" s="16"/>
      <c r="K212" s="7"/>
      <c r="L212" s="7"/>
      <c r="M212" s="7"/>
      <c r="N212" s="110"/>
    </row>
    <row r="213" spans="1:14" ht="38.25">
      <c r="A213" s="83" t="s">
        <v>539</v>
      </c>
      <c r="B213" s="930" t="s">
        <v>760</v>
      </c>
      <c r="C213" s="61" t="s">
        <v>137</v>
      </c>
      <c r="D213" s="765" t="s">
        <v>16</v>
      </c>
      <c r="E213" s="59" t="s">
        <v>119</v>
      </c>
      <c r="F213" s="68">
        <v>20.8</v>
      </c>
      <c r="G213" s="77">
        <v>24.6</v>
      </c>
      <c r="H213" s="77">
        <v>25.7</v>
      </c>
      <c r="I213" s="403"/>
      <c r="J213" s="228" t="s">
        <v>138</v>
      </c>
      <c r="K213" s="61" t="s">
        <v>57</v>
      </c>
      <c r="L213" s="61" t="s">
        <v>58</v>
      </c>
      <c r="M213" s="61" t="s">
        <v>81</v>
      </c>
      <c r="N213" s="54" t="s">
        <v>102</v>
      </c>
    </row>
    <row r="214" spans="1:14" ht="25.5">
      <c r="A214" s="81"/>
      <c r="B214" s="931"/>
      <c r="C214" s="61" t="s">
        <v>137</v>
      </c>
      <c r="D214" s="765" t="s">
        <v>16</v>
      </c>
      <c r="E214" s="59" t="s">
        <v>119</v>
      </c>
      <c r="F214" s="106">
        <v>2</v>
      </c>
      <c r="G214" s="77">
        <v>3</v>
      </c>
      <c r="H214" s="77">
        <v>3</v>
      </c>
      <c r="I214" s="403"/>
      <c r="J214" s="48" t="s">
        <v>468</v>
      </c>
      <c r="K214" s="61" t="s">
        <v>1301</v>
      </c>
      <c r="L214" s="61" t="s">
        <v>1570</v>
      </c>
      <c r="M214" s="61" t="s">
        <v>1219</v>
      </c>
      <c r="N214" s="54" t="s">
        <v>102</v>
      </c>
    </row>
    <row r="215" spans="1:14" ht="25.5">
      <c r="A215" s="81"/>
      <c r="B215" s="931"/>
      <c r="C215" s="61" t="s">
        <v>137</v>
      </c>
      <c r="D215" s="765" t="s">
        <v>16</v>
      </c>
      <c r="E215" s="59" t="s">
        <v>119</v>
      </c>
      <c r="F215" s="106">
        <v>3</v>
      </c>
      <c r="G215" s="77">
        <v>4.2</v>
      </c>
      <c r="H215" s="77">
        <v>4.3</v>
      </c>
      <c r="I215" s="403"/>
      <c r="J215" s="48" t="s">
        <v>1300</v>
      </c>
      <c r="K215" s="61" t="s">
        <v>1062</v>
      </c>
      <c r="L215" s="61" t="s">
        <v>1110</v>
      </c>
      <c r="M215" s="61" t="s">
        <v>1301</v>
      </c>
      <c r="N215" s="54" t="s">
        <v>102</v>
      </c>
    </row>
    <row r="216" spans="1:14" ht="25.5">
      <c r="A216" s="81"/>
      <c r="B216" s="931"/>
      <c r="C216" s="61" t="s">
        <v>137</v>
      </c>
      <c r="D216" s="765" t="s">
        <v>16</v>
      </c>
      <c r="E216" s="59" t="s">
        <v>119</v>
      </c>
      <c r="F216" s="106">
        <v>2</v>
      </c>
      <c r="G216" s="77">
        <v>3.1</v>
      </c>
      <c r="H216" s="77">
        <v>3.1</v>
      </c>
      <c r="I216" s="403"/>
      <c r="J216" s="48" t="s">
        <v>1302</v>
      </c>
      <c r="K216" s="61" t="s">
        <v>1303</v>
      </c>
      <c r="L216" s="61" t="s">
        <v>1304</v>
      </c>
      <c r="M216" s="61" t="s">
        <v>1305</v>
      </c>
      <c r="N216" s="54" t="s">
        <v>102</v>
      </c>
    </row>
    <row r="217" spans="1:14" ht="39" thickBot="1">
      <c r="A217" s="81"/>
      <c r="B217" s="931"/>
      <c r="C217" s="61" t="s">
        <v>137</v>
      </c>
      <c r="D217" s="765" t="s">
        <v>16</v>
      </c>
      <c r="E217" s="59" t="s">
        <v>823</v>
      </c>
      <c r="F217" s="106">
        <v>37</v>
      </c>
      <c r="G217" s="77">
        <v>40</v>
      </c>
      <c r="H217" s="77">
        <v>40</v>
      </c>
      <c r="I217" s="403"/>
      <c r="J217" s="228" t="s">
        <v>139</v>
      </c>
      <c r="K217" s="61" t="s">
        <v>1567</v>
      </c>
      <c r="L217" s="61" t="s">
        <v>1568</v>
      </c>
      <c r="M217" s="61" t="s">
        <v>1569</v>
      </c>
      <c r="N217" s="54" t="s">
        <v>102</v>
      </c>
    </row>
    <row r="218" spans="1:14" ht="13.5" thickBot="1">
      <c r="A218" s="94"/>
      <c r="B218" s="932"/>
      <c r="C218" s="44"/>
      <c r="D218" s="1084" t="s">
        <v>12</v>
      </c>
      <c r="E218" s="1117"/>
      <c r="F218" s="105">
        <f t="shared" ref="F218" si="21">SUM(F213:F217)</f>
        <v>64.8</v>
      </c>
      <c r="G218" s="78">
        <f t="shared" ref="G218:H218" si="22">SUM(G213:G217)</f>
        <v>74.900000000000006</v>
      </c>
      <c r="H218" s="78">
        <f t="shared" si="22"/>
        <v>76.099999999999994</v>
      </c>
      <c r="I218" s="403" t="s">
        <v>1826</v>
      </c>
      <c r="J218" s="228"/>
      <c r="K218" s="61"/>
      <c r="L218" s="61"/>
      <c r="M218" s="61"/>
      <c r="N218" s="54"/>
    </row>
    <row r="219" spans="1:14" ht="33" customHeight="1">
      <c r="A219" s="930" t="s">
        <v>540</v>
      </c>
      <c r="B219" s="926" t="s">
        <v>761</v>
      </c>
      <c r="C219" s="28">
        <v>1</v>
      </c>
      <c r="D219" s="765" t="s">
        <v>16</v>
      </c>
      <c r="E219" s="59" t="s">
        <v>78</v>
      </c>
      <c r="F219" s="106">
        <v>0</v>
      </c>
      <c r="G219" s="77">
        <v>168</v>
      </c>
      <c r="H219" s="77">
        <v>70</v>
      </c>
      <c r="I219" s="403"/>
      <c r="J219" s="419" t="s">
        <v>747</v>
      </c>
      <c r="K219" s="26">
        <v>3</v>
      </c>
      <c r="L219" s="26">
        <v>3</v>
      </c>
      <c r="M219" s="26">
        <v>3</v>
      </c>
      <c r="N219" s="110" t="s">
        <v>23</v>
      </c>
    </row>
    <row r="220" spans="1:14" ht="33" customHeight="1">
      <c r="A220" s="931"/>
      <c r="B220" s="933"/>
      <c r="C220" s="28">
        <v>27</v>
      </c>
      <c r="D220" s="765" t="s">
        <v>16</v>
      </c>
      <c r="E220" s="59" t="s">
        <v>98</v>
      </c>
      <c r="F220" s="106"/>
      <c r="G220" s="77">
        <v>14</v>
      </c>
      <c r="H220" s="77">
        <v>14</v>
      </c>
      <c r="I220" s="403"/>
      <c r="J220" s="231" t="s">
        <v>1571</v>
      </c>
      <c r="K220" s="61"/>
      <c r="L220" s="61" t="s">
        <v>1525</v>
      </c>
      <c r="M220" s="61" t="s">
        <v>1525</v>
      </c>
      <c r="N220" s="110" t="s">
        <v>102</v>
      </c>
    </row>
    <row r="221" spans="1:14" ht="33" customHeight="1">
      <c r="A221" s="931"/>
      <c r="B221" s="933"/>
      <c r="C221" s="28">
        <v>1</v>
      </c>
      <c r="D221" s="765" t="s">
        <v>49</v>
      </c>
      <c r="E221" s="59" t="s">
        <v>78</v>
      </c>
      <c r="F221" s="106"/>
      <c r="G221" s="77"/>
      <c r="H221" s="77">
        <v>220</v>
      </c>
      <c r="I221" s="403"/>
      <c r="J221" s="231" t="s">
        <v>1814</v>
      </c>
      <c r="K221" s="61"/>
      <c r="L221" s="61"/>
      <c r="M221" s="61" t="s">
        <v>1815</v>
      </c>
      <c r="N221" s="110" t="s">
        <v>23</v>
      </c>
    </row>
    <row r="222" spans="1:14" ht="33" customHeight="1">
      <c r="A222" s="931"/>
      <c r="B222" s="933"/>
      <c r="C222" s="28">
        <v>1</v>
      </c>
      <c r="D222" s="50" t="s">
        <v>49</v>
      </c>
      <c r="E222" s="59" t="s">
        <v>78</v>
      </c>
      <c r="F222" s="106"/>
      <c r="G222" s="77">
        <v>170</v>
      </c>
      <c r="H222" s="77"/>
      <c r="I222" s="403"/>
      <c r="J222" s="231" t="s">
        <v>1810</v>
      </c>
      <c r="K222" s="61"/>
      <c r="L222" s="61" t="s">
        <v>1811</v>
      </c>
      <c r="M222" s="26"/>
      <c r="N222" s="110" t="s">
        <v>23</v>
      </c>
    </row>
    <row r="223" spans="1:14" ht="45" customHeight="1">
      <c r="A223" s="931"/>
      <c r="B223" s="933"/>
      <c r="C223" s="28">
        <v>1</v>
      </c>
      <c r="D223" s="50" t="s">
        <v>49</v>
      </c>
      <c r="E223" s="59" t="s">
        <v>78</v>
      </c>
      <c r="F223" s="106"/>
      <c r="G223" s="77">
        <v>280</v>
      </c>
      <c r="H223" s="77"/>
      <c r="I223" s="403"/>
      <c r="J223" s="890" t="s">
        <v>1813</v>
      </c>
      <c r="K223" s="61"/>
      <c r="L223" s="61" t="s">
        <v>1809</v>
      </c>
      <c r="M223" s="26"/>
      <c r="N223" s="110" t="s">
        <v>23</v>
      </c>
    </row>
    <row r="224" spans="1:14" ht="33" customHeight="1" thickBot="1">
      <c r="A224" s="931"/>
      <c r="B224" s="933"/>
      <c r="C224" s="28">
        <v>1</v>
      </c>
      <c r="D224" s="50" t="s">
        <v>49</v>
      </c>
      <c r="E224" s="59" t="s">
        <v>78</v>
      </c>
      <c r="F224" s="106"/>
      <c r="G224" s="77">
        <v>160</v>
      </c>
      <c r="H224" s="77"/>
      <c r="I224" s="403"/>
      <c r="J224" s="890" t="s">
        <v>1812</v>
      </c>
      <c r="K224" s="61"/>
      <c r="L224" s="61" t="s">
        <v>1367</v>
      </c>
      <c r="M224" s="26"/>
      <c r="N224" s="110" t="s">
        <v>23</v>
      </c>
    </row>
    <row r="225" spans="1:14" ht="13.5" thickBot="1">
      <c r="A225" s="932"/>
      <c r="B225" s="933"/>
      <c r="C225" s="88"/>
      <c r="D225" s="1084" t="s">
        <v>12</v>
      </c>
      <c r="E225" s="1117"/>
      <c r="F225" s="105">
        <f>SUM(F219:F224)</f>
        <v>0</v>
      </c>
      <c r="G225" s="78">
        <f>SUM(G219:G224)</f>
        <v>792</v>
      </c>
      <c r="H225" s="78">
        <f>SUM(H219:H224)</f>
        <v>304</v>
      </c>
      <c r="I225" s="403" t="s">
        <v>1825</v>
      </c>
      <c r="J225" s="267"/>
      <c r="K225" s="7"/>
      <c r="L225" s="7"/>
      <c r="M225" s="7"/>
      <c r="N225" s="110"/>
    </row>
    <row r="226" spans="1:14" ht="102">
      <c r="A226" s="81" t="s">
        <v>544</v>
      </c>
      <c r="B226" s="907" t="s">
        <v>1016</v>
      </c>
      <c r="C226" s="47" t="s">
        <v>7</v>
      </c>
      <c r="D226" s="787" t="s">
        <v>16</v>
      </c>
      <c r="E226" s="52" t="s">
        <v>133</v>
      </c>
      <c r="F226" s="106">
        <v>20</v>
      </c>
      <c r="G226" s="77">
        <v>30</v>
      </c>
      <c r="H226" s="77">
        <v>30</v>
      </c>
      <c r="I226" s="403"/>
      <c r="J226" s="593" t="s">
        <v>709</v>
      </c>
      <c r="K226" s="61" t="s">
        <v>9</v>
      </c>
      <c r="L226" s="61" t="s">
        <v>9</v>
      </c>
      <c r="M226" s="61" t="s">
        <v>9</v>
      </c>
      <c r="N226" s="42" t="s">
        <v>23</v>
      </c>
    </row>
    <row r="227" spans="1:14" ht="13.5" thickBot="1">
      <c r="A227" s="81"/>
      <c r="B227" s="907"/>
      <c r="C227" s="61"/>
      <c r="D227" s="725"/>
      <c r="E227" s="53"/>
      <c r="F227" s="106"/>
      <c r="G227" s="77"/>
      <c r="H227" s="77"/>
      <c r="I227" s="403"/>
      <c r="J227" s="48"/>
      <c r="K227" s="61"/>
      <c r="L227" s="61"/>
      <c r="M227" s="61"/>
      <c r="N227" s="42"/>
    </row>
    <row r="228" spans="1:14" ht="13.5" thickBot="1">
      <c r="A228" s="94"/>
      <c r="B228" s="907"/>
      <c r="C228" s="61"/>
      <c r="D228" s="1116" t="s">
        <v>12</v>
      </c>
      <c r="E228" s="1117"/>
      <c r="F228" s="105">
        <f t="shared" ref="F228" si="23">SUM(F226:F227)</f>
        <v>20</v>
      </c>
      <c r="G228" s="78">
        <f t="shared" ref="G228:H228" si="24">SUM(G226:G227)</f>
        <v>30</v>
      </c>
      <c r="H228" s="78">
        <f t="shared" si="24"/>
        <v>30</v>
      </c>
      <c r="I228" s="403" t="s">
        <v>959</v>
      </c>
      <c r="J228" s="231"/>
      <c r="K228" s="7"/>
      <c r="L228" s="7"/>
      <c r="M228" s="7"/>
      <c r="N228" s="76"/>
    </row>
    <row r="229" spans="1:14" ht="38.25">
      <c r="A229" s="83" t="s">
        <v>545</v>
      </c>
      <c r="B229" s="933" t="s">
        <v>762</v>
      </c>
      <c r="C229" s="26">
        <v>27</v>
      </c>
      <c r="D229" s="725" t="s">
        <v>16</v>
      </c>
      <c r="E229" s="59" t="s">
        <v>98</v>
      </c>
      <c r="F229" s="106">
        <v>4</v>
      </c>
      <c r="G229" s="77">
        <v>4.5</v>
      </c>
      <c r="H229" s="77">
        <v>4.5</v>
      </c>
      <c r="I229" s="403"/>
      <c r="J229" s="48" t="s">
        <v>120</v>
      </c>
      <c r="K229" s="61" t="s">
        <v>1306</v>
      </c>
      <c r="L229" s="61" t="s">
        <v>1307</v>
      </c>
      <c r="M229" s="61" t="s">
        <v>1308</v>
      </c>
      <c r="N229" s="54" t="s">
        <v>102</v>
      </c>
    </row>
    <row r="230" spans="1:14">
      <c r="A230" s="81"/>
      <c r="B230" s="933"/>
      <c r="C230" s="26">
        <v>27</v>
      </c>
      <c r="D230" s="765" t="s">
        <v>16</v>
      </c>
      <c r="E230" s="53" t="s">
        <v>54</v>
      </c>
      <c r="F230" s="106">
        <v>5.82</v>
      </c>
      <c r="G230" s="77">
        <v>6</v>
      </c>
      <c r="H230" s="77">
        <v>6</v>
      </c>
      <c r="I230" s="403"/>
      <c r="J230" s="48" t="s">
        <v>1026</v>
      </c>
      <c r="K230" s="61" t="s">
        <v>7</v>
      </c>
      <c r="L230" s="61" t="s">
        <v>7</v>
      </c>
      <c r="M230" s="61" t="s">
        <v>7</v>
      </c>
      <c r="N230" s="54" t="s">
        <v>102</v>
      </c>
    </row>
    <row r="231" spans="1:14" ht="25.5">
      <c r="A231" s="81"/>
      <c r="B231" s="933"/>
      <c r="C231" s="26">
        <v>27</v>
      </c>
      <c r="D231" s="765" t="s">
        <v>16</v>
      </c>
      <c r="E231" s="59" t="s">
        <v>54</v>
      </c>
      <c r="F231" s="106">
        <v>8</v>
      </c>
      <c r="G231" s="77"/>
      <c r="H231" s="77"/>
      <c r="I231" s="403"/>
      <c r="J231" s="228" t="s">
        <v>1027</v>
      </c>
      <c r="K231" s="61" t="s">
        <v>7</v>
      </c>
      <c r="L231" s="61"/>
      <c r="M231" s="61"/>
      <c r="N231" s="54" t="s">
        <v>102</v>
      </c>
    </row>
    <row r="232" spans="1:14" ht="38.25">
      <c r="A232" s="81"/>
      <c r="B232" s="933"/>
      <c r="C232" s="26">
        <v>27</v>
      </c>
      <c r="D232" s="765" t="s">
        <v>16</v>
      </c>
      <c r="E232" s="53" t="s">
        <v>54</v>
      </c>
      <c r="F232" s="106">
        <v>22</v>
      </c>
      <c r="G232" s="77"/>
      <c r="H232" s="77"/>
      <c r="I232" s="403"/>
      <c r="J232" s="48" t="s">
        <v>1440</v>
      </c>
      <c r="K232" s="61" t="s">
        <v>9</v>
      </c>
      <c r="L232" s="61"/>
      <c r="M232" s="61"/>
      <c r="N232" s="54" t="s">
        <v>102</v>
      </c>
    </row>
    <row r="233" spans="1:14" ht="25.5">
      <c r="A233" s="81"/>
      <c r="B233" s="933"/>
      <c r="C233" s="26">
        <v>27</v>
      </c>
      <c r="D233" s="765" t="s">
        <v>16</v>
      </c>
      <c r="E233" s="53" t="s">
        <v>54</v>
      </c>
      <c r="F233" s="106">
        <v>2</v>
      </c>
      <c r="G233" s="77"/>
      <c r="H233" s="77"/>
      <c r="I233" s="403"/>
      <c r="J233" s="48" t="s">
        <v>824</v>
      </c>
      <c r="K233" s="61" t="s">
        <v>7</v>
      </c>
      <c r="L233" s="61"/>
      <c r="M233" s="61"/>
      <c r="N233" s="54" t="s">
        <v>102</v>
      </c>
    </row>
    <row r="234" spans="1:14">
      <c r="A234" s="81"/>
      <c r="B234" s="933"/>
      <c r="C234" s="28">
        <v>27</v>
      </c>
      <c r="D234" s="61" t="s">
        <v>16</v>
      </c>
      <c r="E234" s="90" t="s">
        <v>54</v>
      </c>
      <c r="F234" s="106">
        <v>5</v>
      </c>
      <c r="G234" s="77">
        <v>5</v>
      </c>
      <c r="H234" s="77">
        <v>5</v>
      </c>
      <c r="I234" s="403"/>
      <c r="J234" s="231" t="s">
        <v>121</v>
      </c>
      <c r="K234" s="61" t="s">
        <v>1219</v>
      </c>
      <c r="L234" s="61" t="s">
        <v>1299</v>
      </c>
      <c r="M234" s="61" t="s">
        <v>1128</v>
      </c>
      <c r="N234" s="125" t="s">
        <v>102</v>
      </c>
    </row>
    <row r="235" spans="1:14">
      <c r="A235" s="81"/>
      <c r="B235" s="933"/>
      <c r="C235" s="28">
        <v>27</v>
      </c>
      <c r="D235" s="61" t="s">
        <v>16</v>
      </c>
      <c r="E235" s="90" t="s">
        <v>54</v>
      </c>
      <c r="F235" s="106">
        <v>1.2</v>
      </c>
      <c r="G235" s="77">
        <v>1.5</v>
      </c>
      <c r="H235" s="77">
        <v>1.5</v>
      </c>
      <c r="I235" s="403"/>
      <c r="J235" s="231" t="s">
        <v>1441</v>
      </c>
      <c r="K235" s="61" t="s">
        <v>1525</v>
      </c>
      <c r="L235" s="61" t="s">
        <v>1550</v>
      </c>
      <c r="M235" s="61" t="s">
        <v>1303</v>
      </c>
      <c r="N235" s="125" t="s">
        <v>102</v>
      </c>
    </row>
    <row r="236" spans="1:14" ht="38.25">
      <c r="A236" s="81"/>
      <c r="B236" s="933"/>
      <c r="C236" s="28">
        <v>27</v>
      </c>
      <c r="D236" s="61" t="s">
        <v>16</v>
      </c>
      <c r="E236" s="90" t="s">
        <v>54</v>
      </c>
      <c r="F236" s="106">
        <v>20</v>
      </c>
      <c r="G236" s="77"/>
      <c r="H236" s="77"/>
      <c r="I236" s="403"/>
      <c r="J236" s="231" t="s">
        <v>1012</v>
      </c>
      <c r="K236" s="61" t="s">
        <v>7</v>
      </c>
      <c r="L236" s="61"/>
      <c r="M236" s="61"/>
      <c r="N236" s="110" t="s">
        <v>102</v>
      </c>
    </row>
    <row r="237" spans="1:14" ht="25.5">
      <c r="A237" s="81"/>
      <c r="B237" s="933"/>
      <c r="C237" s="28">
        <v>27</v>
      </c>
      <c r="D237" s="789" t="s">
        <v>16</v>
      </c>
      <c r="E237" s="90" t="s">
        <v>54</v>
      </c>
      <c r="F237" s="106">
        <v>3.1</v>
      </c>
      <c r="G237" s="77"/>
      <c r="H237" s="77"/>
      <c r="I237" s="403"/>
      <c r="J237" s="231" t="s">
        <v>1572</v>
      </c>
      <c r="K237" s="61" t="s">
        <v>7</v>
      </c>
      <c r="L237" s="61" t="s">
        <v>1124</v>
      </c>
      <c r="M237" s="61" t="s">
        <v>1124</v>
      </c>
      <c r="N237" s="125" t="s">
        <v>102</v>
      </c>
    </row>
    <row r="238" spans="1:14" ht="39" thickBot="1">
      <c r="A238" s="81"/>
      <c r="B238" s="927"/>
      <c r="C238" s="26">
        <v>27</v>
      </c>
      <c r="D238" s="385" t="s">
        <v>16</v>
      </c>
      <c r="E238" s="90" t="s">
        <v>98</v>
      </c>
      <c r="F238" s="106">
        <v>1.2</v>
      </c>
      <c r="G238" s="77">
        <v>1.4</v>
      </c>
      <c r="H238" s="77">
        <v>1.4</v>
      </c>
      <c r="I238" s="403"/>
      <c r="J238" s="228" t="s">
        <v>792</v>
      </c>
      <c r="K238" s="61" t="s">
        <v>1309</v>
      </c>
      <c r="L238" s="61" t="s">
        <v>1309</v>
      </c>
      <c r="M238" s="61" t="s">
        <v>1309</v>
      </c>
      <c r="N238" s="48" t="s">
        <v>102</v>
      </c>
    </row>
    <row r="239" spans="1:14" ht="13.5" thickBot="1">
      <c r="A239" s="94"/>
      <c r="B239" s="927"/>
      <c r="C239" s="82"/>
      <c r="D239" s="1084" t="s">
        <v>12</v>
      </c>
      <c r="E239" s="1117"/>
      <c r="F239" s="105">
        <f>SUM(F229:F238)</f>
        <v>72.320000000000007</v>
      </c>
      <c r="G239" s="78">
        <f>SUM(G229:G238)</f>
        <v>18.399999999999999</v>
      </c>
      <c r="H239" s="78">
        <f>SUM(H229:H238)</f>
        <v>18.399999999999999</v>
      </c>
      <c r="I239" s="403" t="s">
        <v>959</v>
      </c>
      <c r="J239" s="228"/>
      <c r="K239" s="61"/>
      <c r="L239" s="61"/>
      <c r="M239" s="61"/>
      <c r="N239" s="110"/>
    </row>
    <row r="240" spans="1:14" ht="13.5" thickBot="1">
      <c r="A240" s="76" t="s">
        <v>538</v>
      </c>
      <c r="B240" s="1157" t="s">
        <v>11</v>
      </c>
      <c r="C240" s="1158"/>
      <c r="D240" s="1158"/>
      <c r="E240" s="1159"/>
      <c r="F240" s="105">
        <f>SUM(F218+F225+F228+F239)</f>
        <v>157.12</v>
      </c>
      <c r="G240" s="78">
        <f>SUM(G218+G225+G228+G239)</f>
        <v>915.3</v>
      </c>
      <c r="H240" s="78">
        <f>SUM(H218+H225+H228+H239)</f>
        <v>428.5</v>
      </c>
      <c r="I240" s="590"/>
      <c r="J240" s="228"/>
      <c r="K240" s="7"/>
      <c r="L240" s="7"/>
      <c r="M240" s="7"/>
      <c r="N240" s="109"/>
    </row>
    <row r="241" spans="1:14" ht="13.5" thickBot="1">
      <c r="A241" s="848" t="s">
        <v>5</v>
      </c>
      <c r="B241" s="1157" t="s">
        <v>13</v>
      </c>
      <c r="C241" s="1158"/>
      <c r="D241" s="1158"/>
      <c r="E241" s="1159"/>
      <c r="F241" s="105">
        <f t="shared" ref="F241" si="25">SUM(F240)</f>
        <v>157.12</v>
      </c>
      <c r="G241" s="78">
        <f t="shared" ref="G241:H241" si="26">SUM(G240)</f>
        <v>915.3</v>
      </c>
      <c r="H241" s="78">
        <f t="shared" si="26"/>
        <v>428.5</v>
      </c>
      <c r="I241" s="590"/>
      <c r="J241" s="228"/>
      <c r="K241" s="7"/>
      <c r="L241" s="7"/>
      <c r="M241" s="7"/>
      <c r="N241" s="109"/>
    </row>
    <row r="242" spans="1:14" ht="13.5" thickBot="1">
      <c r="A242" s="266" t="s">
        <v>6</v>
      </c>
      <c r="B242" s="1165" t="s">
        <v>140</v>
      </c>
      <c r="C242" s="1166"/>
      <c r="D242" s="1166"/>
      <c r="E242" s="1166"/>
      <c r="F242" s="795"/>
      <c r="G242" s="624"/>
      <c r="H242" s="622"/>
      <c r="I242" s="628"/>
      <c r="J242" s="16"/>
      <c r="K242" s="7"/>
      <c r="L242" s="7"/>
      <c r="M242" s="7"/>
      <c r="N242" s="109"/>
    </row>
    <row r="243" spans="1:14" ht="13.5" thickBot="1">
      <c r="A243" s="147" t="s">
        <v>541</v>
      </c>
      <c r="B243" s="1121" t="s">
        <v>141</v>
      </c>
      <c r="C243" s="1122"/>
      <c r="D243" s="1122"/>
      <c r="E243" s="1122"/>
      <c r="F243" s="797"/>
      <c r="G243" s="625"/>
      <c r="H243" s="623"/>
      <c r="I243" s="628"/>
      <c r="J243" s="16"/>
      <c r="K243" s="7"/>
      <c r="L243" s="7"/>
      <c r="M243" s="7"/>
      <c r="N243" s="110"/>
    </row>
    <row r="244" spans="1:14" ht="38.25">
      <c r="A244" s="83" t="s">
        <v>542</v>
      </c>
      <c r="B244" s="993" t="s">
        <v>142</v>
      </c>
      <c r="C244" s="126" t="s">
        <v>143</v>
      </c>
      <c r="D244" s="765" t="s">
        <v>16</v>
      </c>
      <c r="E244" s="53" t="s">
        <v>144</v>
      </c>
      <c r="F244" s="68">
        <v>51</v>
      </c>
      <c r="G244" s="77">
        <v>60.6</v>
      </c>
      <c r="H244" s="77">
        <v>66.8</v>
      </c>
      <c r="I244" s="403"/>
      <c r="J244" s="363" t="s">
        <v>145</v>
      </c>
      <c r="K244" s="348" t="s">
        <v>1582</v>
      </c>
      <c r="L244" s="348" t="s">
        <v>1583</v>
      </c>
      <c r="M244" s="348" t="s">
        <v>1584</v>
      </c>
      <c r="N244" s="16" t="s">
        <v>125</v>
      </c>
    </row>
    <row r="245" spans="1:14" ht="38.25">
      <c r="A245" s="81"/>
      <c r="B245" s="933"/>
      <c r="C245" s="126" t="s">
        <v>143</v>
      </c>
      <c r="D245" s="765" t="s">
        <v>16</v>
      </c>
      <c r="E245" s="53" t="s">
        <v>144</v>
      </c>
      <c r="F245" s="106">
        <v>8</v>
      </c>
      <c r="G245" s="77">
        <v>8</v>
      </c>
      <c r="H245" s="77">
        <v>9.6999999999999993</v>
      </c>
      <c r="I245" s="403"/>
      <c r="J245" s="363" t="s">
        <v>1405</v>
      </c>
      <c r="K245" s="348" t="s">
        <v>1396</v>
      </c>
      <c r="L245" s="348" t="s">
        <v>1406</v>
      </c>
      <c r="M245" s="348" t="s">
        <v>1344</v>
      </c>
      <c r="N245" s="16" t="s">
        <v>125</v>
      </c>
    </row>
    <row r="246" spans="1:14" ht="90" thickBot="1">
      <c r="A246" s="81"/>
      <c r="B246" s="933"/>
      <c r="C246" s="126" t="s">
        <v>467</v>
      </c>
      <c r="D246" s="790" t="s">
        <v>43</v>
      </c>
      <c r="E246" s="130" t="s">
        <v>144</v>
      </c>
      <c r="F246" s="106">
        <v>68.2</v>
      </c>
      <c r="G246" s="77">
        <v>68</v>
      </c>
      <c r="H246" s="77"/>
      <c r="I246" s="403"/>
      <c r="J246" s="48" t="s">
        <v>930</v>
      </c>
      <c r="K246" s="26">
        <v>30</v>
      </c>
      <c r="L246" s="26">
        <v>30</v>
      </c>
      <c r="M246" s="26"/>
      <c r="N246" s="16" t="s">
        <v>125</v>
      </c>
    </row>
    <row r="247" spans="1:14" ht="13.5" thickBot="1">
      <c r="A247" s="94"/>
      <c r="B247" s="927"/>
      <c r="C247" s="88"/>
      <c r="D247" s="1084" t="s">
        <v>12</v>
      </c>
      <c r="E247" s="1117"/>
      <c r="F247" s="105">
        <f>SUM(F244:F246)</f>
        <v>127.2</v>
      </c>
      <c r="G247" s="78">
        <f>SUM(G244:G246)</f>
        <v>136.6</v>
      </c>
      <c r="H247" s="78">
        <f>SUM(H244:H246)</f>
        <v>76.5</v>
      </c>
      <c r="I247" s="403" t="s">
        <v>960</v>
      </c>
      <c r="J247" s="48"/>
      <c r="K247" s="26"/>
      <c r="L247" s="26"/>
      <c r="M247" s="26"/>
      <c r="N247" s="110"/>
    </row>
    <row r="248" spans="1:14" ht="25.5">
      <c r="A248" s="83" t="s">
        <v>543</v>
      </c>
      <c r="B248" s="926" t="s">
        <v>147</v>
      </c>
      <c r="C248" s="60" t="s">
        <v>7</v>
      </c>
      <c r="D248" s="223" t="s">
        <v>16</v>
      </c>
      <c r="E248" s="418" t="s">
        <v>148</v>
      </c>
      <c r="F248" s="106">
        <v>6</v>
      </c>
      <c r="G248" s="77">
        <v>6</v>
      </c>
      <c r="H248" s="77">
        <v>6</v>
      </c>
      <c r="I248" s="403"/>
      <c r="J248" s="269" t="s">
        <v>722</v>
      </c>
      <c r="K248" s="61" t="s">
        <v>1172</v>
      </c>
      <c r="L248" s="61" t="s">
        <v>1172</v>
      </c>
      <c r="M248" s="61" t="s">
        <v>1172</v>
      </c>
      <c r="N248" s="64" t="s">
        <v>23</v>
      </c>
    </row>
    <row r="249" spans="1:14" ht="38.25">
      <c r="A249" s="81"/>
      <c r="B249" s="933"/>
      <c r="C249" s="60" t="s">
        <v>7</v>
      </c>
      <c r="D249" s="223" t="s">
        <v>16</v>
      </c>
      <c r="E249" s="418" t="s">
        <v>148</v>
      </c>
      <c r="F249" s="106"/>
      <c r="G249" s="77">
        <v>3</v>
      </c>
      <c r="H249" s="77">
        <v>3</v>
      </c>
      <c r="I249" s="403"/>
      <c r="J249" s="269" t="s">
        <v>1173</v>
      </c>
      <c r="K249" s="61"/>
      <c r="L249" s="61" t="s">
        <v>7</v>
      </c>
      <c r="M249" s="61" t="s">
        <v>7</v>
      </c>
      <c r="N249" s="64" t="s">
        <v>23</v>
      </c>
    </row>
    <row r="250" spans="1:14" ht="51">
      <c r="A250" s="81"/>
      <c r="B250" s="933"/>
      <c r="C250" s="60" t="s">
        <v>7</v>
      </c>
      <c r="D250" s="223" t="s">
        <v>16</v>
      </c>
      <c r="E250" s="418" t="s">
        <v>148</v>
      </c>
      <c r="F250" s="106">
        <v>8.5</v>
      </c>
      <c r="G250" s="77">
        <v>9</v>
      </c>
      <c r="H250" s="77">
        <v>9</v>
      </c>
      <c r="I250" s="403"/>
      <c r="J250" s="269" t="s">
        <v>1174</v>
      </c>
      <c r="K250" s="61" t="s">
        <v>10</v>
      </c>
      <c r="L250" s="61" t="s">
        <v>10</v>
      </c>
      <c r="M250" s="26">
        <v>4</v>
      </c>
      <c r="N250" s="64" t="s">
        <v>23</v>
      </c>
    </row>
    <row r="251" spans="1:14" ht="51">
      <c r="A251" s="81"/>
      <c r="B251" s="933"/>
      <c r="C251" s="60" t="s">
        <v>7</v>
      </c>
      <c r="D251" s="223" t="s">
        <v>16</v>
      </c>
      <c r="E251" s="418" t="s">
        <v>148</v>
      </c>
      <c r="F251" s="683">
        <v>1</v>
      </c>
      <c r="G251" s="113">
        <v>1</v>
      </c>
      <c r="H251" s="77">
        <v>1</v>
      </c>
      <c r="I251" s="403"/>
      <c r="J251" s="269" t="s">
        <v>1175</v>
      </c>
      <c r="K251" s="61" t="s">
        <v>10</v>
      </c>
      <c r="L251" s="61" t="s">
        <v>14</v>
      </c>
      <c r="M251" s="26">
        <v>6</v>
      </c>
      <c r="N251" s="64" t="s">
        <v>23</v>
      </c>
    </row>
    <row r="252" spans="1:14" ht="38.25">
      <c r="A252" s="81"/>
      <c r="B252" s="933"/>
      <c r="C252" s="60" t="s">
        <v>7</v>
      </c>
      <c r="D252" s="223" t="s">
        <v>16</v>
      </c>
      <c r="E252" s="418" t="s">
        <v>148</v>
      </c>
      <c r="F252" s="683">
        <v>1</v>
      </c>
      <c r="G252" s="77">
        <v>1</v>
      </c>
      <c r="H252" s="77">
        <v>1</v>
      </c>
      <c r="I252" s="403"/>
      <c r="J252" s="269" t="s">
        <v>1176</v>
      </c>
      <c r="K252" s="61" t="s">
        <v>8</v>
      </c>
      <c r="L252" s="61" t="s">
        <v>8</v>
      </c>
      <c r="M252" s="26">
        <v>2</v>
      </c>
      <c r="N252" s="64" t="s">
        <v>23</v>
      </c>
    </row>
    <row r="253" spans="1:14" ht="39" thickBot="1">
      <c r="A253" s="81"/>
      <c r="B253" s="933"/>
      <c r="C253" s="60" t="s">
        <v>7</v>
      </c>
      <c r="D253" s="223" t="s">
        <v>16</v>
      </c>
      <c r="E253" s="418" t="s">
        <v>148</v>
      </c>
      <c r="F253" s="799">
        <v>2</v>
      </c>
      <c r="G253" s="77">
        <v>2</v>
      </c>
      <c r="H253" s="77">
        <v>2</v>
      </c>
      <c r="I253" s="403"/>
      <c r="J253" s="269" t="s">
        <v>1177</v>
      </c>
      <c r="K253" s="61" t="s">
        <v>10</v>
      </c>
      <c r="L253" s="61" t="s">
        <v>10</v>
      </c>
      <c r="M253" s="61" t="s">
        <v>10</v>
      </c>
      <c r="N253" s="64" t="s">
        <v>23</v>
      </c>
    </row>
    <row r="254" spans="1:14" ht="13.5" thickBot="1">
      <c r="A254" s="94"/>
      <c r="B254" s="1164"/>
      <c r="C254" s="88"/>
      <c r="D254" s="1084" t="s">
        <v>12</v>
      </c>
      <c r="E254" s="1117"/>
      <c r="F254" s="105">
        <f t="shared" ref="F254:H254" si="27">SUM(F248:F253)</f>
        <v>18.5</v>
      </c>
      <c r="G254" s="78">
        <f t="shared" si="27"/>
        <v>22</v>
      </c>
      <c r="H254" s="78">
        <f t="shared" si="27"/>
        <v>22</v>
      </c>
      <c r="I254" s="403" t="s">
        <v>960</v>
      </c>
      <c r="J254" s="591"/>
      <c r="K254" s="422"/>
      <c r="L254" s="422"/>
      <c r="M254" s="422"/>
      <c r="N254" s="592"/>
    </row>
    <row r="255" spans="1:14" ht="13.5" thickBot="1">
      <c r="A255" s="293" t="s">
        <v>541</v>
      </c>
      <c r="B255" s="1163" t="s">
        <v>11</v>
      </c>
      <c r="C255" s="1158"/>
      <c r="D255" s="1158"/>
      <c r="E255" s="1158"/>
      <c r="F255" s="586">
        <f t="shared" ref="F255:H255" si="28">SUM(F247+F254)</f>
        <v>145.69999999999999</v>
      </c>
      <c r="G255" s="517">
        <f t="shared" si="28"/>
        <v>158.6</v>
      </c>
      <c r="H255" s="588">
        <f t="shared" si="28"/>
        <v>98.5</v>
      </c>
      <c r="I255" s="374"/>
      <c r="J255" s="228"/>
      <c r="K255" s="7"/>
      <c r="L255" s="7"/>
      <c r="M255" s="7"/>
      <c r="N255" s="109"/>
    </row>
    <row r="256" spans="1:14" ht="13.5" thickBot="1">
      <c r="A256" s="292" t="s">
        <v>6</v>
      </c>
      <c r="B256" s="1163" t="s">
        <v>13</v>
      </c>
      <c r="C256" s="1158"/>
      <c r="D256" s="1158"/>
      <c r="E256" s="1158"/>
      <c r="F256" s="105">
        <f t="shared" ref="F256:H256" si="29">SUM(F255)</f>
        <v>145.69999999999999</v>
      </c>
      <c r="G256" s="78">
        <f t="shared" si="29"/>
        <v>158.6</v>
      </c>
      <c r="H256" s="587">
        <f t="shared" si="29"/>
        <v>98.5</v>
      </c>
      <c r="I256" s="374"/>
      <c r="J256" s="228"/>
      <c r="K256" s="7"/>
      <c r="L256" s="7"/>
      <c r="M256" s="7"/>
      <c r="N256" s="109"/>
    </row>
    <row r="257" spans="1:14" ht="13.5" thickBot="1">
      <c r="A257" s="1162" t="s">
        <v>186</v>
      </c>
      <c r="B257" s="1162"/>
      <c r="C257" s="1162"/>
      <c r="D257" s="1162"/>
      <c r="E257" s="1162"/>
      <c r="F257" s="105">
        <f>SUM(F210+F241+F256)</f>
        <v>17613.055999999997</v>
      </c>
      <c r="G257" s="78">
        <f>SUM(G210+G241+G256)</f>
        <v>14084.599999999997</v>
      </c>
      <c r="H257" s="587">
        <f>SUM(H210+H241+H256)</f>
        <v>14199.66</v>
      </c>
      <c r="I257" s="374"/>
      <c r="J257" s="228"/>
      <c r="K257" s="7"/>
      <c r="L257" s="7"/>
      <c r="M257" s="7"/>
      <c r="N257" s="109"/>
    </row>
    <row r="258" spans="1:14" ht="13.5" thickBot="1">
      <c r="A258" s="252"/>
      <c r="B258" s="20"/>
      <c r="C258" s="20"/>
      <c r="D258" s="584"/>
      <c r="E258" s="20"/>
      <c r="F258" s="108"/>
      <c r="G258" s="108"/>
      <c r="H258" s="108"/>
      <c r="I258" s="108"/>
    </row>
    <row r="259" spans="1:14" s="20" customFormat="1" ht="26.25" thickBot="1">
      <c r="A259" s="1030" t="s">
        <v>528</v>
      </c>
      <c r="B259" s="1031"/>
      <c r="C259" s="1031"/>
      <c r="D259" s="1031"/>
      <c r="E259" s="1032"/>
      <c r="F259" s="368" t="s">
        <v>1047</v>
      </c>
      <c r="G259" s="421" t="s">
        <v>719</v>
      </c>
      <c r="H259" s="421" t="s">
        <v>1046</v>
      </c>
      <c r="I259" s="630"/>
      <c r="J259" s="850"/>
      <c r="K259" s="631"/>
      <c r="L259" s="631"/>
      <c r="M259" s="631"/>
      <c r="N259" s="65"/>
    </row>
    <row r="260" spans="1:14" ht="13.5" thickBot="1">
      <c r="A260" s="986" t="s">
        <v>73</v>
      </c>
      <c r="B260" s="987"/>
      <c r="C260" s="987"/>
      <c r="D260" s="987"/>
      <c r="E260" s="988"/>
      <c r="F260" s="105">
        <f>SUM(F261:F266)</f>
        <v>14277.748999999998</v>
      </c>
      <c r="G260" s="78">
        <f>SUM(G261:G266)</f>
        <v>13396.3</v>
      </c>
      <c r="H260" s="78">
        <f>SUM(H261:H266)</f>
        <v>13974.66</v>
      </c>
      <c r="I260" s="630"/>
    </row>
    <row r="261" spans="1:14">
      <c r="A261" s="1016" t="s">
        <v>67</v>
      </c>
      <c r="B261" s="1017"/>
      <c r="C261" s="1017"/>
      <c r="D261" s="1017"/>
      <c r="E261" s="1018"/>
      <c r="F261" s="106">
        <f>SUMIF(D10:D259,"SB",F10:F259)</f>
        <v>5950.5199999999995</v>
      </c>
      <c r="G261" s="113">
        <f>SUMIF(D9:D259,"SB",G9:G259)</f>
        <v>6327.7000000000007</v>
      </c>
      <c r="H261" s="113">
        <f>SUMIF(D11:D259,"SB",H11:H259)</f>
        <v>6440.2000000000007</v>
      </c>
      <c r="I261" s="630"/>
    </row>
    <row r="262" spans="1:14">
      <c r="A262" s="1001" t="s">
        <v>68</v>
      </c>
      <c r="B262" s="1002"/>
      <c r="C262" s="1002"/>
      <c r="D262" s="1002"/>
      <c r="E262" s="1003"/>
      <c r="F262" s="106">
        <f>SUMIF(D8:D260,"VD",F8:F260)</f>
        <v>7188.2349999999988</v>
      </c>
      <c r="G262" s="113">
        <f>SUMIF(D9:D259,"VD",G9:G259)</f>
        <v>6733.8999999999978</v>
      </c>
      <c r="H262" s="113">
        <f>SUMIF(D11:D259,"VD",H11:H259)</f>
        <v>7188.5599999999995</v>
      </c>
      <c r="I262" s="630"/>
    </row>
    <row r="263" spans="1:14">
      <c r="A263" s="1001" t="s">
        <v>69</v>
      </c>
      <c r="B263" s="1002"/>
      <c r="C263" s="1002"/>
      <c r="D263" s="1002"/>
      <c r="E263" s="1003"/>
      <c r="F263" s="106">
        <f>SUMIF(D8:D261,"SP",F8:F261)</f>
        <v>376</v>
      </c>
      <c r="G263" s="113">
        <f>SUMIF(D9:D259,"SP",G9:G259)</f>
        <v>334.70000000000005</v>
      </c>
      <c r="H263" s="113">
        <f>SUMIF(D11:D259,"SP",H11:H259)</f>
        <v>345.90000000000003</v>
      </c>
      <c r="I263" s="630"/>
    </row>
    <row r="264" spans="1:14">
      <c r="A264" s="1001" t="s">
        <v>70</v>
      </c>
      <c r="B264" s="1002"/>
      <c r="C264" s="1002"/>
      <c r="D264" s="1002"/>
      <c r="E264" s="1003"/>
      <c r="F264" s="106">
        <f>SUMIF(D8:D262,"ESB",F8:F262)</f>
        <v>262.99400000000003</v>
      </c>
      <c r="G264" s="113">
        <f>SUMIF(D9:D259,"ESB",G9:G259)</f>
        <v>0</v>
      </c>
      <c r="H264" s="113">
        <f>SUMIF(D11:D259,"ESB",H11:H259)</f>
        <v>0</v>
      </c>
      <c r="I264" s="630"/>
    </row>
    <row r="265" spans="1:14">
      <c r="A265" s="1001" t="s">
        <v>71</v>
      </c>
      <c r="B265" s="1002"/>
      <c r="C265" s="1002"/>
      <c r="D265" s="1002"/>
      <c r="E265" s="1003"/>
      <c r="F265" s="106">
        <f>SUMIF(D9:D263,"SL",F9:F263)</f>
        <v>500</v>
      </c>
      <c r="G265" s="113">
        <f>SUMIF(D9:D259,"SL",G9:G259)</f>
        <v>0</v>
      </c>
      <c r="H265" s="113">
        <f>SUMIF(D11:D259,"SL",H11:H259)</f>
        <v>0</v>
      </c>
      <c r="I265" s="630"/>
    </row>
    <row r="266" spans="1:14" ht="13.5" thickBot="1">
      <c r="A266" s="1004" t="s">
        <v>72</v>
      </c>
      <c r="B266" s="1005"/>
      <c r="C266" s="1005"/>
      <c r="D266" s="1005"/>
      <c r="E266" s="1006"/>
      <c r="F266" s="106">
        <f>SUMIF(D10:D264,"AML",F10:F264)</f>
        <v>0</v>
      </c>
      <c r="G266" s="113">
        <f>SUMIF(D8:D255,"AML",G8:G255)</f>
        <v>0</v>
      </c>
      <c r="H266" s="77">
        <f>SUMIF(D10:D256,"AML",H10:H256)</f>
        <v>0</v>
      </c>
      <c r="I266" s="630"/>
    </row>
    <row r="267" spans="1:14" ht="13.5" thickBot="1">
      <c r="A267" s="986" t="s">
        <v>74</v>
      </c>
      <c r="B267" s="987"/>
      <c r="C267" s="987"/>
      <c r="D267" s="987"/>
      <c r="E267" s="988"/>
      <c r="F267" s="105">
        <f>SUM(F268:F270)</f>
        <v>3335.3070000000012</v>
      </c>
      <c r="G267" s="78">
        <f>SUM(G268:G270)</f>
        <v>688.3</v>
      </c>
      <c r="H267" s="78">
        <f>SUM(H268:H270)</f>
        <v>225</v>
      </c>
      <c r="I267" s="630"/>
    </row>
    <row r="268" spans="1:14">
      <c r="A268" s="1007" t="s">
        <v>25</v>
      </c>
      <c r="B268" s="1008"/>
      <c r="C268" s="1008"/>
      <c r="D268" s="1008"/>
      <c r="E268" s="1009"/>
      <c r="F268" s="106">
        <f>SUMIF(D10:D256,"ES",F10:F256)</f>
        <v>3141.217000000001</v>
      </c>
      <c r="G268" s="106">
        <f>SUMIF(D9:D259,"ES",G9:G259)</f>
        <v>614.5</v>
      </c>
      <c r="H268" s="113">
        <f>SUMIF(D8:D259,"ES",H8:H259)</f>
        <v>220</v>
      </c>
      <c r="I268" s="630"/>
    </row>
    <row r="269" spans="1:14">
      <c r="A269" s="1010" t="s">
        <v>495</v>
      </c>
      <c r="B269" s="1011"/>
      <c r="C269" s="1011"/>
      <c r="D269" s="1011"/>
      <c r="E269" s="1012"/>
      <c r="F269" s="106">
        <f>SUMIF(D7:D257,"VB",F7:F257)</f>
        <v>194.08999999999997</v>
      </c>
      <c r="G269" s="113">
        <f>SUMIF(D9:D259,"VB",G9:G259)</f>
        <v>73.8</v>
      </c>
      <c r="H269" s="113">
        <f>SUMIF(D9:D259,"VB",H9:H259)</f>
        <v>5</v>
      </c>
      <c r="I269" s="630"/>
    </row>
    <row r="270" spans="1:14" ht="13.5" thickBot="1">
      <c r="A270" s="1013" t="s">
        <v>26</v>
      </c>
      <c r="B270" s="1014"/>
      <c r="C270" s="1014"/>
      <c r="D270" s="1014"/>
      <c r="E270" s="1015"/>
      <c r="F270" s="244">
        <f>SUMIF(D8:D258,"Kt.",F8:F258)</f>
        <v>0</v>
      </c>
      <c r="G270" s="119">
        <f>SUMIF(D9:D259,"Kt.",G9:G259)</f>
        <v>0</v>
      </c>
      <c r="H270" s="119">
        <f>SUMIF(D9:D259,"Kt.",H9:H259)</f>
        <v>0</v>
      </c>
      <c r="I270" s="630"/>
    </row>
    <row r="271" spans="1:14" ht="13.5" thickBot="1">
      <c r="A271" s="997" t="s">
        <v>75</v>
      </c>
      <c r="B271" s="998"/>
      <c r="C271" s="998"/>
      <c r="D271" s="998"/>
      <c r="E271" s="999"/>
      <c r="F271" s="105">
        <f>SUM(F260+F267)</f>
        <v>17613.056</v>
      </c>
      <c r="G271" s="78">
        <f>SUM(G260+G267)</f>
        <v>14084.599999999999</v>
      </c>
      <c r="H271" s="78">
        <f>SUM(H260+H267)</f>
        <v>14199.66</v>
      </c>
      <c r="I271" s="630"/>
    </row>
    <row r="272" spans="1:14">
      <c r="A272" s="1007" t="s">
        <v>65</v>
      </c>
      <c r="B272" s="1008"/>
      <c r="C272" s="1008"/>
      <c r="D272" s="1008"/>
      <c r="E272" s="1009"/>
      <c r="F272" s="91">
        <f>SUMIF(C8:C254,"1R",F8:F256)</f>
        <v>2592.2129999999997</v>
      </c>
      <c r="G272" s="89">
        <f ca="1">SUMIF(C6:D260,"1R",G6:G260)</f>
        <v>0</v>
      </c>
      <c r="H272" s="89">
        <f>SUMIF(C10:C258,"1R",H10:H258)</f>
        <v>0</v>
      </c>
      <c r="I272" s="630"/>
    </row>
    <row r="273" spans="1:14" s="1" customFormat="1" ht="13.5" thickBot="1">
      <c r="A273" s="994" t="s">
        <v>66</v>
      </c>
      <c r="B273" s="995"/>
      <c r="C273" s="995"/>
      <c r="D273" s="995"/>
      <c r="E273" s="996"/>
      <c r="F273" s="276">
        <f>SUM(F271-14889.4)</f>
        <v>2723.6560000000009</v>
      </c>
      <c r="G273" s="361">
        <f>SUM(G271-F271)</f>
        <v>-3528.4560000000019</v>
      </c>
      <c r="H273" s="361">
        <f>SUM(H271-G271)</f>
        <v>115.06000000000131</v>
      </c>
      <c r="I273" s="630"/>
      <c r="J273" s="850"/>
      <c r="K273" s="631"/>
      <c r="L273" s="631"/>
      <c r="M273" s="631"/>
      <c r="N273" s="65"/>
    </row>
  </sheetData>
  <sheetProtection formatCells="0" formatColumns="0" formatRows="0" sort="0"/>
  <autoFilter ref="A11:N273" xr:uid="{3D12BABD-82E7-4D6F-9EA0-993079C0BB82}"/>
  <mergeCells count="155">
    <mergeCell ref="A136:A138"/>
    <mergeCell ref="A23:A34"/>
    <mergeCell ref="A14:A22"/>
    <mergeCell ref="A35:A44"/>
    <mergeCell ref="A45:A49"/>
    <mergeCell ref="J53:J54"/>
    <mergeCell ref="B159:B162"/>
    <mergeCell ref="B200:B202"/>
    <mergeCell ref="D202:E202"/>
    <mergeCell ref="B180:B183"/>
    <mergeCell ref="D196:E196"/>
    <mergeCell ref="J20:J21"/>
    <mergeCell ref="J18:J19"/>
    <mergeCell ref="J16:J17"/>
    <mergeCell ref="J23:J33"/>
    <mergeCell ref="A200:A201"/>
    <mergeCell ref="A70:A76"/>
    <mergeCell ref="A79:A90"/>
    <mergeCell ref="I23:I33"/>
    <mergeCell ref="I35:I43"/>
    <mergeCell ref="I45:I48"/>
    <mergeCell ref="I50:I56"/>
    <mergeCell ref="I58:I65"/>
    <mergeCell ref="I67:I68"/>
    <mergeCell ref="A266:E266"/>
    <mergeCell ref="A267:E267"/>
    <mergeCell ref="B204:E204"/>
    <mergeCell ref="D228:E228"/>
    <mergeCell ref="D218:E218"/>
    <mergeCell ref="D225:E225"/>
    <mergeCell ref="A259:E259"/>
    <mergeCell ref="A261:E261"/>
    <mergeCell ref="A263:E263"/>
    <mergeCell ref="A260:E260"/>
    <mergeCell ref="A257:E257"/>
    <mergeCell ref="D254:E254"/>
    <mergeCell ref="B256:E256"/>
    <mergeCell ref="B255:E255"/>
    <mergeCell ref="B248:B254"/>
    <mergeCell ref="B244:B247"/>
    <mergeCell ref="B243:E243"/>
    <mergeCell ref="B242:E242"/>
    <mergeCell ref="D239:E239"/>
    <mergeCell ref="A219:A225"/>
    <mergeCell ref="A205:A208"/>
    <mergeCell ref="A270:E270"/>
    <mergeCell ref="A271:E271"/>
    <mergeCell ref="A272:E272"/>
    <mergeCell ref="A273:E273"/>
    <mergeCell ref="A264:E264"/>
    <mergeCell ref="A265:E265"/>
    <mergeCell ref="B184:B188"/>
    <mergeCell ref="B197:B199"/>
    <mergeCell ref="D188:E188"/>
    <mergeCell ref="D208:E208"/>
    <mergeCell ref="A268:E268"/>
    <mergeCell ref="A269:E269"/>
    <mergeCell ref="A262:E262"/>
    <mergeCell ref="B205:B208"/>
    <mergeCell ref="B226:B228"/>
    <mergeCell ref="D247:E247"/>
    <mergeCell ref="B240:E240"/>
    <mergeCell ref="B241:E241"/>
    <mergeCell ref="B219:B225"/>
    <mergeCell ref="B211:E211"/>
    <mergeCell ref="B212:D212"/>
    <mergeCell ref="A210:E210"/>
    <mergeCell ref="B213:B218"/>
    <mergeCell ref="B229:B239"/>
    <mergeCell ref="B203:E203"/>
    <mergeCell ref="B209:E209"/>
    <mergeCell ref="B144:B149"/>
    <mergeCell ref="B150:B155"/>
    <mergeCell ref="B156:B158"/>
    <mergeCell ref="D158:E158"/>
    <mergeCell ref="D155:E155"/>
    <mergeCell ref="D91:E91"/>
    <mergeCell ref="D162:E162"/>
    <mergeCell ref="B176:B179"/>
    <mergeCell ref="D179:E179"/>
    <mergeCell ref="D175:E175"/>
    <mergeCell ref="B163:B175"/>
    <mergeCell ref="B189:B196"/>
    <mergeCell ref="N7:N10"/>
    <mergeCell ref="M9:M10"/>
    <mergeCell ref="J14:J15"/>
    <mergeCell ref="L14:L15"/>
    <mergeCell ref="K14:K15"/>
    <mergeCell ref="A94:A135"/>
    <mergeCell ref="B45:B49"/>
    <mergeCell ref="D49:E49"/>
    <mergeCell ref="B50:B57"/>
    <mergeCell ref="D57:E57"/>
    <mergeCell ref="B58:B66"/>
    <mergeCell ref="D66:E66"/>
    <mergeCell ref="B67:B69"/>
    <mergeCell ref="D69:E69"/>
    <mergeCell ref="D121:E121"/>
    <mergeCell ref="D128:E128"/>
    <mergeCell ref="D135:E135"/>
    <mergeCell ref="B14:B22"/>
    <mergeCell ref="B7:B10"/>
    <mergeCell ref="I7:I10"/>
    <mergeCell ref="J7:M8"/>
    <mergeCell ref="B13:E13"/>
    <mergeCell ref="B92:E92"/>
    <mergeCell ref="B79:B91"/>
    <mergeCell ref="L3:M3"/>
    <mergeCell ref="G7:G10"/>
    <mergeCell ref="H7:H10"/>
    <mergeCell ref="J9:J10"/>
    <mergeCell ref="L9:L10"/>
    <mergeCell ref="K9:K10"/>
    <mergeCell ref="B136:B138"/>
    <mergeCell ref="C138:E138"/>
    <mergeCell ref="B139:B143"/>
    <mergeCell ref="D143:E143"/>
    <mergeCell ref="B94:B135"/>
    <mergeCell ref="D113:E113"/>
    <mergeCell ref="M14:M15"/>
    <mergeCell ref="J50:J51"/>
    <mergeCell ref="K50:K51"/>
    <mergeCell ref="L50:L51"/>
    <mergeCell ref="M50:M51"/>
    <mergeCell ref="F7:F10"/>
    <mergeCell ref="K23:K33"/>
    <mergeCell ref="J45:J46"/>
    <mergeCell ref="J58:J65"/>
    <mergeCell ref="K58:K65"/>
    <mergeCell ref="L58:L65"/>
    <mergeCell ref="I14:I21"/>
    <mergeCell ref="K2:N2"/>
    <mergeCell ref="K1:N1"/>
    <mergeCell ref="D183:E183"/>
    <mergeCell ref="D199:E199"/>
    <mergeCell ref="A5:N5"/>
    <mergeCell ref="C7:C10"/>
    <mergeCell ref="D7:D10"/>
    <mergeCell ref="E7:E10"/>
    <mergeCell ref="A7:A10"/>
    <mergeCell ref="B12:H12"/>
    <mergeCell ref="B93:E93"/>
    <mergeCell ref="D78:E78"/>
    <mergeCell ref="D44:E44"/>
    <mergeCell ref="D22:E22"/>
    <mergeCell ref="D149:E149"/>
    <mergeCell ref="D34:E34"/>
    <mergeCell ref="B70:B78"/>
    <mergeCell ref="D107:E107"/>
    <mergeCell ref="D101:E101"/>
    <mergeCell ref="B23:B34"/>
    <mergeCell ref="B35:B44"/>
    <mergeCell ref="M58:M65"/>
    <mergeCell ref="A58:A66"/>
    <mergeCell ref="A50:A56"/>
  </mergeCells>
  <phoneticPr fontId="29" type="noConversion"/>
  <pageMargins left="0.11811023622047245" right="0.11811023622047245" top="0.94488188976377963" bottom="0.35433070866141736" header="0.31496062992125984" footer="0.31496062992125984"/>
  <pageSetup paperSize="9" scale="8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BDD3-EB34-469A-9F2C-CC201CDECDE5}">
  <sheetPr codeName="Lapas5">
    <tabColor theme="0" tint="-0.14999847407452621"/>
  </sheetPr>
  <dimension ref="A1:N132"/>
  <sheetViews>
    <sheetView zoomScale="77" zoomScaleNormal="77" workbookViewId="0">
      <pane ySplit="10" topLeftCell="A11" activePane="bottomLeft" state="frozen"/>
      <selection pane="bottomLeft" activeCell="S113" sqref="S113"/>
    </sheetView>
  </sheetViews>
  <sheetFormatPr defaultColWidth="9.140625" defaultRowHeight="12.75"/>
  <cols>
    <col min="1" max="1" width="9.28515625" style="296" customWidth="1"/>
    <col min="2" max="2" width="23.42578125" style="56" customWidth="1"/>
    <col min="3" max="3" width="4.28515625" style="138" customWidth="1"/>
    <col min="4" max="4" width="6" style="56" customWidth="1"/>
    <col min="5" max="5" width="7.7109375" style="56" customWidth="1"/>
    <col min="6" max="6" width="15.42578125" style="74" customWidth="1"/>
    <col min="7" max="7" width="13" style="271" customWidth="1"/>
    <col min="8" max="8" width="12.7109375" style="271" customWidth="1"/>
    <col min="9" max="9" width="12.7109375" style="31" customWidth="1"/>
    <col min="10" max="10" width="31.7109375" style="18" customWidth="1"/>
    <col min="11" max="12" width="7.140625" style="139" customWidth="1"/>
    <col min="13" max="13" width="7.5703125" style="139" customWidth="1"/>
    <col min="14" max="14" width="7.7109375" style="140" customWidth="1"/>
    <col min="15" max="16384" width="9.140625" style="56"/>
  </cols>
  <sheetData>
    <row r="1" spans="1:14" s="1" customFormat="1" ht="42.75" customHeight="1">
      <c r="A1" s="138"/>
      <c r="B1" s="140"/>
      <c r="C1" s="138"/>
      <c r="D1" s="140"/>
      <c r="E1" s="140"/>
      <c r="F1" s="74"/>
      <c r="G1" s="1178"/>
      <c r="H1" s="1178"/>
      <c r="I1" s="1178"/>
      <c r="J1" s="32"/>
      <c r="K1" s="955" t="s">
        <v>1049</v>
      </c>
      <c r="L1" s="955"/>
      <c r="M1" s="955"/>
      <c r="N1" s="955"/>
    </row>
    <row r="2" spans="1:14" s="1" customFormat="1">
      <c r="A2" s="12" t="s">
        <v>639</v>
      </c>
      <c r="B2" s="12"/>
      <c r="C2" s="12"/>
      <c r="D2" s="12"/>
      <c r="E2" s="12"/>
      <c r="F2" s="108"/>
      <c r="G2" s="74"/>
      <c r="H2" s="431"/>
      <c r="I2" s="431"/>
      <c r="J2" s="98"/>
      <c r="K2" s="3"/>
      <c r="L2" s="3"/>
      <c r="M2" s="1179" t="s">
        <v>640</v>
      </c>
      <c r="N2" s="1179"/>
    </row>
    <row r="3" spans="1:14" s="20" customFormat="1" ht="15" customHeight="1">
      <c r="A3" s="19" t="s">
        <v>630</v>
      </c>
      <c r="F3" s="503"/>
      <c r="G3" s="630"/>
      <c r="H3" s="630"/>
      <c r="I3" s="631"/>
      <c r="M3" s="1179"/>
      <c r="N3" s="1179"/>
    </row>
    <row r="4" spans="1:14" s="1" customFormat="1">
      <c r="A4" s="56" t="s">
        <v>913</v>
      </c>
      <c r="B4" s="56"/>
      <c r="C4" s="56"/>
      <c r="D4" s="56"/>
      <c r="E4" s="56"/>
      <c r="F4" s="74"/>
      <c r="G4" s="31"/>
      <c r="H4" s="31"/>
      <c r="I4" s="31"/>
      <c r="J4" s="18"/>
      <c r="K4" s="56"/>
      <c r="L4" s="56"/>
      <c r="M4" s="56"/>
      <c r="N4" s="56"/>
    </row>
    <row r="5" spans="1:14" ht="13.5" thickBot="1">
      <c r="A5" s="297"/>
      <c r="B5" s="142"/>
      <c r="C5" s="141"/>
      <c r="D5" s="142"/>
      <c r="E5" s="142"/>
      <c r="F5" s="501"/>
      <c r="G5" s="432"/>
      <c r="H5" s="432"/>
      <c r="I5" s="23"/>
      <c r="J5" s="433"/>
      <c r="K5" s="144"/>
      <c r="L5" s="144"/>
      <c r="M5" s="144"/>
      <c r="N5" s="145"/>
    </row>
    <row r="6" spans="1:14" s="32" customFormat="1" ht="21" customHeight="1">
      <c r="A6" s="978" t="s">
        <v>0</v>
      </c>
      <c r="B6" s="1145" t="s">
        <v>1</v>
      </c>
      <c r="C6" s="966" t="s">
        <v>657</v>
      </c>
      <c r="D6" s="966" t="s">
        <v>3</v>
      </c>
      <c r="E6" s="966" t="s">
        <v>2</v>
      </c>
      <c r="F6" s="1180" t="s">
        <v>1505</v>
      </c>
      <c r="G6" s="948" t="s">
        <v>1506</v>
      </c>
      <c r="H6" s="948" t="s">
        <v>1507</v>
      </c>
      <c r="I6" s="1180" t="s">
        <v>76</v>
      </c>
      <c r="J6" s="962" t="s">
        <v>904</v>
      </c>
      <c r="K6" s="962"/>
      <c r="L6" s="962"/>
      <c r="M6" s="962"/>
      <c r="N6" s="975" t="s">
        <v>18</v>
      </c>
    </row>
    <row r="7" spans="1:14" s="32" customFormat="1">
      <c r="A7" s="979"/>
      <c r="B7" s="1146"/>
      <c r="C7" s="967"/>
      <c r="D7" s="967"/>
      <c r="E7" s="967"/>
      <c r="F7" s="1176"/>
      <c r="G7" s="949"/>
      <c r="H7" s="949"/>
      <c r="I7" s="1176"/>
      <c r="J7" s="963"/>
      <c r="K7" s="963"/>
      <c r="L7" s="963"/>
      <c r="M7" s="963"/>
      <c r="N7" s="976"/>
    </row>
    <row r="8" spans="1:14" s="32" customFormat="1" ht="12.75" customHeight="1">
      <c r="A8" s="979"/>
      <c r="B8" s="1146"/>
      <c r="C8" s="967"/>
      <c r="D8" s="967"/>
      <c r="E8" s="967"/>
      <c r="F8" s="1176"/>
      <c r="G8" s="949"/>
      <c r="H8" s="949"/>
      <c r="I8" s="1176"/>
      <c r="J8" s="964" t="s">
        <v>15</v>
      </c>
      <c r="K8" s="1176" t="s">
        <v>1504</v>
      </c>
      <c r="L8" s="1176" t="s">
        <v>1503</v>
      </c>
      <c r="M8" s="1176" t="s">
        <v>1046</v>
      </c>
      <c r="N8" s="976"/>
    </row>
    <row r="9" spans="1:14" s="32" customFormat="1" ht="38.450000000000003" customHeight="1" thickBot="1">
      <c r="A9" s="980"/>
      <c r="B9" s="1147"/>
      <c r="C9" s="968"/>
      <c r="D9" s="968"/>
      <c r="E9" s="968"/>
      <c r="F9" s="1177"/>
      <c r="G9" s="950"/>
      <c r="H9" s="950"/>
      <c r="I9" s="1177"/>
      <c r="J9" s="965"/>
      <c r="K9" s="1177"/>
      <c r="L9" s="1177"/>
      <c r="M9" s="1177"/>
      <c r="N9" s="977"/>
    </row>
    <row r="10" spans="1:14" s="547" customFormat="1">
      <c r="A10" s="301" t="s">
        <v>7</v>
      </c>
      <c r="B10" s="301" t="s">
        <v>8</v>
      </c>
      <c r="C10" s="301" t="s">
        <v>9</v>
      </c>
      <c r="D10" s="301" t="s">
        <v>10</v>
      </c>
      <c r="E10" s="301" t="s">
        <v>14</v>
      </c>
      <c r="F10" s="451">
        <v>6</v>
      </c>
      <c r="G10" s="451">
        <v>7</v>
      </c>
      <c r="H10" s="451">
        <v>8</v>
      </c>
      <c r="I10" s="47" t="s">
        <v>1497</v>
      </c>
      <c r="J10" s="47" t="s">
        <v>1119</v>
      </c>
      <c r="K10" s="47" t="s">
        <v>1498</v>
      </c>
      <c r="L10" s="47" t="s">
        <v>60</v>
      </c>
      <c r="M10" s="47" t="s">
        <v>1253</v>
      </c>
      <c r="N10" s="47" t="s">
        <v>1368</v>
      </c>
    </row>
    <row r="11" spans="1:14" s="55" customFormat="1" ht="52.5" customHeight="1">
      <c r="A11" s="668" t="s">
        <v>4</v>
      </c>
      <c r="B11" s="1182" t="s">
        <v>149</v>
      </c>
      <c r="C11" s="1183"/>
      <c r="D11" s="1183"/>
      <c r="E11" s="669"/>
      <c r="F11" s="268"/>
      <c r="G11" s="435"/>
      <c r="H11" s="435"/>
      <c r="I11" s="899"/>
      <c r="J11" s="93"/>
      <c r="K11" s="422"/>
      <c r="L11" s="422"/>
      <c r="M11" s="422"/>
      <c r="N11" s="423"/>
    </row>
    <row r="12" spans="1:14" s="55" customFormat="1" ht="39.75" customHeight="1">
      <c r="A12" s="287" t="s">
        <v>508</v>
      </c>
      <c r="B12" s="1184" t="s">
        <v>150</v>
      </c>
      <c r="C12" s="1185"/>
      <c r="D12" s="1185"/>
      <c r="E12" s="670"/>
      <c r="F12" s="268"/>
      <c r="G12" s="435"/>
      <c r="H12" s="435"/>
      <c r="I12" s="270"/>
      <c r="J12" s="147"/>
      <c r="K12" s="7"/>
      <c r="L12" s="7"/>
      <c r="M12" s="7"/>
      <c r="N12" s="147"/>
    </row>
    <row r="13" spans="1:14" ht="25.5">
      <c r="A13" s="907" t="s">
        <v>509</v>
      </c>
      <c r="B13" s="1174" t="s">
        <v>151</v>
      </c>
      <c r="C13" s="28">
        <v>1</v>
      </c>
      <c r="D13" s="50" t="s">
        <v>21</v>
      </c>
      <c r="E13" s="59" t="s">
        <v>152</v>
      </c>
      <c r="F13" s="68">
        <v>1750.9</v>
      </c>
      <c r="G13" s="527">
        <v>1776</v>
      </c>
      <c r="H13" s="528">
        <v>1800</v>
      </c>
      <c r="I13" s="61" t="s">
        <v>962</v>
      </c>
      <c r="J13" s="231" t="s">
        <v>153</v>
      </c>
      <c r="K13" s="61" t="s">
        <v>1132</v>
      </c>
      <c r="L13" s="61" t="s">
        <v>1132</v>
      </c>
      <c r="M13" s="61" t="s">
        <v>1132</v>
      </c>
      <c r="N13" s="54" t="s">
        <v>23</v>
      </c>
    </row>
    <row r="14" spans="1:14" ht="38.25">
      <c r="A14" s="907"/>
      <c r="B14" s="1174"/>
      <c r="C14" s="47" t="s">
        <v>7</v>
      </c>
      <c r="D14" s="50" t="s">
        <v>21</v>
      </c>
      <c r="E14" s="59" t="s">
        <v>152</v>
      </c>
      <c r="F14" s="106">
        <v>25</v>
      </c>
      <c r="G14" s="527">
        <v>10</v>
      </c>
      <c r="H14" s="528"/>
      <c r="I14" s="61"/>
      <c r="J14" s="269" t="s">
        <v>836</v>
      </c>
      <c r="K14" s="66">
        <v>100</v>
      </c>
      <c r="L14" s="66">
        <v>100</v>
      </c>
      <c r="M14" s="66"/>
      <c r="N14" s="48" t="s">
        <v>23</v>
      </c>
    </row>
    <row r="15" spans="1:14" s="144" customFormat="1" ht="38.25">
      <c r="A15" s="907"/>
      <c r="B15" s="1174"/>
      <c r="C15" s="26">
        <v>1</v>
      </c>
      <c r="D15" s="5" t="s">
        <v>16</v>
      </c>
      <c r="E15" s="137" t="s">
        <v>152</v>
      </c>
      <c r="F15" s="394">
        <v>100</v>
      </c>
      <c r="G15" s="560"/>
      <c r="H15" s="561"/>
      <c r="I15" s="61"/>
      <c r="J15" s="231" t="s">
        <v>1133</v>
      </c>
      <c r="K15" s="61" t="s">
        <v>1128</v>
      </c>
      <c r="L15" s="61"/>
      <c r="M15" s="61"/>
      <c r="N15" s="54" t="s">
        <v>23</v>
      </c>
    </row>
    <row r="16" spans="1:14" s="144" customFormat="1" ht="63.75">
      <c r="A16" s="907"/>
      <c r="B16" s="1174"/>
      <c r="C16" s="26">
        <v>1</v>
      </c>
      <c r="D16" s="5" t="s">
        <v>16</v>
      </c>
      <c r="E16" s="137" t="s">
        <v>152</v>
      </c>
      <c r="F16" s="394">
        <v>35</v>
      </c>
      <c r="G16" s="560"/>
      <c r="H16" s="561"/>
      <c r="I16" s="61"/>
      <c r="J16" s="231" t="s">
        <v>1134</v>
      </c>
      <c r="K16" s="61" t="s">
        <v>8</v>
      </c>
      <c r="L16" s="61"/>
      <c r="M16" s="61"/>
      <c r="N16" s="54" t="s">
        <v>23</v>
      </c>
    </row>
    <row r="17" spans="1:14" s="144" customFormat="1" ht="51">
      <c r="A17" s="907"/>
      <c r="B17" s="1174"/>
      <c r="C17" s="26">
        <v>1</v>
      </c>
      <c r="D17" s="5" t="s">
        <v>16</v>
      </c>
      <c r="E17" s="137" t="s">
        <v>152</v>
      </c>
      <c r="F17" s="394">
        <v>150</v>
      </c>
      <c r="G17" s="560">
        <v>200</v>
      </c>
      <c r="H17" s="561"/>
      <c r="I17" s="61"/>
      <c r="J17" s="231" t="s">
        <v>1135</v>
      </c>
      <c r="K17" s="61" t="s">
        <v>1136</v>
      </c>
      <c r="L17" s="61" t="s">
        <v>1137</v>
      </c>
      <c r="M17" s="61"/>
      <c r="N17" s="54" t="s">
        <v>23</v>
      </c>
    </row>
    <row r="18" spans="1:14" s="144" customFormat="1" ht="43.15" customHeight="1">
      <c r="A18" s="907"/>
      <c r="B18" s="1174"/>
      <c r="C18" s="26">
        <v>1</v>
      </c>
      <c r="D18" s="5" t="s">
        <v>16</v>
      </c>
      <c r="E18" s="137" t="s">
        <v>152</v>
      </c>
      <c r="F18" s="394">
        <v>18.2</v>
      </c>
      <c r="G18" s="560"/>
      <c r="H18" s="561"/>
      <c r="I18" s="61" t="s">
        <v>961</v>
      </c>
      <c r="J18" s="231" t="s">
        <v>1662</v>
      </c>
      <c r="K18" s="61" t="s">
        <v>1138</v>
      </c>
      <c r="L18" s="61"/>
      <c r="M18" s="61"/>
      <c r="N18" s="54" t="s">
        <v>23</v>
      </c>
    </row>
    <row r="19" spans="1:14" s="144" customFormat="1" ht="39" thickBot="1">
      <c r="A19" s="907"/>
      <c r="B19" s="1174"/>
      <c r="C19" s="28">
        <v>1</v>
      </c>
      <c r="D19" s="49" t="s">
        <v>16</v>
      </c>
      <c r="E19" s="562" t="s">
        <v>152</v>
      </c>
      <c r="F19" s="394">
        <v>50</v>
      </c>
      <c r="G19" s="560">
        <v>100</v>
      </c>
      <c r="H19" s="561">
        <v>100</v>
      </c>
      <c r="I19" s="61" t="s">
        <v>961</v>
      </c>
      <c r="J19" s="234" t="s">
        <v>471</v>
      </c>
      <c r="K19" s="61" t="s">
        <v>1124</v>
      </c>
      <c r="L19" s="61" t="s">
        <v>1124</v>
      </c>
      <c r="M19" s="61" t="s">
        <v>1124</v>
      </c>
      <c r="N19" s="54" t="s">
        <v>23</v>
      </c>
    </row>
    <row r="20" spans="1:14" s="55" customFormat="1" ht="13.5" thickBot="1">
      <c r="A20" s="907"/>
      <c r="B20" s="1175"/>
      <c r="C20" s="26"/>
      <c r="D20" s="1181" t="s">
        <v>12</v>
      </c>
      <c r="E20" s="1116"/>
      <c r="F20" s="105">
        <f>SUM(F13:F19)</f>
        <v>2129.1</v>
      </c>
      <c r="G20" s="272">
        <f>SUM(G13:G19)</f>
        <v>2086</v>
      </c>
      <c r="H20" s="272">
        <f>SUM(H13:H19)</f>
        <v>1900</v>
      </c>
      <c r="I20" s="61" t="s">
        <v>962</v>
      </c>
      <c r="J20" s="231"/>
      <c r="K20" s="7"/>
      <c r="L20" s="7"/>
      <c r="M20" s="7"/>
      <c r="N20" s="64"/>
    </row>
    <row r="21" spans="1:14" s="144" customFormat="1" ht="45" customHeight="1">
      <c r="A21" s="907" t="s">
        <v>510</v>
      </c>
      <c r="B21" s="907" t="s">
        <v>455</v>
      </c>
      <c r="C21" s="60" t="s">
        <v>7</v>
      </c>
      <c r="D21" s="149" t="s">
        <v>16</v>
      </c>
      <c r="E21" s="563" t="s">
        <v>152</v>
      </c>
      <c r="F21" s="394">
        <v>10</v>
      </c>
      <c r="G21" s="560">
        <v>10</v>
      </c>
      <c r="H21" s="561">
        <v>10</v>
      </c>
      <c r="I21" s="61"/>
      <c r="J21" s="231" t="s">
        <v>896</v>
      </c>
      <c r="K21" s="61" t="s">
        <v>1139</v>
      </c>
      <c r="L21" s="61" t="s">
        <v>1139</v>
      </c>
      <c r="M21" s="61" t="s">
        <v>1139</v>
      </c>
      <c r="N21" s="54" t="s">
        <v>23</v>
      </c>
    </row>
    <row r="22" spans="1:14" ht="13.5" thickBot="1">
      <c r="A22" s="907"/>
      <c r="B22" s="907"/>
      <c r="C22" s="60"/>
      <c r="D22" s="343"/>
      <c r="E22" s="120"/>
      <c r="F22" s="106"/>
      <c r="G22" s="527"/>
      <c r="H22" s="528"/>
      <c r="I22" s="61"/>
      <c r="J22" s="345"/>
      <c r="K22" s="61"/>
      <c r="L22" s="61"/>
      <c r="M22" s="61"/>
      <c r="N22" s="54"/>
    </row>
    <row r="23" spans="1:14" ht="13.5" thickBot="1">
      <c r="A23" s="907"/>
      <c r="B23" s="907"/>
      <c r="C23" s="60"/>
      <c r="D23" s="1196" t="s">
        <v>12</v>
      </c>
      <c r="E23" s="1058"/>
      <c r="F23" s="105">
        <f t="shared" ref="F23" si="0">SUM(F21:F22)</f>
        <v>10</v>
      </c>
      <c r="G23" s="272">
        <f t="shared" ref="G23:H23" si="1">SUM(G21:G22)</f>
        <v>10</v>
      </c>
      <c r="H23" s="272">
        <f t="shared" si="1"/>
        <v>10</v>
      </c>
      <c r="I23" s="61" t="s">
        <v>961</v>
      </c>
      <c r="J23" s="345"/>
      <c r="K23" s="7"/>
      <c r="L23" s="7"/>
      <c r="M23" s="7"/>
      <c r="N23" s="45"/>
    </row>
    <row r="24" spans="1:14" s="144" customFormat="1" ht="25.5">
      <c r="A24" s="930" t="s">
        <v>530</v>
      </c>
      <c r="B24" s="911" t="s">
        <v>154</v>
      </c>
      <c r="C24" s="26">
        <v>1</v>
      </c>
      <c r="D24" s="151" t="s">
        <v>16</v>
      </c>
      <c r="E24" s="564" t="s">
        <v>155</v>
      </c>
      <c r="F24" s="394">
        <v>7</v>
      </c>
      <c r="G24" s="560">
        <v>20</v>
      </c>
      <c r="H24" s="561">
        <v>20</v>
      </c>
      <c r="I24" s="61"/>
      <c r="J24" s="15" t="s">
        <v>156</v>
      </c>
      <c r="K24" s="61" t="s">
        <v>1081</v>
      </c>
      <c r="L24" s="61" t="s">
        <v>1081</v>
      </c>
      <c r="M24" s="61" t="s">
        <v>1081</v>
      </c>
      <c r="N24" s="16" t="s">
        <v>23</v>
      </c>
    </row>
    <row r="25" spans="1:14" ht="13.5" thickBot="1">
      <c r="A25" s="931"/>
      <c r="B25" s="911"/>
      <c r="C25" s="26"/>
      <c r="D25" s="152"/>
      <c r="E25" s="425"/>
      <c r="F25" s="106"/>
      <c r="G25" s="527"/>
      <c r="H25" s="528"/>
      <c r="I25" s="61"/>
      <c r="J25" s="15"/>
      <c r="K25" s="61"/>
      <c r="L25" s="61"/>
      <c r="M25" s="61"/>
      <c r="N25" s="45"/>
    </row>
    <row r="26" spans="1:14" ht="13.5" thickBot="1">
      <c r="A26" s="932"/>
      <c r="B26" s="911"/>
      <c r="C26" s="26"/>
      <c r="D26" s="1117" t="s">
        <v>12</v>
      </c>
      <c r="E26" s="1117"/>
      <c r="F26" s="105">
        <f t="shared" ref="F26" si="2">SUM(F24:F25)</f>
        <v>7</v>
      </c>
      <c r="G26" s="272">
        <f t="shared" ref="G26:H26" si="3">SUM(G24:G25)</f>
        <v>20</v>
      </c>
      <c r="H26" s="272">
        <f t="shared" si="3"/>
        <v>20</v>
      </c>
      <c r="I26" s="61" t="s">
        <v>1827</v>
      </c>
      <c r="J26" s="15"/>
      <c r="K26" s="61"/>
      <c r="L26" s="61"/>
      <c r="M26" s="61"/>
      <c r="N26" s="45"/>
    </row>
    <row r="27" spans="1:14" s="144" customFormat="1" ht="21.6" customHeight="1">
      <c r="A27" s="930" t="s">
        <v>905</v>
      </c>
      <c r="B27" s="911" t="s">
        <v>1098</v>
      </c>
      <c r="C27" s="26">
        <v>1</v>
      </c>
      <c r="D27" s="151" t="s">
        <v>16</v>
      </c>
      <c r="E27" s="564" t="s">
        <v>1661</v>
      </c>
      <c r="F27" s="394">
        <v>92.3</v>
      </c>
      <c r="G27" s="560">
        <v>20</v>
      </c>
      <c r="H27" s="561">
        <v>20</v>
      </c>
      <c r="I27" s="61"/>
      <c r="J27" s="15" t="s">
        <v>237</v>
      </c>
      <c r="K27" s="61" t="s">
        <v>8</v>
      </c>
      <c r="L27" s="61" t="s">
        <v>7</v>
      </c>
      <c r="M27" s="61" t="s">
        <v>7</v>
      </c>
      <c r="N27" s="16" t="s">
        <v>23</v>
      </c>
    </row>
    <row r="28" spans="1:14" ht="18" customHeight="1">
      <c r="A28" s="931"/>
      <c r="B28" s="911"/>
      <c r="C28" s="26">
        <v>1</v>
      </c>
      <c r="D28" s="64" t="s">
        <v>43</v>
      </c>
      <c r="E28" s="72" t="s">
        <v>1436</v>
      </c>
      <c r="F28" s="106">
        <v>90.724999999999994</v>
      </c>
      <c r="G28" s="527"/>
      <c r="H28" s="528"/>
      <c r="I28" s="61"/>
      <c r="J28" s="15" t="s">
        <v>1795</v>
      </c>
      <c r="K28" s="61" t="s">
        <v>1099</v>
      </c>
      <c r="L28" s="61" t="s">
        <v>1375</v>
      </c>
      <c r="M28" s="61" t="s">
        <v>1375</v>
      </c>
      <c r="N28" s="45" t="s">
        <v>23</v>
      </c>
    </row>
    <row r="29" spans="1:14" ht="13.5" thickBot="1">
      <c r="A29" s="931"/>
      <c r="B29" s="911"/>
      <c r="C29" s="26">
        <v>1</v>
      </c>
      <c r="D29" s="152" t="s">
        <v>49</v>
      </c>
      <c r="E29" s="425" t="s">
        <v>155</v>
      </c>
      <c r="F29" s="106">
        <v>432</v>
      </c>
      <c r="G29" s="527">
        <v>150</v>
      </c>
      <c r="H29" s="528">
        <v>150</v>
      </c>
      <c r="I29" s="61"/>
      <c r="J29" s="15"/>
      <c r="K29" s="61"/>
      <c r="L29" s="61"/>
      <c r="M29" s="61"/>
      <c r="N29" s="45" t="s">
        <v>23</v>
      </c>
    </row>
    <row r="30" spans="1:14" ht="13.5" thickBot="1">
      <c r="A30" s="932"/>
      <c r="B30" s="911"/>
      <c r="C30" s="26"/>
      <c r="D30" s="1117" t="s">
        <v>12</v>
      </c>
      <c r="E30" s="1117"/>
      <c r="F30" s="105">
        <f t="shared" ref="F30" si="4">SUM(F27:F29)</f>
        <v>615.02499999999998</v>
      </c>
      <c r="G30" s="272">
        <f t="shared" ref="G30:H30" si="5">SUM(G27:G29)</f>
        <v>170</v>
      </c>
      <c r="H30" s="272">
        <f t="shared" si="5"/>
        <v>170</v>
      </c>
      <c r="I30" s="61" t="s">
        <v>963</v>
      </c>
      <c r="J30" s="15"/>
      <c r="K30" s="61"/>
      <c r="L30" s="61"/>
      <c r="M30" s="61"/>
      <c r="N30" s="45"/>
    </row>
    <row r="31" spans="1:14" s="55" customFormat="1" ht="13.5" thickBot="1">
      <c r="A31" s="286"/>
      <c r="B31" s="1201" t="s">
        <v>11</v>
      </c>
      <c r="C31" s="1202"/>
      <c r="D31" s="1202"/>
      <c r="E31" s="1202"/>
      <c r="F31" s="78">
        <f t="shared" ref="F31" si="6">F20+F23+F26+F30</f>
        <v>2761.125</v>
      </c>
      <c r="G31" s="199">
        <f t="shared" ref="G31:H31" si="7">G20+G23+G26+G30</f>
        <v>2286</v>
      </c>
      <c r="H31" s="199">
        <f t="shared" si="7"/>
        <v>2100</v>
      </c>
      <c r="I31" s="7"/>
      <c r="J31" s="240"/>
      <c r="K31" s="7"/>
      <c r="L31" s="7"/>
      <c r="M31" s="7"/>
      <c r="N31" s="46"/>
    </row>
    <row r="32" spans="1:14" s="55" customFormat="1" ht="13.5" thickBot="1">
      <c r="A32" s="243"/>
      <c r="B32" s="1203" t="s">
        <v>13</v>
      </c>
      <c r="C32" s="1204"/>
      <c r="D32" s="1204"/>
      <c r="E32" s="1204"/>
      <c r="F32" s="519">
        <f t="shared" ref="F32" si="8">SUM(F31)</f>
        <v>2761.125</v>
      </c>
      <c r="G32" s="198">
        <f t="shared" ref="G32:H32" si="9">SUM(G31)</f>
        <v>2286</v>
      </c>
      <c r="H32" s="198">
        <f t="shared" si="9"/>
        <v>2100</v>
      </c>
      <c r="I32" s="185"/>
      <c r="J32" s="253"/>
      <c r="K32" s="7"/>
      <c r="L32" s="7"/>
      <c r="M32" s="7"/>
      <c r="N32" s="76"/>
    </row>
    <row r="33" spans="1:14" s="55" customFormat="1" ht="28.5" customHeight="1" thickBot="1">
      <c r="A33" s="284" t="s">
        <v>5</v>
      </c>
      <c r="B33" s="1197" t="s">
        <v>157</v>
      </c>
      <c r="C33" s="1198"/>
      <c r="D33" s="1198"/>
      <c r="E33" s="153"/>
      <c r="F33" s="268"/>
      <c r="G33" s="435"/>
      <c r="H33" s="435"/>
      <c r="I33" s="270"/>
      <c r="J33" s="16"/>
      <c r="K33" s="7"/>
      <c r="L33" s="7"/>
      <c r="M33" s="7"/>
      <c r="N33" s="147"/>
    </row>
    <row r="34" spans="1:14" ht="43.5" customHeight="1" thickBot="1">
      <c r="A34" s="285" t="s">
        <v>538</v>
      </c>
      <c r="B34" s="1194" t="s">
        <v>158</v>
      </c>
      <c r="C34" s="1081"/>
      <c r="D34" s="1081"/>
      <c r="E34" s="1081"/>
      <c r="F34" s="268"/>
      <c r="G34" s="435"/>
      <c r="H34" s="435"/>
      <c r="I34" s="270"/>
      <c r="J34" s="147"/>
      <c r="K34" s="7"/>
      <c r="L34" s="7"/>
      <c r="M34" s="7"/>
      <c r="N34" s="48"/>
    </row>
    <row r="35" spans="1:14" s="565" customFormat="1" ht="33" customHeight="1">
      <c r="A35" s="907" t="s">
        <v>539</v>
      </c>
      <c r="B35" s="926" t="s">
        <v>160</v>
      </c>
      <c r="C35" s="157">
        <v>1</v>
      </c>
      <c r="D35" s="67" t="s">
        <v>16</v>
      </c>
      <c r="E35" s="555" t="s">
        <v>161</v>
      </c>
      <c r="F35" s="471">
        <v>20</v>
      </c>
      <c r="G35" s="560">
        <v>20</v>
      </c>
      <c r="H35" s="561">
        <v>20</v>
      </c>
      <c r="I35" s="61"/>
      <c r="J35" s="48" t="s">
        <v>45</v>
      </c>
      <c r="K35" s="35">
        <v>100</v>
      </c>
      <c r="L35" s="35">
        <v>100</v>
      </c>
      <c r="M35" s="35">
        <v>100</v>
      </c>
      <c r="N35" s="54" t="s">
        <v>23</v>
      </c>
    </row>
    <row r="36" spans="1:14" s="565" customFormat="1" ht="51.75" thickBot="1">
      <c r="A36" s="907"/>
      <c r="B36" s="933"/>
      <c r="C36" s="372">
        <v>1</v>
      </c>
      <c r="D36" s="94" t="s">
        <v>16</v>
      </c>
      <c r="E36" s="350" t="s">
        <v>161</v>
      </c>
      <c r="F36" s="394">
        <v>12.1</v>
      </c>
      <c r="G36" s="560"/>
      <c r="H36" s="561">
        <v>12.1</v>
      </c>
      <c r="I36" s="61"/>
      <c r="J36" s="16" t="s">
        <v>1140</v>
      </c>
      <c r="K36" s="61" t="s">
        <v>7</v>
      </c>
      <c r="L36" s="159"/>
      <c r="M36" s="61" t="s">
        <v>7</v>
      </c>
      <c r="N36" s="54" t="s">
        <v>23</v>
      </c>
    </row>
    <row r="37" spans="1:14" ht="13.5" thickBot="1">
      <c r="A37" s="907"/>
      <c r="B37" s="927"/>
      <c r="C37" s="160"/>
      <c r="D37" s="1070" t="s">
        <v>12</v>
      </c>
      <c r="E37" s="1086"/>
      <c r="F37" s="75">
        <f t="shared" ref="F37" si="10">SUM(F35:F36)</f>
        <v>32.1</v>
      </c>
      <c r="G37" s="273">
        <f t="shared" ref="G37:H37" si="11">SUM(G35:G36)</f>
        <v>20</v>
      </c>
      <c r="H37" s="273">
        <f t="shared" si="11"/>
        <v>32.1</v>
      </c>
      <c r="I37" s="61" t="s">
        <v>964</v>
      </c>
      <c r="J37" s="231"/>
      <c r="K37" s="7"/>
      <c r="L37" s="7"/>
      <c r="M37" s="7"/>
      <c r="N37" s="45"/>
    </row>
    <row r="38" spans="1:14" s="32" customFormat="1" ht="36" customHeight="1">
      <c r="A38" s="1043" t="s">
        <v>540</v>
      </c>
      <c r="B38" s="1199" t="s">
        <v>162</v>
      </c>
      <c r="C38" s="26">
        <v>1</v>
      </c>
      <c r="D38" s="151" t="s">
        <v>16</v>
      </c>
      <c r="E38" s="350" t="s">
        <v>161</v>
      </c>
      <c r="F38" s="394">
        <v>60</v>
      </c>
      <c r="G38" s="560">
        <v>60</v>
      </c>
      <c r="H38" s="561">
        <v>60</v>
      </c>
      <c r="I38" s="61"/>
      <c r="J38" s="381" t="s">
        <v>998</v>
      </c>
      <c r="K38" s="61" t="s">
        <v>7</v>
      </c>
      <c r="L38" s="61" t="s">
        <v>7</v>
      </c>
      <c r="M38" s="61" t="s">
        <v>7</v>
      </c>
      <c r="N38" s="48" t="s">
        <v>23</v>
      </c>
    </row>
    <row r="39" spans="1:14" s="1" customFormat="1" ht="13.5" thickBot="1">
      <c r="A39" s="1044"/>
      <c r="B39" s="1200"/>
      <c r="C39" s="127"/>
      <c r="D39" s="95"/>
      <c r="E39" s="161"/>
      <c r="F39" s="106"/>
      <c r="G39" s="527"/>
      <c r="H39" s="528"/>
      <c r="I39" s="61"/>
      <c r="J39" s="231"/>
      <c r="K39" s="4"/>
      <c r="L39" s="4"/>
      <c r="M39" s="4"/>
      <c r="N39" s="48"/>
    </row>
    <row r="40" spans="1:14" s="12" customFormat="1" ht="13.5" thickBot="1">
      <c r="A40" s="1045"/>
      <c r="B40" s="1174"/>
      <c r="C40" s="127"/>
      <c r="D40" s="1070" t="s">
        <v>12</v>
      </c>
      <c r="E40" s="1086"/>
      <c r="F40" s="78">
        <f t="shared" ref="F40" si="12">SUM(F38+F39)</f>
        <v>60</v>
      </c>
      <c r="G40" s="199">
        <f t="shared" ref="G40:H40" si="13">SUM(G38+G39)</f>
        <v>60</v>
      </c>
      <c r="H40" s="199">
        <f t="shared" si="13"/>
        <v>60</v>
      </c>
      <c r="I40" s="61" t="s">
        <v>964</v>
      </c>
      <c r="J40" s="240"/>
      <c r="K40" s="8"/>
      <c r="L40" s="8"/>
      <c r="M40" s="8"/>
      <c r="N40" s="48"/>
    </row>
    <row r="41" spans="1:14" s="565" customFormat="1" ht="63.75">
      <c r="A41" s="907" t="s">
        <v>544</v>
      </c>
      <c r="B41" s="926" t="s">
        <v>865</v>
      </c>
      <c r="C41" s="162">
        <v>1</v>
      </c>
      <c r="D41" s="111" t="s">
        <v>16</v>
      </c>
      <c r="E41" s="555" t="s">
        <v>161</v>
      </c>
      <c r="F41" s="394">
        <v>18</v>
      </c>
      <c r="G41" s="560">
        <v>20</v>
      </c>
      <c r="H41" s="561">
        <v>20</v>
      </c>
      <c r="I41" s="61"/>
      <c r="J41" s="231" t="s">
        <v>163</v>
      </c>
      <c r="K41" s="61" t="s">
        <v>1141</v>
      </c>
      <c r="L41" s="61" t="s">
        <v>1142</v>
      </c>
      <c r="M41" s="61" t="s">
        <v>1141</v>
      </c>
      <c r="N41" s="54" t="s">
        <v>23</v>
      </c>
    </row>
    <row r="42" spans="1:14" s="565" customFormat="1" ht="51">
      <c r="A42" s="907"/>
      <c r="B42" s="933"/>
      <c r="C42" s="162">
        <v>1</v>
      </c>
      <c r="D42" s="111" t="s">
        <v>16</v>
      </c>
      <c r="E42" s="555" t="s">
        <v>161</v>
      </c>
      <c r="F42" s="394">
        <v>5</v>
      </c>
      <c r="G42" s="560"/>
      <c r="H42" s="561"/>
      <c r="I42" s="15"/>
      <c r="J42" s="569" t="s">
        <v>1143</v>
      </c>
      <c r="K42" s="61" t="s">
        <v>1144</v>
      </c>
      <c r="L42" s="61"/>
      <c r="M42" s="61"/>
      <c r="N42" s="54" t="s">
        <v>23</v>
      </c>
    </row>
    <row r="43" spans="1:14" s="565" customFormat="1" ht="38.25">
      <c r="A43" s="907"/>
      <c r="B43" s="933"/>
      <c r="C43" s="162">
        <v>1</v>
      </c>
      <c r="D43" s="111" t="s">
        <v>16</v>
      </c>
      <c r="E43" s="555" t="s">
        <v>161</v>
      </c>
      <c r="F43" s="394"/>
      <c r="G43" s="394">
        <v>8.5</v>
      </c>
      <c r="H43" s="561"/>
      <c r="I43" s="15"/>
      <c r="J43" s="569" t="s">
        <v>1145</v>
      </c>
      <c r="K43" s="61"/>
      <c r="L43" s="61" t="s">
        <v>1146</v>
      </c>
      <c r="M43" s="61"/>
      <c r="N43" s="54" t="s">
        <v>23</v>
      </c>
    </row>
    <row r="44" spans="1:14" s="565" customFormat="1" ht="51">
      <c r="A44" s="907"/>
      <c r="B44" s="933"/>
      <c r="C44" s="162">
        <v>1</v>
      </c>
      <c r="D44" s="111" t="s">
        <v>16</v>
      </c>
      <c r="E44" s="555" t="s">
        <v>161</v>
      </c>
      <c r="F44" s="394"/>
      <c r="G44" s="394">
        <v>18</v>
      </c>
      <c r="H44" s="561"/>
      <c r="I44" s="15"/>
      <c r="J44" s="365" t="s">
        <v>858</v>
      </c>
      <c r="K44" s="61"/>
      <c r="L44" s="61" t="s">
        <v>1147</v>
      </c>
      <c r="M44" s="61"/>
      <c r="N44" s="54" t="s">
        <v>23</v>
      </c>
    </row>
    <row r="45" spans="1:14" s="565" customFormat="1" ht="51">
      <c r="A45" s="907"/>
      <c r="B45" s="933"/>
      <c r="C45" s="162">
        <v>1</v>
      </c>
      <c r="D45" s="111" t="s">
        <v>16</v>
      </c>
      <c r="E45" s="555" t="s">
        <v>161</v>
      </c>
      <c r="F45" s="471"/>
      <c r="G45" s="471">
        <v>17</v>
      </c>
      <c r="H45" s="561"/>
      <c r="I45" s="15"/>
      <c r="J45" s="365" t="s">
        <v>859</v>
      </c>
      <c r="K45" s="61"/>
      <c r="L45" s="61" t="s">
        <v>1148</v>
      </c>
      <c r="M45" s="61"/>
      <c r="N45" s="54" t="s">
        <v>23</v>
      </c>
    </row>
    <row r="46" spans="1:14" s="565" customFormat="1" ht="51">
      <c r="A46" s="907"/>
      <c r="B46" s="933"/>
      <c r="C46" s="162">
        <v>1</v>
      </c>
      <c r="D46" s="111" t="s">
        <v>16</v>
      </c>
      <c r="E46" s="555" t="s">
        <v>161</v>
      </c>
      <c r="F46" s="471"/>
      <c r="G46" s="471">
        <v>7.5</v>
      </c>
      <c r="H46" s="561"/>
      <c r="I46" s="15"/>
      <c r="J46" s="365" t="s">
        <v>860</v>
      </c>
      <c r="K46" s="61"/>
      <c r="L46" s="61" t="s">
        <v>1149</v>
      </c>
      <c r="M46" s="61"/>
      <c r="N46" s="54" t="s">
        <v>23</v>
      </c>
    </row>
    <row r="47" spans="1:14" s="565" customFormat="1" ht="51">
      <c r="A47" s="907"/>
      <c r="B47" s="933"/>
      <c r="C47" s="162">
        <v>1</v>
      </c>
      <c r="D47" s="111" t="s">
        <v>16</v>
      </c>
      <c r="E47" s="555" t="s">
        <v>161</v>
      </c>
      <c r="F47" s="471"/>
      <c r="G47" s="471"/>
      <c r="H47" s="471">
        <v>18</v>
      </c>
      <c r="I47" s="15"/>
      <c r="J47" s="365" t="s">
        <v>897</v>
      </c>
      <c r="K47" s="61"/>
      <c r="L47" s="61"/>
      <c r="M47" s="61" t="s">
        <v>1150</v>
      </c>
      <c r="N47" s="54" t="s">
        <v>23</v>
      </c>
    </row>
    <row r="48" spans="1:14" s="565" customFormat="1" ht="51">
      <c r="A48" s="907"/>
      <c r="B48" s="933"/>
      <c r="C48" s="162">
        <v>1</v>
      </c>
      <c r="D48" s="111" t="s">
        <v>16</v>
      </c>
      <c r="E48" s="555" t="s">
        <v>161</v>
      </c>
      <c r="F48" s="394"/>
      <c r="G48" s="394"/>
      <c r="H48" s="394">
        <v>15</v>
      </c>
      <c r="I48" s="15"/>
      <c r="J48" s="366" t="s">
        <v>861</v>
      </c>
      <c r="K48" s="61"/>
      <c r="L48" s="61"/>
      <c r="M48" s="61" t="s">
        <v>1151</v>
      </c>
      <c r="N48" s="54" t="s">
        <v>23</v>
      </c>
    </row>
    <row r="49" spans="1:14" s="565" customFormat="1" ht="38.25">
      <c r="A49" s="907"/>
      <c r="B49" s="933"/>
      <c r="C49" s="162">
        <v>1</v>
      </c>
      <c r="D49" s="111" t="s">
        <v>16</v>
      </c>
      <c r="E49" s="555" t="s">
        <v>161</v>
      </c>
      <c r="F49" s="471"/>
      <c r="G49" s="471">
        <v>16</v>
      </c>
      <c r="H49" s="561"/>
      <c r="I49" s="15"/>
      <c r="J49" s="366" t="s">
        <v>862</v>
      </c>
      <c r="K49" s="61"/>
      <c r="L49" s="61" t="s">
        <v>1152</v>
      </c>
      <c r="M49" s="61"/>
      <c r="N49" s="54" t="s">
        <v>23</v>
      </c>
    </row>
    <row r="50" spans="1:14" s="565" customFormat="1" ht="38.25">
      <c r="A50" s="907"/>
      <c r="B50" s="933"/>
      <c r="C50" s="162">
        <v>1</v>
      </c>
      <c r="D50" s="111" t="s">
        <v>16</v>
      </c>
      <c r="E50" s="555" t="s">
        <v>161</v>
      </c>
      <c r="F50" s="471">
        <v>14.7</v>
      </c>
      <c r="G50" s="560"/>
      <c r="H50" s="561"/>
      <c r="I50" s="15"/>
      <c r="J50" s="570" t="s">
        <v>1780</v>
      </c>
      <c r="K50" s="61" t="s">
        <v>1779</v>
      </c>
      <c r="L50" s="61"/>
      <c r="M50" s="61"/>
      <c r="N50" s="54" t="s">
        <v>23</v>
      </c>
    </row>
    <row r="51" spans="1:14" s="565" customFormat="1" ht="38.25">
      <c r="A51" s="907"/>
      <c r="B51" s="933"/>
      <c r="C51" s="162">
        <v>1</v>
      </c>
      <c r="D51" s="111" t="s">
        <v>16</v>
      </c>
      <c r="E51" s="555" t="s">
        <v>161</v>
      </c>
      <c r="F51" s="471"/>
      <c r="G51" s="560"/>
      <c r="H51" s="471">
        <v>28</v>
      </c>
      <c r="I51" s="15"/>
      <c r="J51" s="365" t="s">
        <v>863</v>
      </c>
      <c r="K51" s="61"/>
      <c r="L51" s="61"/>
      <c r="M51" s="61" t="s">
        <v>1151</v>
      </c>
      <c r="N51" s="54" t="s">
        <v>23</v>
      </c>
    </row>
    <row r="52" spans="1:14" s="565" customFormat="1" ht="51">
      <c r="A52" s="907"/>
      <c r="B52" s="933"/>
      <c r="C52" s="162">
        <v>1</v>
      </c>
      <c r="D52" s="111" t="s">
        <v>16</v>
      </c>
      <c r="E52" s="555" t="s">
        <v>161</v>
      </c>
      <c r="F52" s="394"/>
      <c r="G52" s="560"/>
      <c r="H52" s="394">
        <v>17</v>
      </c>
      <c r="I52" s="15"/>
      <c r="J52" s="366" t="s">
        <v>864</v>
      </c>
      <c r="K52" s="61"/>
      <c r="L52" s="61"/>
      <c r="M52" s="61" t="s">
        <v>1153</v>
      </c>
      <c r="N52" s="54" t="s">
        <v>23</v>
      </c>
    </row>
    <row r="53" spans="1:14" s="565" customFormat="1" ht="38.25">
      <c r="A53" s="907"/>
      <c r="B53" s="933"/>
      <c r="C53" s="162">
        <v>1</v>
      </c>
      <c r="D53" s="111" t="s">
        <v>16</v>
      </c>
      <c r="E53" s="555" t="s">
        <v>161</v>
      </c>
      <c r="F53" s="471">
        <v>75</v>
      </c>
      <c r="G53" s="560"/>
      <c r="H53" s="561"/>
      <c r="I53" s="15"/>
      <c r="J53" s="366" t="s">
        <v>728</v>
      </c>
      <c r="K53" s="61" t="s">
        <v>1154</v>
      </c>
      <c r="L53" s="61"/>
      <c r="M53" s="61"/>
      <c r="N53" s="54" t="s">
        <v>23</v>
      </c>
    </row>
    <row r="54" spans="1:14" s="565" customFormat="1" ht="38.25">
      <c r="A54" s="907"/>
      <c r="B54" s="933"/>
      <c r="C54" s="162">
        <v>1</v>
      </c>
      <c r="D54" s="111" t="s">
        <v>16</v>
      </c>
      <c r="E54" s="555" t="s">
        <v>161</v>
      </c>
      <c r="F54" s="471">
        <v>48</v>
      </c>
      <c r="G54" s="560"/>
      <c r="H54" s="561"/>
      <c r="I54" s="15"/>
      <c r="J54" s="99" t="s">
        <v>729</v>
      </c>
      <c r="K54" s="61" t="s">
        <v>1136</v>
      </c>
      <c r="L54" s="61"/>
      <c r="M54" s="61"/>
      <c r="N54" s="54" t="s">
        <v>23</v>
      </c>
    </row>
    <row r="55" spans="1:14" s="565" customFormat="1" ht="38.25">
      <c r="A55" s="907"/>
      <c r="B55" s="933"/>
      <c r="C55" s="162">
        <v>1</v>
      </c>
      <c r="D55" s="111" t="s">
        <v>16</v>
      </c>
      <c r="E55" s="555" t="s">
        <v>161</v>
      </c>
      <c r="F55" s="471">
        <v>18.5</v>
      </c>
      <c r="G55" s="560"/>
      <c r="H55" s="561"/>
      <c r="I55" s="25"/>
      <c r="J55" s="382" t="s">
        <v>1542</v>
      </c>
      <c r="K55" s="61" t="s">
        <v>9</v>
      </c>
      <c r="L55" s="61"/>
      <c r="M55" s="61"/>
      <c r="N55" s="54" t="s">
        <v>23</v>
      </c>
    </row>
    <row r="56" spans="1:14" s="565" customFormat="1" ht="25.5">
      <c r="A56" s="907"/>
      <c r="B56" s="933"/>
      <c r="C56" s="162">
        <v>1</v>
      </c>
      <c r="D56" s="111" t="s">
        <v>16</v>
      </c>
      <c r="E56" s="555" t="s">
        <v>161</v>
      </c>
      <c r="F56" s="471">
        <v>18</v>
      </c>
      <c r="G56" s="560"/>
      <c r="H56" s="561"/>
      <c r="I56" s="25"/>
      <c r="J56" s="382" t="s">
        <v>1543</v>
      </c>
      <c r="K56" s="61" t="s">
        <v>60</v>
      </c>
      <c r="L56" s="61"/>
      <c r="M56" s="61"/>
      <c r="N56" s="54" t="s">
        <v>23</v>
      </c>
    </row>
    <row r="57" spans="1:14" s="565" customFormat="1" ht="25.5">
      <c r="A57" s="907"/>
      <c r="B57" s="933"/>
      <c r="C57" s="162">
        <v>1</v>
      </c>
      <c r="D57" s="111" t="s">
        <v>16</v>
      </c>
      <c r="E57" s="555" t="s">
        <v>161</v>
      </c>
      <c r="F57" s="471"/>
      <c r="G57" s="560">
        <v>10</v>
      </c>
      <c r="H57" s="561"/>
      <c r="I57" s="25"/>
      <c r="J57" s="382" t="s">
        <v>1155</v>
      </c>
      <c r="K57" s="61"/>
      <c r="L57" s="61" t="s">
        <v>8</v>
      </c>
      <c r="M57" s="61"/>
      <c r="N57" s="54" t="s">
        <v>23</v>
      </c>
    </row>
    <row r="58" spans="1:14" s="565" customFormat="1" ht="63.75">
      <c r="A58" s="907"/>
      <c r="B58" s="933"/>
      <c r="C58" s="162">
        <v>1</v>
      </c>
      <c r="D58" s="111" t="s">
        <v>16</v>
      </c>
      <c r="E58" s="555" t="s">
        <v>161</v>
      </c>
      <c r="F58" s="394">
        <v>20</v>
      </c>
      <c r="G58" s="560">
        <v>20</v>
      </c>
      <c r="H58" s="561">
        <v>20</v>
      </c>
      <c r="I58" s="15"/>
      <c r="J58" s="231" t="s">
        <v>164</v>
      </c>
      <c r="K58" s="61" t="s">
        <v>1141</v>
      </c>
      <c r="L58" s="61" t="s">
        <v>1141</v>
      </c>
      <c r="M58" s="61" t="s">
        <v>1141</v>
      </c>
      <c r="N58" s="54" t="s">
        <v>23</v>
      </c>
    </row>
    <row r="59" spans="1:14" s="565" customFormat="1" ht="25.5">
      <c r="A59" s="907"/>
      <c r="B59" s="933"/>
      <c r="C59" s="162">
        <v>1</v>
      </c>
      <c r="D59" s="111" t="s">
        <v>16</v>
      </c>
      <c r="E59" s="555" t="s">
        <v>161</v>
      </c>
      <c r="F59" s="394">
        <v>14</v>
      </c>
      <c r="G59" s="560"/>
      <c r="H59" s="561"/>
      <c r="I59" s="15"/>
      <c r="J59" s="231" t="s">
        <v>165</v>
      </c>
      <c r="K59" s="61" t="s">
        <v>60</v>
      </c>
      <c r="L59" s="61"/>
      <c r="M59" s="61"/>
      <c r="N59" s="54" t="s">
        <v>23</v>
      </c>
    </row>
    <row r="60" spans="1:14" s="565" customFormat="1" ht="25.5">
      <c r="A60" s="907"/>
      <c r="B60" s="933"/>
      <c r="C60" s="162">
        <v>1</v>
      </c>
      <c r="D60" s="111" t="s">
        <v>16</v>
      </c>
      <c r="E60" s="555" t="s">
        <v>161</v>
      </c>
      <c r="F60" s="394">
        <v>5</v>
      </c>
      <c r="G60" s="560"/>
      <c r="H60" s="561"/>
      <c r="I60" s="15"/>
      <c r="J60" s="231" t="s">
        <v>1716</v>
      </c>
      <c r="K60" s="61" t="s">
        <v>7</v>
      </c>
      <c r="L60" s="61"/>
      <c r="M60" s="61"/>
      <c r="N60" s="54" t="s">
        <v>23</v>
      </c>
    </row>
    <row r="61" spans="1:14" s="565" customFormat="1" ht="25.5">
      <c r="A61" s="907"/>
      <c r="B61" s="933"/>
      <c r="C61" s="162">
        <v>1</v>
      </c>
      <c r="D61" s="111" t="s">
        <v>16</v>
      </c>
      <c r="E61" s="555" t="s">
        <v>161</v>
      </c>
      <c r="F61" s="394">
        <v>14</v>
      </c>
      <c r="G61" s="560"/>
      <c r="H61" s="561"/>
      <c r="I61" s="15"/>
      <c r="J61" s="231" t="s">
        <v>1437</v>
      </c>
      <c r="K61" s="61" t="s">
        <v>1438</v>
      </c>
      <c r="L61" s="61"/>
      <c r="M61" s="61"/>
      <c r="N61" s="54" t="s">
        <v>23</v>
      </c>
    </row>
    <row r="62" spans="1:14" s="565" customFormat="1" ht="24" customHeight="1" thickBot="1">
      <c r="A62" s="907"/>
      <c r="B62" s="933"/>
      <c r="C62" s="162">
        <v>1</v>
      </c>
      <c r="D62" s="111" t="s">
        <v>16</v>
      </c>
      <c r="E62" s="555" t="s">
        <v>161</v>
      </c>
      <c r="F62" s="394">
        <v>20.6</v>
      </c>
      <c r="G62" s="560"/>
      <c r="H62" s="561"/>
      <c r="I62" s="15"/>
      <c r="J62" s="231" t="s">
        <v>999</v>
      </c>
      <c r="K62" s="61" t="s">
        <v>53</v>
      </c>
      <c r="L62" s="61"/>
      <c r="M62" s="61"/>
      <c r="N62" s="48" t="s">
        <v>23</v>
      </c>
    </row>
    <row r="63" spans="1:14" ht="13.5" thickBot="1">
      <c r="A63" s="907"/>
      <c r="B63" s="927"/>
      <c r="C63" s="160"/>
      <c r="D63" s="1070" t="s">
        <v>12</v>
      </c>
      <c r="E63" s="1086"/>
      <c r="F63" s="75">
        <f>SUM(F41:F62)</f>
        <v>270.8</v>
      </c>
      <c r="G63" s="273">
        <f>SUM(G41:G62)</f>
        <v>117</v>
      </c>
      <c r="H63" s="273">
        <f>SUM(H41:H62)</f>
        <v>118</v>
      </c>
      <c r="I63" s="61" t="s">
        <v>964</v>
      </c>
      <c r="J63" s="240"/>
      <c r="K63" s="7"/>
      <c r="L63" s="7"/>
      <c r="M63" s="7"/>
      <c r="N63" s="45"/>
    </row>
    <row r="64" spans="1:14" s="32" customFormat="1" ht="45" customHeight="1">
      <c r="A64" s="907" t="s">
        <v>545</v>
      </c>
      <c r="B64" s="925" t="s">
        <v>721</v>
      </c>
      <c r="C64" s="85">
        <v>1</v>
      </c>
      <c r="D64" s="24" t="s">
        <v>16</v>
      </c>
      <c r="E64" s="86" t="s">
        <v>20</v>
      </c>
      <c r="F64" s="394">
        <v>33.4</v>
      </c>
      <c r="G64" s="560">
        <v>33.4</v>
      </c>
      <c r="H64" s="561">
        <v>28.9</v>
      </c>
      <c r="I64" s="15"/>
      <c r="J64" s="155" t="s">
        <v>1423</v>
      </c>
      <c r="K64" s="61" t="s">
        <v>8</v>
      </c>
      <c r="L64" s="61" t="s">
        <v>8</v>
      </c>
      <c r="M64" s="61" t="s">
        <v>8</v>
      </c>
      <c r="N64" s="48" t="s">
        <v>23</v>
      </c>
    </row>
    <row r="65" spans="1:14" s="32" customFormat="1" ht="39" thickBot="1">
      <c r="A65" s="907"/>
      <c r="B65" s="925"/>
      <c r="C65" s="82">
        <v>1</v>
      </c>
      <c r="D65" s="163"/>
      <c r="E65" s="562"/>
      <c r="F65" s="394"/>
      <c r="G65" s="560"/>
      <c r="H65" s="561"/>
      <c r="I65" s="15"/>
      <c r="J65" s="155" t="s">
        <v>898</v>
      </c>
      <c r="K65" s="61" t="s">
        <v>1426</v>
      </c>
      <c r="L65" s="61" t="s">
        <v>1424</v>
      </c>
      <c r="M65" s="61" t="s">
        <v>1425</v>
      </c>
      <c r="N65" s="48" t="s">
        <v>23</v>
      </c>
    </row>
    <row r="66" spans="1:14" s="165" customFormat="1" ht="13.5" thickBot="1">
      <c r="A66" s="907"/>
      <c r="B66" s="1186"/>
      <c r="C66" s="164"/>
      <c r="D66" s="1190" t="s">
        <v>12</v>
      </c>
      <c r="E66" s="1116"/>
      <c r="F66" s="75">
        <f t="shared" ref="F66" si="14">SUM(F64:F65)</f>
        <v>33.4</v>
      </c>
      <c r="G66" s="273">
        <f t="shared" ref="G66:H66" si="15">SUM(G64:G65)</f>
        <v>33.4</v>
      </c>
      <c r="H66" s="273">
        <f t="shared" si="15"/>
        <v>28.9</v>
      </c>
      <c r="I66" s="61" t="s">
        <v>964</v>
      </c>
      <c r="J66" s="167"/>
      <c r="K66" s="7"/>
      <c r="L66" s="7"/>
      <c r="M66" s="7"/>
      <c r="N66" s="48"/>
    </row>
    <row r="67" spans="1:14" s="32" customFormat="1" ht="51" customHeight="1">
      <c r="A67" s="907" t="s">
        <v>1106</v>
      </c>
      <c r="B67" s="925" t="s">
        <v>1107</v>
      </c>
      <c r="C67" s="85">
        <v>1</v>
      </c>
      <c r="D67" s="24" t="s">
        <v>16</v>
      </c>
      <c r="E67" s="86" t="s">
        <v>20</v>
      </c>
      <c r="F67" s="394">
        <v>26</v>
      </c>
      <c r="G67" s="560"/>
      <c r="H67" s="561"/>
      <c r="I67" s="15"/>
      <c r="J67" s="155" t="s">
        <v>1109</v>
      </c>
      <c r="K67" s="61" t="s">
        <v>1108</v>
      </c>
      <c r="L67" s="61"/>
      <c r="M67" s="61"/>
      <c r="N67" s="48" t="s">
        <v>23</v>
      </c>
    </row>
    <row r="68" spans="1:14" s="20" customFormat="1" ht="13.5" thickBot="1">
      <c r="A68" s="907"/>
      <c r="B68" s="1188"/>
      <c r="C68" s="82"/>
      <c r="D68" s="163"/>
      <c r="E68" s="148"/>
      <c r="F68" s="106"/>
      <c r="G68" s="527"/>
      <c r="H68" s="528"/>
      <c r="I68" s="15"/>
      <c r="J68" s="155"/>
      <c r="K68" s="61"/>
      <c r="L68" s="61"/>
      <c r="M68" s="61"/>
      <c r="N68" s="48" t="s">
        <v>23</v>
      </c>
    </row>
    <row r="69" spans="1:14" s="165" customFormat="1" ht="13.5" thickBot="1">
      <c r="A69" s="907"/>
      <c r="B69" s="1189"/>
      <c r="C69" s="164"/>
      <c r="D69" s="1190" t="s">
        <v>12</v>
      </c>
      <c r="E69" s="1116"/>
      <c r="F69" s="75">
        <f t="shared" ref="F69:H69" si="16">SUM(F67:F68)</f>
        <v>26</v>
      </c>
      <c r="G69" s="273">
        <f t="shared" si="16"/>
        <v>0</v>
      </c>
      <c r="H69" s="273">
        <f t="shared" si="16"/>
        <v>0</v>
      </c>
      <c r="I69" s="61" t="s">
        <v>1828</v>
      </c>
      <c r="J69" s="167"/>
      <c r="K69" s="7"/>
      <c r="L69" s="7"/>
      <c r="M69" s="7"/>
      <c r="N69" s="48"/>
    </row>
    <row r="70" spans="1:14" s="55" customFormat="1" ht="13.5" thickBot="1">
      <c r="A70" s="286" t="s">
        <v>538</v>
      </c>
      <c r="B70" s="1192" t="s">
        <v>11</v>
      </c>
      <c r="C70" s="1193"/>
      <c r="D70" s="1193"/>
      <c r="E70" s="1193"/>
      <c r="F70" s="520">
        <f>F37+F40+F63+F66+F69</f>
        <v>422.29999999999995</v>
      </c>
      <c r="G70" s="442">
        <f>G37+G40+G63+G66+G69</f>
        <v>230.4</v>
      </c>
      <c r="H70" s="442">
        <f>H37+H40+H63+H66+H69</f>
        <v>239</v>
      </c>
      <c r="I70" s="900"/>
      <c r="J70" s="240"/>
      <c r="K70" s="7"/>
      <c r="L70" s="7"/>
      <c r="M70" s="7"/>
      <c r="N70" s="46"/>
    </row>
    <row r="71" spans="1:14" ht="39.75" customHeight="1" thickBot="1">
      <c r="A71" s="285" t="s">
        <v>546</v>
      </c>
      <c r="B71" s="1194" t="s">
        <v>166</v>
      </c>
      <c r="C71" s="1081"/>
      <c r="D71" s="1081"/>
      <c r="E71" s="1081"/>
      <c r="F71" s="268"/>
      <c r="G71" s="435"/>
      <c r="H71" s="435"/>
      <c r="I71" s="270"/>
      <c r="J71" s="147"/>
      <c r="K71" s="7"/>
      <c r="L71" s="7"/>
      <c r="M71" s="7"/>
      <c r="N71" s="48"/>
    </row>
    <row r="72" spans="1:14" ht="63.75">
      <c r="A72" s="907" t="s">
        <v>914</v>
      </c>
      <c r="B72" s="933" t="s">
        <v>1803</v>
      </c>
      <c r="C72" s="166" t="s">
        <v>489</v>
      </c>
      <c r="D72" s="94" t="s">
        <v>159</v>
      </c>
      <c r="E72" s="59" t="s">
        <v>168</v>
      </c>
      <c r="F72" s="68">
        <v>451</v>
      </c>
      <c r="G72" s="527">
        <v>451</v>
      </c>
      <c r="H72" s="528">
        <v>451</v>
      </c>
      <c r="I72" s="61"/>
      <c r="J72" s="231" t="s">
        <v>1651</v>
      </c>
      <c r="K72" s="35"/>
      <c r="L72" s="35"/>
      <c r="M72" s="35" t="s">
        <v>1650</v>
      </c>
      <c r="N72" s="54" t="s">
        <v>23</v>
      </c>
    </row>
    <row r="73" spans="1:14" s="144" customFormat="1" ht="63.75">
      <c r="A73" s="907"/>
      <c r="B73" s="933"/>
      <c r="C73" s="115" t="s">
        <v>489</v>
      </c>
      <c r="D73" s="94" t="s">
        <v>49</v>
      </c>
      <c r="E73" s="86" t="s">
        <v>155</v>
      </c>
      <c r="F73" s="394">
        <v>451</v>
      </c>
      <c r="G73" s="560">
        <v>451</v>
      </c>
      <c r="H73" s="561">
        <v>451</v>
      </c>
      <c r="I73" s="61"/>
      <c r="J73" s="231" t="s">
        <v>1652</v>
      </c>
      <c r="K73" s="35"/>
      <c r="L73" s="35"/>
      <c r="M73" s="35" t="s">
        <v>1653</v>
      </c>
      <c r="N73" s="54" t="s">
        <v>23</v>
      </c>
    </row>
    <row r="74" spans="1:14" ht="26.25" thickBot="1">
      <c r="A74" s="907"/>
      <c r="B74" s="933"/>
      <c r="C74" s="26" t="s">
        <v>489</v>
      </c>
      <c r="D74" s="15"/>
      <c r="E74" s="53"/>
      <c r="F74" s="106"/>
      <c r="G74" s="527"/>
      <c r="H74" s="528"/>
      <c r="I74" s="61"/>
      <c r="J74" s="155" t="s">
        <v>1654</v>
      </c>
      <c r="K74" s="295"/>
      <c r="L74" s="295"/>
      <c r="M74" s="295">
        <v>151</v>
      </c>
      <c r="N74" s="54" t="s">
        <v>23</v>
      </c>
    </row>
    <row r="75" spans="1:14" ht="13.5" thickBot="1">
      <c r="A75" s="907"/>
      <c r="B75" s="927"/>
      <c r="C75" s="26"/>
      <c r="D75" s="1181" t="s">
        <v>12</v>
      </c>
      <c r="E75" s="1116"/>
      <c r="F75" s="105">
        <f t="shared" ref="F75" si="17">SUM(F72:F74)</f>
        <v>902</v>
      </c>
      <c r="G75" s="272">
        <f t="shared" ref="G75:H75" si="18">SUM(G72:G74)</f>
        <v>902</v>
      </c>
      <c r="H75" s="272">
        <f t="shared" si="18"/>
        <v>902</v>
      </c>
      <c r="I75" s="61" t="s">
        <v>167</v>
      </c>
      <c r="J75" s="240"/>
      <c r="K75" s="7"/>
      <c r="L75" s="7"/>
      <c r="M75" s="7"/>
      <c r="N75" s="45"/>
    </row>
    <row r="76" spans="1:14" s="565" customFormat="1" ht="38.25">
      <c r="A76" s="1187" t="s">
        <v>547</v>
      </c>
      <c r="B76" s="911" t="s">
        <v>720</v>
      </c>
      <c r="C76" s="28">
        <v>1</v>
      </c>
      <c r="D76" s="27" t="s">
        <v>16</v>
      </c>
      <c r="E76" s="566" t="s">
        <v>20</v>
      </c>
      <c r="F76" s="394">
        <v>15</v>
      </c>
      <c r="G76" s="567">
        <v>20</v>
      </c>
      <c r="H76" s="567">
        <v>20</v>
      </c>
      <c r="I76" s="61"/>
      <c r="J76" s="15" t="s">
        <v>169</v>
      </c>
      <c r="K76" s="61" t="s">
        <v>81</v>
      </c>
      <c r="L76" s="61" t="s">
        <v>81</v>
      </c>
      <c r="M76" s="61" t="s">
        <v>81</v>
      </c>
      <c r="N76" s="54" t="s">
        <v>23</v>
      </c>
    </row>
    <row r="77" spans="1:14" s="565" customFormat="1" ht="25.5">
      <c r="A77" s="1187"/>
      <c r="B77" s="911"/>
      <c r="C77" s="26">
        <v>1</v>
      </c>
      <c r="D77" s="62" t="s">
        <v>16</v>
      </c>
      <c r="E77" s="350" t="s">
        <v>155</v>
      </c>
      <c r="F77" s="394">
        <v>5</v>
      </c>
      <c r="G77" s="567">
        <v>5</v>
      </c>
      <c r="H77" s="567">
        <v>5</v>
      </c>
      <c r="I77" s="61"/>
      <c r="J77" s="15" t="s">
        <v>466</v>
      </c>
      <c r="K77" s="61" t="s">
        <v>14</v>
      </c>
      <c r="L77" s="61" t="s">
        <v>14</v>
      </c>
      <c r="M77" s="61" t="s">
        <v>14</v>
      </c>
      <c r="N77" s="54" t="s">
        <v>23</v>
      </c>
    </row>
    <row r="78" spans="1:14" s="565" customFormat="1" ht="64.5" thickBot="1">
      <c r="A78" s="1187"/>
      <c r="B78" s="911"/>
      <c r="C78" s="26">
        <v>1</v>
      </c>
      <c r="D78" s="62" t="s">
        <v>16</v>
      </c>
      <c r="E78" s="350" t="s">
        <v>155</v>
      </c>
      <c r="F78" s="394">
        <v>1.5</v>
      </c>
      <c r="G78" s="567">
        <v>1.5</v>
      </c>
      <c r="H78" s="567">
        <v>1.5</v>
      </c>
      <c r="I78" s="61"/>
      <c r="J78" s="15" t="s">
        <v>1000</v>
      </c>
      <c r="K78" s="61" t="s">
        <v>8</v>
      </c>
      <c r="L78" s="61" t="s">
        <v>8</v>
      </c>
      <c r="M78" s="61" t="s">
        <v>8</v>
      </c>
      <c r="N78" s="48" t="s">
        <v>23</v>
      </c>
    </row>
    <row r="79" spans="1:14" ht="13.5" thickBot="1">
      <c r="A79" s="1187"/>
      <c r="B79" s="911"/>
      <c r="C79" s="26"/>
      <c r="D79" s="1117" t="s">
        <v>12</v>
      </c>
      <c r="E79" s="1117"/>
      <c r="F79" s="105">
        <f t="shared" ref="F79" si="19">SUM(F76:F78)</f>
        <v>21.5</v>
      </c>
      <c r="G79" s="272">
        <f t="shared" ref="G79:H79" si="20">SUM(G76:G78)</f>
        <v>26.5</v>
      </c>
      <c r="H79" s="272">
        <f t="shared" si="20"/>
        <v>26.5</v>
      </c>
      <c r="I79" s="61" t="s">
        <v>167</v>
      </c>
      <c r="J79" s="167"/>
      <c r="K79" s="167"/>
      <c r="L79" s="167"/>
      <c r="M79" s="167"/>
      <c r="N79" s="45"/>
    </row>
    <row r="80" spans="1:14" s="144" customFormat="1" ht="25.5">
      <c r="A80" s="930" t="s">
        <v>548</v>
      </c>
      <c r="B80" s="911" t="s">
        <v>669</v>
      </c>
      <c r="C80" s="28">
        <v>1</v>
      </c>
      <c r="D80" s="94" t="s">
        <v>16</v>
      </c>
      <c r="E80" s="350" t="s">
        <v>155</v>
      </c>
      <c r="F80" s="394">
        <v>15</v>
      </c>
      <c r="G80" s="560">
        <v>15</v>
      </c>
      <c r="H80" s="561">
        <v>15</v>
      </c>
      <c r="I80" s="61"/>
      <c r="J80" s="48" t="s">
        <v>732</v>
      </c>
      <c r="K80" s="61" t="s">
        <v>7</v>
      </c>
      <c r="L80" s="61" t="s">
        <v>7</v>
      </c>
      <c r="M80" s="61" t="s">
        <v>7</v>
      </c>
      <c r="N80" s="16" t="s">
        <v>23</v>
      </c>
    </row>
    <row r="81" spans="1:14" s="144" customFormat="1" ht="25.5">
      <c r="A81" s="931"/>
      <c r="B81" s="911"/>
      <c r="C81" s="28">
        <v>1</v>
      </c>
      <c r="D81" s="94" t="s">
        <v>16</v>
      </c>
      <c r="E81" s="350" t="s">
        <v>155</v>
      </c>
      <c r="F81" s="394">
        <v>2</v>
      </c>
      <c r="G81" s="560"/>
      <c r="H81" s="561"/>
      <c r="I81" s="61"/>
      <c r="J81" s="48" t="s">
        <v>1156</v>
      </c>
      <c r="K81" s="61" t="s">
        <v>7</v>
      </c>
      <c r="L81" s="61"/>
      <c r="M81" s="61"/>
      <c r="N81" s="16" t="s">
        <v>23</v>
      </c>
    </row>
    <row r="82" spans="1:14" s="144" customFormat="1" ht="38.25">
      <c r="A82" s="931"/>
      <c r="B82" s="911"/>
      <c r="C82" s="28">
        <v>1</v>
      </c>
      <c r="D82" s="94" t="s">
        <v>16</v>
      </c>
      <c r="E82" s="350" t="s">
        <v>155</v>
      </c>
      <c r="F82" s="471">
        <v>8</v>
      </c>
      <c r="G82" s="560"/>
      <c r="H82" s="561"/>
      <c r="I82" s="15"/>
      <c r="J82" s="48" t="s">
        <v>1157</v>
      </c>
      <c r="K82" s="61" t="s">
        <v>7</v>
      </c>
      <c r="L82" s="61"/>
      <c r="M82" s="61"/>
      <c r="N82" s="16" t="s">
        <v>23</v>
      </c>
    </row>
    <row r="83" spans="1:14" s="144" customFormat="1" ht="38.25">
      <c r="A83" s="931"/>
      <c r="B83" s="911"/>
      <c r="C83" s="28">
        <v>1</v>
      </c>
      <c r="D83" s="94" t="s">
        <v>16</v>
      </c>
      <c r="E83" s="350" t="s">
        <v>155</v>
      </c>
      <c r="F83" s="471">
        <v>14.8</v>
      </c>
      <c r="G83" s="560"/>
      <c r="H83" s="561"/>
      <c r="I83" s="15"/>
      <c r="J83" s="48" t="s">
        <v>1158</v>
      </c>
      <c r="K83" s="61" t="s">
        <v>7</v>
      </c>
      <c r="L83" s="61"/>
      <c r="M83" s="61"/>
      <c r="N83" s="16" t="s">
        <v>23</v>
      </c>
    </row>
    <row r="84" spans="1:14" s="144" customFormat="1" ht="38.25">
      <c r="A84" s="931"/>
      <c r="B84" s="911"/>
      <c r="C84" s="28">
        <v>1</v>
      </c>
      <c r="D84" s="94" t="s">
        <v>16</v>
      </c>
      <c r="E84" s="350" t="s">
        <v>155</v>
      </c>
      <c r="F84" s="394">
        <v>17.5</v>
      </c>
      <c r="G84" s="560"/>
      <c r="H84" s="561"/>
      <c r="I84" s="15"/>
      <c r="J84" s="48" t="s">
        <v>1159</v>
      </c>
      <c r="K84" s="61" t="s">
        <v>7</v>
      </c>
      <c r="L84" s="61"/>
      <c r="M84" s="61"/>
      <c r="N84" s="16" t="s">
        <v>23</v>
      </c>
    </row>
    <row r="85" spans="1:14" s="144" customFormat="1" ht="38.25">
      <c r="A85" s="931"/>
      <c r="B85" s="911"/>
      <c r="C85" s="28">
        <v>1</v>
      </c>
      <c r="D85" s="94" t="s">
        <v>16</v>
      </c>
      <c r="E85" s="350" t="s">
        <v>155</v>
      </c>
      <c r="F85" s="471">
        <v>14</v>
      </c>
      <c r="G85" s="560"/>
      <c r="H85" s="561"/>
      <c r="I85" s="15"/>
      <c r="J85" s="48" t="s">
        <v>1715</v>
      </c>
      <c r="K85" s="61" t="s">
        <v>7</v>
      </c>
      <c r="L85" s="61"/>
      <c r="M85" s="61"/>
      <c r="N85" s="16" t="s">
        <v>23</v>
      </c>
    </row>
    <row r="86" spans="1:14" s="144" customFormat="1" ht="25.5">
      <c r="A86" s="931"/>
      <c r="B86" s="911"/>
      <c r="C86" s="28">
        <v>1</v>
      </c>
      <c r="D86" s="94" t="s">
        <v>16</v>
      </c>
      <c r="E86" s="350" t="s">
        <v>155</v>
      </c>
      <c r="F86" s="471">
        <v>50</v>
      </c>
      <c r="G86" s="560">
        <v>50</v>
      </c>
      <c r="H86" s="561"/>
      <c r="I86" s="15"/>
      <c r="J86" s="48" t="s">
        <v>1160</v>
      </c>
      <c r="K86" s="61" t="s">
        <v>8</v>
      </c>
      <c r="L86" s="61" t="s">
        <v>8</v>
      </c>
      <c r="M86" s="61"/>
      <c r="N86" s="16" t="s">
        <v>23</v>
      </c>
    </row>
    <row r="87" spans="1:14" s="144" customFormat="1" ht="25.5">
      <c r="A87" s="931"/>
      <c r="B87" s="911"/>
      <c r="C87" s="28">
        <v>1</v>
      </c>
      <c r="D87" s="94" t="s">
        <v>16</v>
      </c>
      <c r="E87" s="350" t="s">
        <v>155</v>
      </c>
      <c r="F87" s="471">
        <v>23</v>
      </c>
      <c r="G87" s="560">
        <v>25</v>
      </c>
      <c r="H87" s="561">
        <v>28</v>
      </c>
      <c r="I87" s="15"/>
      <c r="J87" s="48" t="s">
        <v>1203</v>
      </c>
      <c r="K87" s="61" t="s">
        <v>7</v>
      </c>
      <c r="L87" s="61" t="s">
        <v>7</v>
      </c>
      <c r="M87" s="61" t="s">
        <v>7</v>
      </c>
      <c r="N87" s="16" t="s">
        <v>23</v>
      </c>
    </row>
    <row r="88" spans="1:14" s="144" customFormat="1" ht="26.25" thickBot="1">
      <c r="A88" s="931"/>
      <c r="B88" s="911"/>
      <c r="C88" s="28">
        <v>1</v>
      </c>
      <c r="D88" s="62" t="s">
        <v>16</v>
      </c>
      <c r="E88" s="350" t="s">
        <v>155</v>
      </c>
      <c r="F88" s="394">
        <v>10</v>
      </c>
      <c r="G88" s="560">
        <v>30</v>
      </c>
      <c r="H88" s="561"/>
      <c r="I88" s="15"/>
      <c r="J88" s="48" t="s">
        <v>170</v>
      </c>
      <c r="K88" s="61" t="s">
        <v>9</v>
      </c>
      <c r="L88" s="61" t="s">
        <v>9</v>
      </c>
      <c r="M88" s="61"/>
      <c r="N88" s="16" t="s">
        <v>23</v>
      </c>
    </row>
    <row r="89" spans="1:14" ht="13.5" thickBot="1">
      <c r="A89" s="932"/>
      <c r="B89" s="911"/>
      <c r="C89" s="26"/>
      <c r="D89" s="1117" t="s">
        <v>12</v>
      </c>
      <c r="E89" s="1117"/>
      <c r="F89" s="105">
        <f>SUM(F80:F88)</f>
        <v>154.30000000000001</v>
      </c>
      <c r="G89" s="272">
        <f>SUM(G80:G88)</f>
        <v>120</v>
      </c>
      <c r="H89" s="272">
        <f>SUM(H80:H88)</f>
        <v>43</v>
      </c>
      <c r="I89" s="61" t="s">
        <v>1829</v>
      </c>
      <c r="J89" s="15"/>
      <c r="K89" s="61"/>
      <c r="L89" s="61"/>
      <c r="M89" s="61"/>
      <c r="N89" s="45" t="s">
        <v>23</v>
      </c>
    </row>
    <row r="90" spans="1:14" ht="38.25">
      <c r="A90" s="907" t="s">
        <v>549</v>
      </c>
      <c r="B90" s="932" t="s">
        <v>172</v>
      </c>
      <c r="C90" s="168" t="s">
        <v>7</v>
      </c>
      <c r="D90" s="169" t="s">
        <v>21</v>
      </c>
      <c r="E90" s="426" t="s">
        <v>173</v>
      </c>
      <c r="F90" s="106"/>
      <c r="G90" s="527"/>
      <c r="H90" s="528"/>
      <c r="I90" s="15"/>
      <c r="J90" s="437" t="s">
        <v>174</v>
      </c>
      <c r="K90" s="61" t="s">
        <v>9</v>
      </c>
      <c r="L90" s="61" t="s">
        <v>9</v>
      </c>
      <c r="M90" s="61" t="s">
        <v>9</v>
      </c>
      <c r="N90" s="54" t="s">
        <v>23</v>
      </c>
    </row>
    <row r="91" spans="1:14" ht="25.5">
      <c r="A91" s="907"/>
      <c r="B91" s="907"/>
      <c r="C91" s="60" t="s">
        <v>7</v>
      </c>
      <c r="D91" s="170" t="s">
        <v>21</v>
      </c>
      <c r="E91" s="427" t="s">
        <v>173</v>
      </c>
      <c r="F91" s="106">
        <v>104.6</v>
      </c>
      <c r="G91" s="527">
        <v>104.6</v>
      </c>
      <c r="H91" s="528">
        <v>104.6</v>
      </c>
      <c r="I91" s="15"/>
      <c r="J91" s="351" t="s">
        <v>175</v>
      </c>
      <c r="K91" s="61" t="s">
        <v>1603</v>
      </c>
      <c r="L91" s="61" t="s">
        <v>1603</v>
      </c>
      <c r="M91" s="61" t="s">
        <v>1603</v>
      </c>
      <c r="N91" s="54" t="s">
        <v>23</v>
      </c>
    </row>
    <row r="92" spans="1:14" ht="89.25">
      <c r="A92" s="907"/>
      <c r="B92" s="907"/>
      <c r="C92" s="6" t="s">
        <v>7</v>
      </c>
      <c r="D92" s="118" t="s">
        <v>21</v>
      </c>
      <c r="E92" s="427" t="s">
        <v>173</v>
      </c>
      <c r="F92" s="106"/>
      <c r="G92" s="527"/>
      <c r="H92" s="528"/>
      <c r="I92" s="15"/>
      <c r="J92" s="438" t="s">
        <v>1604</v>
      </c>
      <c r="K92" s="61" t="s">
        <v>1605</v>
      </c>
      <c r="L92" s="61" t="s">
        <v>1606</v>
      </c>
      <c r="M92" s="61" t="s">
        <v>1607</v>
      </c>
      <c r="N92" s="54" t="s">
        <v>23</v>
      </c>
    </row>
    <row r="93" spans="1:14" ht="63.75">
      <c r="A93" s="907"/>
      <c r="B93" s="907"/>
      <c r="C93" s="121" t="s">
        <v>7</v>
      </c>
      <c r="D93" s="170" t="s">
        <v>21</v>
      </c>
      <c r="E93" s="427" t="s">
        <v>173</v>
      </c>
      <c r="F93" s="106"/>
      <c r="G93" s="527"/>
      <c r="H93" s="528"/>
      <c r="I93" s="15"/>
      <c r="J93" s="351" t="s">
        <v>899</v>
      </c>
      <c r="K93" s="236" t="s">
        <v>1608</v>
      </c>
      <c r="L93" s="236" t="s">
        <v>1608</v>
      </c>
      <c r="M93" s="236" t="s">
        <v>1608</v>
      </c>
      <c r="N93" s="54" t="s">
        <v>23</v>
      </c>
    </row>
    <row r="94" spans="1:14" s="144" customFormat="1" ht="26.25" thickBot="1">
      <c r="A94" s="907"/>
      <c r="B94" s="907"/>
      <c r="C94" s="6" t="s">
        <v>7</v>
      </c>
      <c r="D94" s="352" t="s">
        <v>16</v>
      </c>
      <c r="E94" s="428" t="s">
        <v>173</v>
      </c>
      <c r="F94" s="471">
        <v>5</v>
      </c>
      <c r="G94" s="560">
        <v>20</v>
      </c>
      <c r="H94" s="561">
        <v>20</v>
      </c>
      <c r="I94" s="15"/>
      <c r="J94" s="351" t="s">
        <v>1228</v>
      </c>
      <c r="K94" s="236" t="s">
        <v>7</v>
      </c>
      <c r="L94" s="236" t="s">
        <v>8</v>
      </c>
      <c r="M94" s="236" t="s">
        <v>8</v>
      </c>
      <c r="N94" s="54" t="s">
        <v>23</v>
      </c>
    </row>
    <row r="95" spans="1:14" ht="13.5" thickBot="1">
      <c r="A95" s="907"/>
      <c r="B95" s="907"/>
      <c r="C95" s="171"/>
      <c r="D95" s="1191" t="s">
        <v>12</v>
      </c>
      <c r="E95" s="1058"/>
      <c r="F95" s="470">
        <f t="shared" ref="F95" si="21">SUM(F90:F94)</f>
        <v>109.6</v>
      </c>
      <c r="G95" s="436">
        <f t="shared" ref="G95:H95" si="22">SUM(G90:G94)</f>
        <v>124.6</v>
      </c>
      <c r="H95" s="436">
        <f t="shared" si="22"/>
        <v>124.6</v>
      </c>
      <c r="I95" s="61" t="s">
        <v>171</v>
      </c>
      <c r="J95" s="240"/>
      <c r="K95" s="7"/>
      <c r="L95" s="7"/>
      <c r="M95" s="7"/>
      <c r="N95" s="76"/>
    </row>
    <row r="96" spans="1:14" s="565" customFormat="1" ht="51">
      <c r="A96" s="1187" t="s">
        <v>841</v>
      </c>
      <c r="B96" s="911" t="s">
        <v>840</v>
      </c>
      <c r="C96" s="28">
        <v>1</v>
      </c>
      <c r="D96" s="27" t="s">
        <v>16</v>
      </c>
      <c r="E96" s="566" t="s">
        <v>155</v>
      </c>
      <c r="F96" s="394"/>
      <c r="G96" s="560">
        <v>11</v>
      </c>
      <c r="H96" s="561">
        <v>10</v>
      </c>
      <c r="I96" s="61"/>
      <c r="J96" s="344" t="s">
        <v>730</v>
      </c>
      <c r="K96" s="61"/>
      <c r="L96" s="61" t="s">
        <v>7</v>
      </c>
      <c r="M96" s="61" t="s">
        <v>7</v>
      </c>
      <c r="N96" s="54" t="s">
        <v>23</v>
      </c>
    </row>
    <row r="97" spans="1:14" s="55" customFormat="1" ht="13.5" thickBot="1">
      <c r="A97" s="1187"/>
      <c r="B97" s="911"/>
      <c r="C97" s="26"/>
      <c r="D97" s="62"/>
      <c r="E97" s="29"/>
      <c r="F97" s="106"/>
      <c r="G97" s="527"/>
      <c r="H97" s="528"/>
      <c r="I97" s="61"/>
      <c r="J97" s="15"/>
      <c r="K97" s="61"/>
      <c r="L97" s="61"/>
      <c r="M97" s="61"/>
      <c r="N97" s="48"/>
    </row>
    <row r="98" spans="1:14" ht="13.5" thickBot="1">
      <c r="A98" s="1187"/>
      <c r="B98" s="911"/>
      <c r="C98" s="26"/>
      <c r="D98" s="1117" t="s">
        <v>12</v>
      </c>
      <c r="E98" s="1117"/>
      <c r="F98" s="105">
        <f t="shared" ref="F98" si="23">SUM(F96:F97)</f>
        <v>0</v>
      </c>
      <c r="G98" s="272">
        <f t="shared" ref="G98:H98" si="24">SUM(G96:G97)</f>
        <v>11</v>
      </c>
      <c r="H98" s="272">
        <f t="shared" si="24"/>
        <v>10</v>
      </c>
      <c r="I98" s="61" t="s">
        <v>167</v>
      </c>
      <c r="J98" s="167"/>
      <c r="K98" s="167"/>
      <c r="L98" s="167"/>
      <c r="M98" s="167"/>
      <c r="N98" s="45"/>
    </row>
    <row r="99" spans="1:14" s="565" customFormat="1" ht="111.6" customHeight="1">
      <c r="A99" s="1187" t="s">
        <v>550</v>
      </c>
      <c r="B99" s="911" t="s">
        <v>869</v>
      </c>
      <c r="C99" s="26">
        <v>1</v>
      </c>
      <c r="D99" s="15" t="s">
        <v>16</v>
      </c>
      <c r="E99" s="137" t="s">
        <v>155</v>
      </c>
      <c r="F99" s="394">
        <v>80</v>
      </c>
      <c r="G99" s="560"/>
      <c r="H99" s="561"/>
      <c r="I99" s="61"/>
      <c r="J99" s="155" t="s">
        <v>978</v>
      </c>
      <c r="K99" s="295" t="s">
        <v>1683</v>
      </c>
      <c r="L99" s="295"/>
      <c r="M99" s="61"/>
      <c r="N99" s="54" t="s">
        <v>23</v>
      </c>
    </row>
    <row r="100" spans="1:14" s="565" customFormat="1" ht="13.5" thickBot="1">
      <c r="A100" s="1187"/>
      <c r="B100" s="911"/>
      <c r="C100" s="26"/>
      <c r="D100" s="62"/>
      <c r="E100" s="350"/>
      <c r="F100" s="394"/>
      <c r="G100" s="560"/>
      <c r="H100" s="561"/>
      <c r="I100" s="61"/>
      <c r="J100" s="15"/>
      <c r="K100" s="61"/>
      <c r="L100" s="61"/>
      <c r="M100" s="61"/>
      <c r="N100" s="48" t="s">
        <v>23</v>
      </c>
    </row>
    <row r="101" spans="1:14" ht="13.5" thickBot="1">
      <c r="A101" s="1187"/>
      <c r="B101" s="926"/>
      <c r="C101" s="372"/>
      <c r="D101" s="1168" t="s">
        <v>12</v>
      </c>
      <c r="E101" s="1168"/>
      <c r="F101" s="105">
        <f t="shared" ref="F101" si="25">SUM(F99:F100)</f>
        <v>80</v>
      </c>
      <c r="G101" s="272">
        <f t="shared" ref="G101:H101" si="26">SUM(G99:G100)</f>
        <v>0</v>
      </c>
      <c r="H101" s="272">
        <f t="shared" si="26"/>
        <v>0</v>
      </c>
      <c r="I101" s="61" t="s">
        <v>167</v>
      </c>
      <c r="J101" s="167"/>
      <c r="K101" s="167"/>
      <c r="L101" s="167"/>
      <c r="M101" s="167"/>
      <c r="N101" s="45"/>
    </row>
    <row r="102" spans="1:14" s="55" customFormat="1" ht="13.5" thickBot="1">
      <c r="A102" s="289" t="s">
        <v>546</v>
      </c>
      <c r="B102" s="1201" t="s">
        <v>11</v>
      </c>
      <c r="C102" s="1202"/>
      <c r="D102" s="1202"/>
      <c r="E102" s="1205"/>
      <c r="F102" s="520">
        <f>F75+F79+F89+F95+F98+F101</f>
        <v>1267.3999999999999</v>
      </c>
      <c r="G102" s="442">
        <f>G75+G79+G89+G95+G98+G101</f>
        <v>1184.0999999999999</v>
      </c>
      <c r="H102" s="442">
        <f>H75+H79+H89+H95+H98+H101</f>
        <v>1106.0999999999999</v>
      </c>
      <c r="I102" s="7"/>
      <c r="J102" s="240"/>
      <c r="K102" s="7"/>
      <c r="L102" s="7"/>
      <c r="M102" s="7"/>
      <c r="N102" s="46"/>
    </row>
    <row r="103" spans="1:14" s="55" customFormat="1" ht="33.75" customHeight="1" thickBot="1">
      <c r="A103" s="287" t="s">
        <v>551</v>
      </c>
      <c r="B103" s="1194" t="s">
        <v>176</v>
      </c>
      <c r="C103" s="1081"/>
      <c r="D103" s="1081"/>
      <c r="E103" s="1081"/>
      <c r="F103" s="268"/>
      <c r="G103" s="435"/>
      <c r="H103" s="435"/>
      <c r="I103" s="270"/>
      <c r="J103" s="274"/>
      <c r="K103" s="7"/>
      <c r="L103" s="7"/>
      <c r="M103" s="7"/>
      <c r="N103" s="46"/>
    </row>
    <row r="104" spans="1:14" ht="38.25">
      <c r="A104" s="907" t="s">
        <v>552</v>
      </c>
      <c r="B104" s="1045" t="s">
        <v>178</v>
      </c>
      <c r="C104" s="11" t="s">
        <v>94</v>
      </c>
      <c r="D104" s="150" t="s">
        <v>21</v>
      </c>
      <c r="E104" s="120" t="s">
        <v>179</v>
      </c>
      <c r="F104" s="68">
        <v>1038.8</v>
      </c>
      <c r="G104" s="527">
        <v>1180.2</v>
      </c>
      <c r="H104" s="528">
        <v>1298</v>
      </c>
      <c r="I104" s="61"/>
      <c r="J104" s="269" t="s">
        <v>180</v>
      </c>
      <c r="K104" s="277" t="s">
        <v>1058</v>
      </c>
      <c r="L104" s="277" t="s">
        <v>1058</v>
      </c>
      <c r="M104" s="492">
        <v>-5</v>
      </c>
      <c r="N104" s="54" t="s">
        <v>181</v>
      </c>
    </row>
    <row r="105" spans="1:14" ht="38.25">
      <c r="A105" s="907"/>
      <c r="B105" s="1187"/>
      <c r="C105" s="11" t="s">
        <v>94</v>
      </c>
      <c r="D105" s="150"/>
      <c r="E105" s="120"/>
      <c r="F105" s="106"/>
      <c r="G105" s="527"/>
      <c r="H105" s="528"/>
      <c r="I105" s="61"/>
      <c r="J105" s="269" t="s">
        <v>182</v>
      </c>
      <c r="K105" s="277" t="s">
        <v>1059</v>
      </c>
      <c r="L105" s="277" t="s">
        <v>1059</v>
      </c>
      <c r="M105" s="492">
        <v>-5</v>
      </c>
      <c r="N105" s="54" t="s">
        <v>181</v>
      </c>
    </row>
    <row r="106" spans="1:14" ht="25.5">
      <c r="A106" s="907"/>
      <c r="B106" s="1187"/>
      <c r="C106" s="11" t="s">
        <v>94</v>
      </c>
      <c r="D106" s="150"/>
      <c r="E106" s="120"/>
      <c r="F106" s="106"/>
      <c r="G106" s="527"/>
      <c r="H106" s="528"/>
      <c r="I106" s="61"/>
      <c r="J106" s="155" t="s">
        <v>475</v>
      </c>
      <c r="K106" s="277" t="s">
        <v>1058</v>
      </c>
      <c r="L106" s="277" t="s">
        <v>1058</v>
      </c>
      <c r="M106" s="492">
        <v>-5</v>
      </c>
      <c r="N106" s="54" t="s">
        <v>181</v>
      </c>
    </row>
    <row r="107" spans="1:14">
      <c r="A107" s="907"/>
      <c r="B107" s="1187"/>
      <c r="C107" s="60" t="s">
        <v>94</v>
      </c>
      <c r="D107" s="150"/>
      <c r="E107" s="120"/>
      <c r="F107" s="106"/>
      <c r="G107" s="527"/>
      <c r="H107" s="528"/>
      <c r="I107" s="61"/>
      <c r="J107" s="269" t="s">
        <v>476</v>
      </c>
      <c r="K107" s="277" t="s">
        <v>1060</v>
      </c>
      <c r="L107" s="277" t="s">
        <v>1060</v>
      </c>
      <c r="M107" s="492">
        <v>0</v>
      </c>
      <c r="N107" s="54" t="s">
        <v>181</v>
      </c>
    </row>
    <row r="108" spans="1:14" ht="25.5">
      <c r="A108" s="907"/>
      <c r="B108" s="1187"/>
      <c r="C108" s="60" t="s">
        <v>94</v>
      </c>
      <c r="D108" s="170"/>
      <c r="E108" s="174"/>
      <c r="F108" s="106"/>
      <c r="G108" s="527"/>
      <c r="H108" s="528"/>
      <c r="I108" s="61"/>
      <c r="J108" s="155" t="s">
        <v>183</v>
      </c>
      <c r="K108" s="277" t="s">
        <v>53</v>
      </c>
      <c r="L108" s="277" t="s">
        <v>53</v>
      </c>
      <c r="M108" s="492">
        <v>15</v>
      </c>
      <c r="N108" s="54" t="s">
        <v>181</v>
      </c>
    </row>
    <row r="109" spans="1:14" ht="25.5">
      <c r="A109" s="907"/>
      <c r="B109" s="1187"/>
      <c r="C109" s="60" t="s">
        <v>94</v>
      </c>
      <c r="D109" s="150"/>
      <c r="E109" s="174"/>
      <c r="F109" s="106"/>
      <c r="G109" s="527"/>
      <c r="H109" s="528"/>
      <c r="I109" s="61"/>
      <c r="J109" s="155" t="s">
        <v>184</v>
      </c>
      <c r="K109" s="277" t="s">
        <v>1061</v>
      </c>
      <c r="L109" s="277" t="s">
        <v>1062</v>
      </c>
      <c r="M109" s="529">
        <v>180</v>
      </c>
      <c r="N109" s="54" t="s">
        <v>181</v>
      </c>
    </row>
    <row r="110" spans="1:14" s="144" customFormat="1" ht="25.5">
      <c r="A110" s="907"/>
      <c r="B110" s="1187"/>
      <c r="C110" s="60" t="s">
        <v>94</v>
      </c>
      <c r="D110" s="150" t="s">
        <v>16</v>
      </c>
      <c r="E110" s="427" t="s">
        <v>179</v>
      </c>
      <c r="F110" s="394">
        <v>1.8</v>
      </c>
      <c r="G110" s="560"/>
      <c r="H110" s="561"/>
      <c r="I110" s="61"/>
      <c r="J110" s="155" t="s">
        <v>185</v>
      </c>
      <c r="K110" s="277" t="s">
        <v>1063</v>
      </c>
      <c r="L110" s="277" t="s">
        <v>1064</v>
      </c>
      <c r="M110" s="760">
        <v>100</v>
      </c>
      <c r="N110" s="54" t="s">
        <v>181</v>
      </c>
    </row>
    <row r="111" spans="1:14" s="144" customFormat="1" ht="25.5">
      <c r="A111" s="907"/>
      <c r="B111" s="1187"/>
      <c r="C111" s="60" t="s">
        <v>94</v>
      </c>
      <c r="D111" s="150" t="s">
        <v>16</v>
      </c>
      <c r="E111" s="568" t="s">
        <v>179</v>
      </c>
      <c r="F111" s="394">
        <v>50</v>
      </c>
      <c r="G111" s="560"/>
      <c r="H111" s="561"/>
      <c r="I111" s="61"/>
      <c r="J111" s="269" t="s">
        <v>1057</v>
      </c>
      <c r="K111" s="61" t="s">
        <v>7</v>
      </c>
      <c r="L111" s="61"/>
      <c r="M111" s="61"/>
      <c r="N111" s="54" t="s">
        <v>181</v>
      </c>
    </row>
    <row r="112" spans="1:14" s="144" customFormat="1" ht="26.25" thickBot="1">
      <c r="A112" s="907"/>
      <c r="B112" s="1187"/>
      <c r="C112" s="60" t="s">
        <v>94</v>
      </c>
      <c r="D112" s="170" t="s">
        <v>16</v>
      </c>
      <c r="E112" s="427" t="s">
        <v>179</v>
      </c>
      <c r="F112" s="394"/>
      <c r="G112" s="560"/>
      <c r="H112" s="561"/>
      <c r="I112" s="61"/>
      <c r="J112" s="269" t="s">
        <v>1065</v>
      </c>
      <c r="K112" s="61" t="s">
        <v>8</v>
      </c>
      <c r="L112" s="61" t="s">
        <v>8</v>
      </c>
      <c r="M112" s="61" t="s">
        <v>8</v>
      </c>
      <c r="N112" s="54" t="s">
        <v>181</v>
      </c>
    </row>
    <row r="113" spans="1:14" ht="26.25" thickBot="1">
      <c r="A113" s="1195"/>
      <c r="B113" s="1187"/>
      <c r="C113" s="60"/>
      <c r="D113" s="1196" t="s">
        <v>12</v>
      </c>
      <c r="E113" s="1058"/>
      <c r="F113" s="75">
        <f t="shared" ref="F113" si="27">SUM(F104:F112)</f>
        <v>1090.5999999999999</v>
      </c>
      <c r="G113" s="273">
        <f t="shared" ref="G113:H113" si="28">SUM(G104:G112)</f>
        <v>1180.2</v>
      </c>
      <c r="H113" s="273">
        <f t="shared" si="28"/>
        <v>1298</v>
      </c>
      <c r="I113" s="61" t="s">
        <v>177</v>
      </c>
      <c r="J113" s="269" t="s">
        <v>1066</v>
      </c>
      <c r="K113" s="61" t="s">
        <v>1067</v>
      </c>
      <c r="L113" s="61" t="s">
        <v>1067</v>
      </c>
      <c r="M113" s="61" t="s">
        <v>1068</v>
      </c>
      <c r="N113" s="54"/>
    </row>
    <row r="114" spans="1:14" s="55" customFormat="1" ht="13.5" thickBot="1">
      <c r="A114" s="293" t="s">
        <v>551</v>
      </c>
      <c r="B114" s="1163" t="s">
        <v>11</v>
      </c>
      <c r="C114" s="1158"/>
      <c r="D114" s="1158"/>
      <c r="E114" s="1158"/>
      <c r="F114" s="521">
        <f t="shared" ref="F114" si="29">SUM(F113)</f>
        <v>1090.5999999999999</v>
      </c>
      <c r="G114" s="424">
        <f t="shared" ref="G114:H114" si="30">SUM(G113)</f>
        <v>1180.2</v>
      </c>
      <c r="H114" s="424">
        <f t="shared" si="30"/>
        <v>1298</v>
      </c>
      <c r="I114" s="7"/>
      <c r="J114" s="231"/>
      <c r="K114" s="61"/>
      <c r="L114" s="61"/>
      <c r="M114" s="61"/>
      <c r="N114" s="46"/>
    </row>
    <row r="115" spans="1:14" s="55" customFormat="1" ht="13.5" thickBot="1">
      <c r="A115" s="292" t="s">
        <v>5</v>
      </c>
      <c r="B115" s="1163" t="s">
        <v>13</v>
      </c>
      <c r="C115" s="1158"/>
      <c r="D115" s="1158"/>
      <c r="E115" s="1158"/>
      <c r="F115" s="75">
        <f>SUM(F70+F102+F114)</f>
        <v>2780.2999999999997</v>
      </c>
      <c r="G115" s="273">
        <f>SUM(G70+G102+G114)</f>
        <v>2594.6999999999998</v>
      </c>
      <c r="H115" s="273">
        <f>SUM(H70+H102+H114)</f>
        <v>2643.1</v>
      </c>
      <c r="I115" s="185"/>
      <c r="J115" s="253"/>
      <c r="K115" s="7"/>
      <c r="L115" s="7"/>
      <c r="M115" s="7"/>
      <c r="N115" s="76"/>
    </row>
    <row r="116" spans="1:14" s="176" customFormat="1" ht="13.5" thickBot="1">
      <c r="A116" s="1162" t="s">
        <v>186</v>
      </c>
      <c r="B116" s="1162"/>
      <c r="C116" s="1162"/>
      <c r="D116" s="1162"/>
      <c r="E116" s="1162"/>
      <c r="F116" s="75">
        <f>SUM(F32+F115)</f>
        <v>5541.4249999999993</v>
      </c>
      <c r="G116" s="273">
        <f>SUM(G32+G115)</f>
        <v>4880.7</v>
      </c>
      <c r="H116" s="273">
        <f>SUM(H32+H115)</f>
        <v>4743.1000000000004</v>
      </c>
      <c r="I116" s="900"/>
      <c r="J116" s="275"/>
      <c r="K116" s="7"/>
      <c r="L116" s="7"/>
      <c r="M116" s="7"/>
      <c r="N116" s="175"/>
    </row>
    <row r="117" spans="1:14" ht="13.5" thickBot="1"/>
    <row r="118" spans="1:14" s="20" customFormat="1" ht="13.5" thickBot="1">
      <c r="A118" s="1030" t="s">
        <v>528</v>
      </c>
      <c r="B118" s="1031"/>
      <c r="C118" s="1031"/>
      <c r="D118" s="1031"/>
      <c r="E118" s="1032"/>
      <c r="F118" s="368" t="s">
        <v>1048</v>
      </c>
      <c r="G118" s="39" t="s">
        <v>719</v>
      </c>
      <c r="H118" s="39" t="s">
        <v>1046</v>
      </c>
      <c r="I118" s="530"/>
      <c r="J118" s="40"/>
      <c r="K118" s="40"/>
      <c r="L118" s="40"/>
      <c r="M118" s="17"/>
    </row>
    <row r="119" spans="1:14" s="65" customFormat="1" ht="13.5" thickBot="1">
      <c r="A119" s="986" t="s">
        <v>73</v>
      </c>
      <c r="B119" s="987"/>
      <c r="C119" s="987"/>
      <c r="D119" s="987"/>
      <c r="E119" s="988"/>
      <c r="F119" s="105">
        <f>SUM(F120:F125)</f>
        <v>4116.7</v>
      </c>
      <c r="G119" s="78">
        <f>SUM(G120:G125)</f>
        <v>3828.7000000000003</v>
      </c>
      <c r="H119" s="78">
        <f>SUM(H120:H125)</f>
        <v>3691.1</v>
      </c>
      <c r="I119" s="98"/>
      <c r="J119" s="134"/>
      <c r="K119" s="133"/>
      <c r="L119" s="133"/>
      <c r="M119" s="133"/>
      <c r="N119" s="17"/>
    </row>
    <row r="120" spans="1:14" s="65" customFormat="1">
      <c r="A120" s="1016" t="s">
        <v>67</v>
      </c>
      <c r="B120" s="1017"/>
      <c r="C120" s="1017"/>
      <c r="D120" s="1017"/>
      <c r="E120" s="1018"/>
      <c r="F120" s="106">
        <f>SUMIF(D10:D118,"SB",F10:F118)</f>
        <v>1197.3999999999999</v>
      </c>
      <c r="G120" s="390">
        <f>SUMIF(D9:D116,"SB",G9:G116)</f>
        <v>757.9</v>
      </c>
      <c r="H120" s="390">
        <f>SUMIF(D9:D116,"SB",H9:H116)</f>
        <v>488.5</v>
      </c>
      <c r="I120" s="530"/>
      <c r="J120" s="134"/>
      <c r="K120" s="40"/>
      <c r="L120" s="40"/>
      <c r="M120" s="40"/>
      <c r="N120" s="17"/>
    </row>
    <row r="121" spans="1:14" s="65" customFormat="1">
      <c r="A121" s="1001" t="s">
        <v>68</v>
      </c>
      <c r="B121" s="1002"/>
      <c r="C121" s="1002"/>
      <c r="D121" s="1002"/>
      <c r="E121" s="1003"/>
      <c r="F121" s="106">
        <f>SUMIF(D10:D118,"VD",F10:F118)</f>
        <v>2919.3</v>
      </c>
      <c r="G121" s="390">
        <f>SUMIF(D8:D116,"VD",G8:G116)</f>
        <v>3070.8</v>
      </c>
      <c r="H121" s="390">
        <f>SUMIF(D10:D116,"VD",H10:H116)</f>
        <v>3202.6</v>
      </c>
      <c r="I121" s="530"/>
      <c r="J121" s="134"/>
      <c r="K121" s="40"/>
      <c r="L121" s="40"/>
      <c r="M121" s="40"/>
      <c r="N121" s="17"/>
    </row>
    <row r="122" spans="1:14" s="65" customFormat="1">
      <c r="A122" s="1001" t="s">
        <v>69</v>
      </c>
      <c r="B122" s="1002"/>
      <c r="C122" s="1002"/>
      <c r="D122" s="1002"/>
      <c r="E122" s="1003"/>
      <c r="F122" s="106">
        <f>SUMIF(D10:D118,"SP",F10:F118)</f>
        <v>0</v>
      </c>
      <c r="G122" s="390">
        <f>SUMIF(D9:D116,"SP",G9:G116)</f>
        <v>0</v>
      </c>
      <c r="H122" s="390">
        <f>SUMIF(D7:D116,"SP",H7:H116)</f>
        <v>0</v>
      </c>
      <c r="I122" s="31"/>
      <c r="J122" s="134"/>
      <c r="K122" s="40"/>
      <c r="L122" s="40"/>
      <c r="M122" s="40"/>
      <c r="N122" s="17"/>
    </row>
    <row r="123" spans="1:14" s="65" customFormat="1">
      <c r="A123" s="1001" t="s">
        <v>70</v>
      </c>
      <c r="B123" s="1002"/>
      <c r="C123" s="1002"/>
      <c r="D123" s="1002"/>
      <c r="E123" s="1003"/>
      <c r="F123" s="106">
        <f>SUMIF(D10:D118,"ESB",F10:F118)</f>
        <v>0</v>
      </c>
      <c r="G123" s="390">
        <f>SUMIF(D7:D116,"ESB",G7:G116)</f>
        <v>0</v>
      </c>
      <c r="H123" s="390">
        <f>SUMIF(D7:D116,"ESB",H7:H116)</f>
        <v>0</v>
      </c>
      <c r="I123" s="530"/>
      <c r="J123" s="134"/>
      <c r="K123" s="40"/>
      <c r="L123" s="40"/>
      <c r="M123" s="40"/>
      <c r="N123" s="17"/>
    </row>
    <row r="124" spans="1:14" s="65" customFormat="1">
      <c r="A124" s="1001" t="s">
        <v>71</v>
      </c>
      <c r="B124" s="1002"/>
      <c r="C124" s="1002"/>
      <c r="D124" s="1002"/>
      <c r="E124" s="1003"/>
      <c r="F124" s="106">
        <f>SUMIF(D10:D118,"SL",F10:F118)</f>
        <v>0</v>
      </c>
      <c r="G124" s="390">
        <f>SUMIF(D8:D116,"SL",G8:G116)</f>
        <v>0</v>
      </c>
      <c r="H124" s="390">
        <f>SUMIF(D7:D116,"SL",H7:H116)</f>
        <v>0</v>
      </c>
      <c r="I124" s="530"/>
      <c r="J124" s="134"/>
      <c r="K124" s="40"/>
      <c r="L124" s="40"/>
      <c r="M124" s="40"/>
      <c r="N124" s="17"/>
    </row>
    <row r="125" spans="1:14" s="65" customFormat="1" ht="13.5" thickBot="1">
      <c r="A125" s="1004" t="s">
        <v>72</v>
      </c>
      <c r="B125" s="1005"/>
      <c r="C125" s="1005"/>
      <c r="D125" s="1005"/>
      <c r="E125" s="1006"/>
      <c r="F125" s="106">
        <f>SUMIF(D10:D116,"AML",F10:F116)</f>
        <v>0</v>
      </c>
      <c r="G125" s="390">
        <f>SUMIF(D9:D116,"AML",G9:G116)</f>
        <v>0</v>
      </c>
      <c r="H125" s="390">
        <f>SUMIF(D7:D116,"AML",H7:H116)</f>
        <v>0</v>
      </c>
      <c r="I125" s="530"/>
      <c r="J125" s="134"/>
      <c r="K125" s="40"/>
      <c r="L125" s="40"/>
      <c r="M125" s="40"/>
      <c r="N125" s="17"/>
    </row>
    <row r="126" spans="1:14" s="65" customFormat="1" ht="13.5" thickBot="1">
      <c r="A126" s="986" t="s">
        <v>74</v>
      </c>
      <c r="B126" s="987"/>
      <c r="C126" s="987"/>
      <c r="D126" s="987"/>
      <c r="E126" s="988"/>
      <c r="F126" s="105">
        <f>SUM(F127:F129)</f>
        <v>1424.7249999999999</v>
      </c>
      <c r="G126" s="199">
        <f>SUM(G127:G129)</f>
        <v>1052</v>
      </c>
      <c r="H126" s="199">
        <f>SUM(H127:H129)</f>
        <v>1052</v>
      </c>
      <c r="I126" s="530"/>
      <c r="J126" s="134"/>
      <c r="K126" s="40"/>
      <c r="L126" s="40"/>
      <c r="M126" s="40"/>
      <c r="N126" s="17"/>
    </row>
    <row r="127" spans="1:14" s="65" customFormat="1">
      <c r="A127" s="1007" t="s">
        <v>25</v>
      </c>
      <c r="B127" s="1008"/>
      <c r="C127" s="1008"/>
      <c r="D127" s="1008"/>
      <c r="E127" s="1009"/>
      <c r="F127" s="106">
        <f>SUMIF(D10:D118,"ES",F10:F118)</f>
        <v>883</v>
      </c>
      <c r="G127" s="390">
        <f>SUMIF(D13:D116,"ES",G13:G116)</f>
        <v>601</v>
      </c>
      <c r="H127" s="390">
        <f>SUMIF(D7:D116,"ES",H7:H116)</f>
        <v>601</v>
      </c>
      <c r="I127" s="98"/>
      <c r="J127" s="134"/>
      <c r="K127" s="133"/>
      <c r="L127" s="133"/>
      <c r="M127" s="133"/>
      <c r="N127" s="17"/>
    </row>
    <row r="128" spans="1:14" s="65" customFormat="1">
      <c r="A128" s="1010" t="s">
        <v>495</v>
      </c>
      <c r="B128" s="1011"/>
      <c r="C128" s="1011"/>
      <c r="D128" s="1011"/>
      <c r="E128" s="1012"/>
      <c r="F128" s="106">
        <f>SUMIF(D10:D118,"VB",F10:F118)</f>
        <v>90.724999999999994</v>
      </c>
      <c r="G128" s="390">
        <f>SUMIF(D15:D116,"VB",G15:G116)</f>
        <v>0</v>
      </c>
      <c r="H128" s="390">
        <f>SUMIF(D7:D116,"VB",H7:H116)</f>
        <v>0</v>
      </c>
      <c r="I128" s="530"/>
      <c r="J128" s="134"/>
      <c r="K128" s="40"/>
      <c r="L128" s="40"/>
      <c r="M128" s="40"/>
      <c r="N128" s="17"/>
    </row>
    <row r="129" spans="1:14" s="65" customFormat="1" ht="13.5" thickBot="1">
      <c r="A129" s="1013" t="s">
        <v>26</v>
      </c>
      <c r="B129" s="1014"/>
      <c r="C129" s="1014"/>
      <c r="D129" s="1014"/>
      <c r="E129" s="1015"/>
      <c r="F129" s="244">
        <f>SUMIF(D10:D118,"Kt.",F10:F118)</f>
        <v>451</v>
      </c>
      <c r="G129" s="439">
        <f>SUMIF(D15:D116,"Kt.",G15:G116)</f>
        <v>451</v>
      </c>
      <c r="H129" s="439">
        <f>SUMIF(D7:D116,"Kt.",H7:H116)</f>
        <v>451</v>
      </c>
      <c r="I129" s="530"/>
      <c r="J129" s="134"/>
      <c r="K129" s="40"/>
      <c r="L129" s="40"/>
      <c r="M129" s="40"/>
      <c r="N129" s="17"/>
    </row>
    <row r="130" spans="1:14" s="65" customFormat="1" ht="13.5" thickBot="1">
      <c r="A130" s="997" t="s">
        <v>75</v>
      </c>
      <c r="B130" s="998"/>
      <c r="C130" s="998"/>
      <c r="D130" s="998"/>
      <c r="E130" s="999"/>
      <c r="F130" s="105">
        <f>SUM(F119+F126)</f>
        <v>5541.4249999999993</v>
      </c>
      <c r="G130" s="199">
        <f>SUM(G119+G126)</f>
        <v>4880.7000000000007</v>
      </c>
      <c r="H130" s="199">
        <f>SUM(H119+H126)</f>
        <v>4743.1000000000004</v>
      </c>
      <c r="I130" s="530"/>
      <c r="J130" s="134"/>
      <c r="K130" s="40"/>
      <c r="L130" s="40"/>
      <c r="M130" s="40"/>
      <c r="N130" s="17"/>
    </row>
    <row r="131" spans="1:14" s="65" customFormat="1">
      <c r="A131" s="1007" t="s">
        <v>65</v>
      </c>
      <c r="B131" s="1008"/>
      <c r="C131" s="1008"/>
      <c r="D131" s="1008"/>
      <c r="E131" s="1009"/>
      <c r="F131" s="91">
        <f>SUMIF(C9:C119,"1R",F9:F119)</f>
        <v>902</v>
      </c>
      <c r="G131" s="393">
        <f>SUMIF(C9:C116,"1R",G9:G116)</f>
        <v>902</v>
      </c>
      <c r="H131" s="393">
        <f>SUMIF(C9:C116,"1R",H9:H116)</f>
        <v>902</v>
      </c>
      <c r="I131" s="530"/>
      <c r="J131" s="134"/>
      <c r="K131" s="40"/>
      <c r="L131" s="40"/>
      <c r="M131" s="40"/>
      <c r="N131" s="99"/>
    </row>
    <row r="132" spans="1:14" s="1" customFormat="1" ht="13.5" thickBot="1">
      <c r="A132" s="994" t="s">
        <v>66</v>
      </c>
      <c r="B132" s="995"/>
      <c r="C132" s="995"/>
      <c r="D132" s="995"/>
      <c r="E132" s="996"/>
      <c r="F132" s="276">
        <f>SUM(F130-4468.4)</f>
        <v>1073.0249999999996</v>
      </c>
      <c r="G132" s="440">
        <f>SUM(G130-F130)</f>
        <v>-660.72499999999854</v>
      </c>
      <c r="H132" s="440">
        <f>SUM(H130-G130)</f>
        <v>-137.60000000000036</v>
      </c>
      <c r="I132" s="74"/>
      <c r="J132" s="441"/>
      <c r="K132" s="10"/>
      <c r="L132" s="10"/>
      <c r="M132" s="10"/>
      <c r="N132" s="2"/>
    </row>
  </sheetData>
  <sheetProtection formatCells="0" formatColumns="0" formatRows="0" deleteColumns="0" deleteRows="0" sort="0"/>
  <autoFilter ref="A10:N133" xr:uid="{EF96BDD3-EB34-469A-9F2C-CC201CDECDE5}"/>
  <mergeCells count="95">
    <mergeCell ref="A96:A98"/>
    <mergeCell ref="B96:B98"/>
    <mergeCell ref="A99:A101"/>
    <mergeCell ref="B99:B101"/>
    <mergeCell ref="B115:E115"/>
    <mergeCell ref="B102:E102"/>
    <mergeCell ref="B103:E103"/>
    <mergeCell ref="D101:E101"/>
    <mergeCell ref="D98:E98"/>
    <mergeCell ref="A6:A9"/>
    <mergeCell ref="A38:A40"/>
    <mergeCell ref="B33:D33"/>
    <mergeCell ref="B34:E34"/>
    <mergeCell ref="B38:B40"/>
    <mergeCell ref="A35:A37"/>
    <mergeCell ref="C6:C9"/>
    <mergeCell ref="E6:E9"/>
    <mergeCell ref="A13:A20"/>
    <mergeCell ref="D37:E37"/>
    <mergeCell ref="B31:E31"/>
    <mergeCell ref="D23:E23"/>
    <mergeCell ref="D26:E26"/>
    <mergeCell ref="D40:E40"/>
    <mergeCell ref="B32:E32"/>
    <mergeCell ref="A21:A23"/>
    <mergeCell ref="A118:E118"/>
    <mergeCell ref="A119:E119"/>
    <mergeCell ref="A120:E120"/>
    <mergeCell ref="A104:A113"/>
    <mergeCell ref="B104:B113"/>
    <mergeCell ref="D113:E113"/>
    <mergeCell ref="B114:E114"/>
    <mergeCell ref="A116:E116"/>
    <mergeCell ref="D66:E66"/>
    <mergeCell ref="D63:E63"/>
    <mergeCell ref="D95:E95"/>
    <mergeCell ref="D79:E79"/>
    <mergeCell ref="D69:E69"/>
    <mergeCell ref="D89:E89"/>
    <mergeCell ref="B70:E70"/>
    <mergeCell ref="B71:E71"/>
    <mergeCell ref="B72:B75"/>
    <mergeCell ref="D75:E75"/>
    <mergeCell ref="A80:A89"/>
    <mergeCell ref="B80:B89"/>
    <mergeCell ref="A72:A75"/>
    <mergeCell ref="A27:A30"/>
    <mergeCell ref="B35:B37"/>
    <mergeCell ref="A64:A66"/>
    <mergeCell ref="B64:B66"/>
    <mergeCell ref="A41:A63"/>
    <mergeCell ref="B41:B63"/>
    <mergeCell ref="B27:B30"/>
    <mergeCell ref="A76:A79"/>
    <mergeCell ref="B76:B79"/>
    <mergeCell ref="A67:A69"/>
    <mergeCell ref="B67:B69"/>
    <mergeCell ref="B24:B26"/>
    <mergeCell ref="F6:F9"/>
    <mergeCell ref="B11:D11"/>
    <mergeCell ref="B6:B9"/>
    <mergeCell ref="D6:D9"/>
    <mergeCell ref="B12:D12"/>
    <mergeCell ref="M2:N2"/>
    <mergeCell ref="D20:E20"/>
    <mergeCell ref="A132:E132"/>
    <mergeCell ref="A129:E129"/>
    <mergeCell ref="A130:E130"/>
    <mergeCell ref="A131:E131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B21:B23"/>
    <mergeCell ref="A24:A26"/>
    <mergeCell ref="D30:E30"/>
    <mergeCell ref="B13:B20"/>
    <mergeCell ref="A90:A95"/>
    <mergeCell ref="B90:B95"/>
    <mergeCell ref="K1:N1"/>
    <mergeCell ref="K8:K9"/>
    <mergeCell ref="G1:I1"/>
    <mergeCell ref="M3:N3"/>
    <mergeCell ref="J6:M7"/>
    <mergeCell ref="N6:N9"/>
    <mergeCell ref="J8:J9"/>
    <mergeCell ref="G6:G9"/>
    <mergeCell ref="L8:L9"/>
    <mergeCell ref="M8:M9"/>
    <mergeCell ref="H6:H9"/>
    <mergeCell ref="I6:I9"/>
  </mergeCells>
  <phoneticPr fontId="29" type="noConversion"/>
  <pageMargins left="0.55118110236220474" right="0.51181102362204722" top="0.94488188976377963" bottom="0.35433070866141736" header="0.31496062992125984" footer="0.31496062992125984"/>
  <pageSetup paperSize="9" scale="8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07AF-4D57-4723-93D3-242B30F00AC0}">
  <sheetPr codeName="Lapas6">
    <tabColor theme="9" tint="0.59999389629810485"/>
  </sheetPr>
  <dimension ref="A1:N280"/>
  <sheetViews>
    <sheetView zoomScale="91" zoomScaleNormal="91" workbookViewId="0">
      <pane ySplit="10" topLeftCell="A11" activePane="bottomLeft" state="frozen"/>
      <selection pane="bottomLeft" activeCell="Q136" sqref="Q136"/>
    </sheetView>
  </sheetViews>
  <sheetFormatPr defaultColWidth="9.140625" defaultRowHeight="12.75"/>
  <cols>
    <col min="1" max="1" width="8.85546875" style="99" customWidth="1"/>
    <col min="2" max="2" width="30.5703125" style="99" customWidth="1"/>
    <col min="3" max="3" width="5.140625" style="530" customWidth="1"/>
    <col min="4" max="4" width="5.140625" style="99" customWidth="1"/>
    <col min="5" max="5" width="9.7109375" style="99" customWidth="1"/>
    <col min="6" max="6" width="12.85546875" style="711" customWidth="1"/>
    <col min="7" max="7" width="10.85546875" style="476" customWidth="1"/>
    <col min="8" max="8" width="13" style="476" customWidth="1"/>
    <col min="9" max="9" width="11.28515625" style="530" customWidth="1"/>
    <col min="10" max="10" width="32.85546875" style="99" customWidth="1"/>
    <col min="11" max="11" width="9.5703125" style="530" customWidth="1"/>
    <col min="12" max="12" width="9" style="530" customWidth="1"/>
    <col min="13" max="13" width="9.42578125" style="530" customWidth="1"/>
    <col min="14" max="14" width="9.28515625" style="99" customWidth="1"/>
    <col min="15" max="16384" width="9.140625" style="99"/>
  </cols>
  <sheetData>
    <row r="1" spans="1:14" ht="43.9" customHeight="1">
      <c r="F1" s="951"/>
      <c r="G1" s="952"/>
      <c r="H1" s="952"/>
      <c r="K1" s="955" t="s">
        <v>1051</v>
      </c>
      <c r="L1" s="955"/>
      <c r="M1" s="955"/>
      <c r="N1" s="955"/>
    </row>
    <row r="2" spans="1:14">
      <c r="A2" s="970" t="s">
        <v>634</v>
      </c>
      <c r="B2" s="970"/>
      <c r="C2" s="970"/>
      <c r="D2" s="970"/>
      <c r="E2" s="970"/>
      <c r="F2" s="971"/>
      <c r="G2" s="970"/>
      <c r="H2" s="970"/>
      <c r="I2" s="970"/>
      <c r="J2" s="970"/>
      <c r="K2" s="955" t="s">
        <v>635</v>
      </c>
      <c r="L2" s="955"/>
      <c r="M2" s="955"/>
      <c r="N2" s="955"/>
    </row>
    <row r="3" spans="1:14" s="249" customFormat="1">
      <c r="A3" s="970" t="s">
        <v>630</v>
      </c>
      <c r="B3" s="970"/>
      <c r="C3" s="970"/>
      <c r="D3" s="970"/>
      <c r="E3" s="970"/>
      <c r="F3" s="971"/>
      <c r="G3" s="970"/>
      <c r="H3" s="970"/>
      <c r="I3" s="970"/>
      <c r="J3" s="970"/>
      <c r="K3" s="135"/>
      <c r="L3" s="135"/>
      <c r="M3" s="961"/>
      <c r="N3" s="961"/>
    </row>
    <row r="4" spans="1:14">
      <c r="A4" s="955" t="s">
        <v>1010</v>
      </c>
      <c r="B4" s="955"/>
      <c r="C4" s="955"/>
      <c r="D4" s="955"/>
      <c r="E4" s="955"/>
      <c r="F4" s="972"/>
      <c r="G4" s="955"/>
      <c r="H4" s="955"/>
      <c r="I4" s="955"/>
      <c r="J4" s="955"/>
      <c r="K4" s="955"/>
      <c r="L4" s="955"/>
      <c r="M4" s="955"/>
      <c r="N4" s="955"/>
    </row>
    <row r="5" spans="1:14" ht="13.5" thickBot="1">
      <c r="B5" s="953"/>
      <c r="C5" s="953"/>
      <c r="D5" s="953"/>
      <c r="E5" s="953"/>
      <c r="F5" s="954"/>
      <c r="G5" s="955"/>
      <c r="H5" s="40"/>
      <c r="K5" s="303"/>
      <c r="L5" s="303"/>
      <c r="M5" s="303"/>
      <c r="N5" s="152"/>
    </row>
    <row r="6" spans="1:14" s="32" customFormat="1">
      <c r="A6" s="978" t="s">
        <v>0</v>
      </c>
      <c r="B6" s="969" t="s">
        <v>1</v>
      </c>
      <c r="C6" s="966" t="s">
        <v>657</v>
      </c>
      <c r="D6" s="966" t="s">
        <v>3</v>
      </c>
      <c r="E6" s="966" t="s">
        <v>2</v>
      </c>
      <c r="F6" s="973" t="s">
        <v>1505</v>
      </c>
      <c r="G6" s="948" t="s">
        <v>1506</v>
      </c>
      <c r="H6" s="948" t="s">
        <v>1507</v>
      </c>
      <c r="I6" s="969" t="s">
        <v>76</v>
      </c>
      <c r="J6" s="962" t="s">
        <v>904</v>
      </c>
      <c r="K6" s="962"/>
      <c r="L6" s="962"/>
      <c r="M6" s="962"/>
      <c r="N6" s="975" t="s">
        <v>18</v>
      </c>
    </row>
    <row r="7" spans="1:14" s="32" customFormat="1">
      <c r="A7" s="979"/>
      <c r="B7" s="946"/>
      <c r="C7" s="967"/>
      <c r="D7" s="967"/>
      <c r="E7" s="967"/>
      <c r="F7" s="908"/>
      <c r="G7" s="949"/>
      <c r="H7" s="949"/>
      <c r="I7" s="946"/>
      <c r="J7" s="963"/>
      <c r="K7" s="963"/>
      <c r="L7" s="963"/>
      <c r="M7" s="963"/>
      <c r="N7" s="976"/>
    </row>
    <row r="8" spans="1:14" s="32" customFormat="1">
      <c r="A8" s="979"/>
      <c r="B8" s="946"/>
      <c r="C8" s="967"/>
      <c r="D8" s="967"/>
      <c r="E8" s="967"/>
      <c r="F8" s="908"/>
      <c r="G8" s="949"/>
      <c r="H8" s="949"/>
      <c r="I8" s="946"/>
      <c r="J8" s="964" t="s">
        <v>15</v>
      </c>
      <c r="K8" s="946" t="s">
        <v>1504</v>
      </c>
      <c r="L8" s="946" t="s">
        <v>1503</v>
      </c>
      <c r="M8" s="946" t="s">
        <v>1046</v>
      </c>
      <c r="N8" s="976"/>
    </row>
    <row r="9" spans="1:14" s="32" customFormat="1" ht="13.5" thickBot="1">
      <c r="A9" s="980"/>
      <c r="B9" s="947"/>
      <c r="C9" s="968"/>
      <c r="D9" s="968"/>
      <c r="E9" s="968"/>
      <c r="F9" s="974"/>
      <c r="G9" s="950"/>
      <c r="H9" s="950"/>
      <c r="I9" s="947"/>
      <c r="J9" s="965"/>
      <c r="K9" s="947"/>
      <c r="L9" s="947"/>
      <c r="M9" s="947"/>
      <c r="N9" s="977"/>
    </row>
    <row r="10" spans="1:14" s="547" customFormat="1">
      <c r="A10" s="301" t="s">
        <v>7</v>
      </c>
      <c r="B10" s="47" t="s">
        <v>8</v>
      </c>
      <c r="C10" s="301" t="s">
        <v>9</v>
      </c>
      <c r="D10" s="301" t="s">
        <v>10</v>
      </c>
      <c r="E10" s="301" t="s">
        <v>14</v>
      </c>
      <c r="F10" s="709">
        <v>6</v>
      </c>
      <c r="G10" s="451">
        <v>7</v>
      </c>
      <c r="H10" s="451">
        <v>8</v>
      </c>
      <c r="I10" s="47" t="s">
        <v>1497</v>
      </c>
      <c r="J10" s="47" t="s">
        <v>1119</v>
      </c>
      <c r="K10" s="47" t="s">
        <v>1498</v>
      </c>
      <c r="L10" s="47" t="s">
        <v>60</v>
      </c>
      <c r="M10" s="47" t="s">
        <v>1253</v>
      </c>
      <c r="N10" s="47" t="s">
        <v>1368</v>
      </c>
    </row>
    <row r="11" spans="1:14" s="30" customFormat="1">
      <c r="A11" s="114" t="s">
        <v>4</v>
      </c>
      <c r="B11" s="956" t="s">
        <v>187</v>
      </c>
      <c r="C11" s="956"/>
      <c r="D11" s="956"/>
      <c r="E11" s="956"/>
      <c r="F11" s="414"/>
      <c r="G11" s="26"/>
      <c r="H11" s="26"/>
      <c r="I11" s="28"/>
      <c r="J11" s="93"/>
      <c r="K11" s="360"/>
      <c r="L11" s="360"/>
      <c r="M11" s="360"/>
      <c r="N11" s="93"/>
    </row>
    <row r="12" spans="1:14" s="30" customFormat="1">
      <c r="A12" s="357" t="s">
        <v>508</v>
      </c>
      <c r="B12" s="960" t="s">
        <v>188</v>
      </c>
      <c r="C12" s="960"/>
      <c r="D12" s="960"/>
      <c r="E12" s="960"/>
      <c r="F12" s="414"/>
      <c r="G12" s="26"/>
      <c r="H12" s="26"/>
      <c r="I12" s="26"/>
      <c r="J12" s="16"/>
      <c r="K12" s="79"/>
      <c r="L12" s="79"/>
      <c r="M12" s="79"/>
      <c r="N12" s="16"/>
    </row>
    <row r="13" spans="1:14" s="30" customFormat="1">
      <c r="A13" s="930" t="s">
        <v>509</v>
      </c>
      <c r="B13" s="933" t="s">
        <v>189</v>
      </c>
      <c r="C13" s="115" t="s">
        <v>55</v>
      </c>
      <c r="D13" s="94" t="s">
        <v>16</v>
      </c>
      <c r="E13" s="29" t="s">
        <v>190</v>
      </c>
      <c r="F13" s="851">
        <v>3</v>
      </c>
      <c r="G13" s="77">
        <v>3.5</v>
      </c>
      <c r="H13" s="77">
        <v>4</v>
      </c>
      <c r="I13" s="321"/>
      <c r="J13" s="16" t="s">
        <v>829</v>
      </c>
      <c r="K13" s="312">
        <v>3</v>
      </c>
      <c r="L13" s="312">
        <v>3</v>
      </c>
      <c r="M13" s="312">
        <v>4</v>
      </c>
      <c r="N13" s="64" t="s">
        <v>191</v>
      </c>
    </row>
    <row r="14" spans="1:14" s="30" customFormat="1" ht="39" thickBot="1">
      <c r="A14" s="931"/>
      <c r="B14" s="933"/>
      <c r="C14" s="115" t="s">
        <v>55</v>
      </c>
      <c r="D14" s="64" t="s">
        <v>16</v>
      </c>
      <c r="E14" s="41" t="s">
        <v>190</v>
      </c>
      <c r="F14" s="792">
        <v>0.7</v>
      </c>
      <c r="G14" s="77">
        <v>1.5</v>
      </c>
      <c r="H14" s="77">
        <v>1.5</v>
      </c>
      <c r="I14" s="321"/>
      <c r="J14" s="16" t="s">
        <v>491</v>
      </c>
      <c r="K14" s="312">
        <v>3</v>
      </c>
      <c r="L14" s="312">
        <v>3</v>
      </c>
      <c r="M14" s="312">
        <v>3</v>
      </c>
      <c r="N14" s="64" t="s">
        <v>191</v>
      </c>
    </row>
    <row r="15" spans="1:14" s="30" customFormat="1" ht="13.5" thickBot="1">
      <c r="A15" s="932"/>
      <c r="B15" s="933"/>
      <c r="C15" s="88"/>
      <c r="D15" s="909" t="s">
        <v>12</v>
      </c>
      <c r="E15" s="910"/>
      <c r="F15" s="526">
        <f t="shared" ref="F15" si="0">SUM(F13:F14)</f>
        <v>3.7</v>
      </c>
      <c r="G15" s="122">
        <f t="shared" ref="G15:H15" si="1">SUM(G13:G14)</f>
        <v>5</v>
      </c>
      <c r="H15" s="122">
        <f t="shared" si="1"/>
        <v>5.5</v>
      </c>
      <c r="I15" s="321" t="s">
        <v>1830</v>
      </c>
      <c r="J15" s="16"/>
      <c r="K15" s="79"/>
      <c r="L15" s="79"/>
      <c r="M15" s="79"/>
      <c r="N15" s="16"/>
    </row>
    <row r="16" spans="1:14" s="30" customFormat="1">
      <c r="A16" s="907" t="s">
        <v>510</v>
      </c>
      <c r="B16" s="926" t="s">
        <v>193</v>
      </c>
      <c r="C16" s="115" t="s">
        <v>55</v>
      </c>
      <c r="D16" s="64" t="s">
        <v>16</v>
      </c>
      <c r="E16" s="41" t="s">
        <v>190</v>
      </c>
      <c r="F16" s="792">
        <v>2</v>
      </c>
      <c r="G16" s="77">
        <v>2.5</v>
      </c>
      <c r="H16" s="77">
        <v>2.5</v>
      </c>
      <c r="I16" s="321"/>
      <c r="J16" s="269" t="s">
        <v>1017</v>
      </c>
      <c r="K16" s="312">
        <v>1</v>
      </c>
      <c r="L16" s="312">
        <v>1</v>
      </c>
      <c r="M16" s="312">
        <v>1</v>
      </c>
      <c r="N16" s="16" t="s">
        <v>191</v>
      </c>
    </row>
    <row r="17" spans="1:14" s="30" customFormat="1" ht="13.5" thickBot="1">
      <c r="A17" s="907"/>
      <c r="B17" s="933"/>
      <c r="C17" s="115"/>
      <c r="D17" s="64"/>
      <c r="E17" s="41"/>
      <c r="F17" s="792"/>
      <c r="G17" s="77"/>
      <c r="H17" s="77"/>
      <c r="I17" s="321"/>
      <c r="J17" s="269"/>
      <c r="K17" s="312"/>
      <c r="L17" s="312"/>
      <c r="M17" s="312"/>
      <c r="N17" s="16"/>
    </row>
    <row r="18" spans="1:14" s="30" customFormat="1" ht="13.5" thickBot="1">
      <c r="A18" s="930"/>
      <c r="B18" s="927"/>
      <c r="C18" s="88"/>
      <c r="D18" s="909" t="s">
        <v>12</v>
      </c>
      <c r="E18" s="910"/>
      <c r="F18" s="526">
        <f>SUM(F16:F17)</f>
        <v>2</v>
      </c>
      <c r="G18" s="122">
        <f>SUM(G16:G17)</f>
        <v>2.5</v>
      </c>
      <c r="H18" s="122">
        <f>SUM(H16:H17)</f>
        <v>2.5</v>
      </c>
      <c r="I18" s="321" t="s">
        <v>1830</v>
      </c>
      <c r="J18" s="16"/>
      <c r="K18" s="79"/>
      <c r="L18" s="79"/>
      <c r="M18" s="79"/>
      <c r="N18" s="16"/>
    </row>
    <row r="19" spans="1:14" s="30" customFormat="1">
      <c r="A19" s="907" t="s">
        <v>530</v>
      </c>
      <c r="B19" s="926" t="s">
        <v>893</v>
      </c>
      <c r="C19" s="115" t="s">
        <v>55</v>
      </c>
      <c r="D19" s="64" t="s">
        <v>16</v>
      </c>
      <c r="E19" s="41" t="s">
        <v>192</v>
      </c>
      <c r="F19" s="792">
        <v>35.9</v>
      </c>
      <c r="G19" s="77">
        <v>18</v>
      </c>
      <c r="H19" s="77">
        <v>22</v>
      </c>
      <c r="I19" s="321"/>
      <c r="J19" s="269" t="s">
        <v>1070</v>
      </c>
      <c r="K19" s="312">
        <v>33</v>
      </c>
      <c r="L19" s="312">
        <v>30</v>
      </c>
      <c r="M19" s="312">
        <v>32</v>
      </c>
      <c r="N19" s="16" t="s">
        <v>191</v>
      </c>
    </row>
    <row r="20" spans="1:14" s="30" customFormat="1" ht="25.5">
      <c r="A20" s="907"/>
      <c r="B20" s="933"/>
      <c r="C20" s="115" t="s">
        <v>55</v>
      </c>
      <c r="D20" s="64" t="s">
        <v>16</v>
      </c>
      <c r="E20" s="41" t="s">
        <v>192</v>
      </c>
      <c r="F20" s="792">
        <v>73</v>
      </c>
      <c r="G20" s="77">
        <v>17</v>
      </c>
      <c r="H20" s="77">
        <v>17.5</v>
      </c>
      <c r="I20" s="321"/>
      <c r="J20" s="269" t="s">
        <v>772</v>
      </c>
      <c r="K20" s="295">
        <v>1400</v>
      </c>
      <c r="L20" s="295">
        <v>1400</v>
      </c>
      <c r="M20" s="312">
        <v>1400</v>
      </c>
      <c r="N20" s="16" t="s">
        <v>191</v>
      </c>
    </row>
    <row r="21" spans="1:14" s="30" customFormat="1" ht="25.5">
      <c r="A21" s="907"/>
      <c r="B21" s="933"/>
      <c r="C21" s="115" t="s">
        <v>55</v>
      </c>
      <c r="D21" s="64" t="s">
        <v>16</v>
      </c>
      <c r="E21" s="41" t="s">
        <v>192</v>
      </c>
      <c r="F21" s="792">
        <v>1</v>
      </c>
      <c r="G21" s="77">
        <v>4.5</v>
      </c>
      <c r="H21" s="77">
        <v>4.5</v>
      </c>
      <c r="I21" s="321"/>
      <c r="J21" s="269" t="s">
        <v>984</v>
      </c>
      <c r="K21" s="312">
        <v>1</v>
      </c>
      <c r="L21" s="312">
        <v>1</v>
      </c>
      <c r="M21" s="312">
        <v>1</v>
      </c>
      <c r="N21" s="16" t="s">
        <v>191</v>
      </c>
    </row>
    <row r="22" spans="1:14" s="30" customFormat="1" ht="51.75" thickBot="1">
      <c r="A22" s="907"/>
      <c r="B22" s="933"/>
      <c r="C22" s="115" t="s">
        <v>53</v>
      </c>
      <c r="D22" s="64" t="s">
        <v>43</v>
      </c>
      <c r="E22" s="41" t="s">
        <v>1042</v>
      </c>
      <c r="F22" s="792">
        <v>3.6</v>
      </c>
      <c r="G22" s="77"/>
      <c r="H22" s="77"/>
      <c r="I22" s="321"/>
      <c r="J22" s="234" t="s">
        <v>1310</v>
      </c>
      <c r="K22" s="48" t="s">
        <v>1311</v>
      </c>
      <c r="L22" s="26"/>
      <c r="M22" s="26"/>
      <c r="N22" s="16" t="s">
        <v>134</v>
      </c>
    </row>
    <row r="23" spans="1:14" s="30" customFormat="1" ht="13.5" thickBot="1">
      <c r="A23" s="930"/>
      <c r="B23" s="927"/>
      <c r="C23" s="88"/>
      <c r="D23" s="909" t="s">
        <v>12</v>
      </c>
      <c r="E23" s="910"/>
      <c r="F23" s="526">
        <f>SUM(F19:F22)</f>
        <v>113.5</v>
      </c>
      <c r="G23" s="122">
        <f>SUM(G19:G22)</f>
        <v>39.5</v>
      </c>
      <c r="H23" s="122">
        <f>SUM(H19:H22)</f>
        <v>44</v>
      </c>
      <c r="I23" s="321" t="s">
        <v>1830</v>
      </c>
      <c r="J23" s="16"/>
      <c r="K23" s="79"/>
      <c r="L23" s="79"/>
      <c r="M23" s="79"/>
      <c r="N23" s="16"/>
    </row>
    <row r="24" spans="1:14" s="30" customFormat="1" ht="25.5">
      <c r="A24" s="907" t="s">
        <v>531</v>
      </c>
      <c r="B24" s="926" t="s">
        <v>1458</v>
      </c>
      <c r="C24" s="115" t="s">
        <v>53</v>
      </c>
      <c r="D24" s="64" t="s">
        <v>16</v>
      </c>
      <c r="E24" s="41" t="s">
        <v>146</v>
      </c>
      <c r="F24" s="675"/>
      <c r="G24" s="77">
        <v>44</v>
      </c>
      <c r="H24" s="77"/>
      <c r="I24" s="321"/>
      <c r="J24" s="269" t="s">
        <v>1535</v>
      </c>
      <c r="K24" s="26"/>
      <c r="L24" s="26">
        <v>1</v>
      </c>
      <c r="M24" s="26"/>
      <c r="N24" s="16" t="s">
        <v>134</v>
      </c>
    </row>
    <row r="25" spans="1:14" s="30" customFormat="1" ht="26.25" thickBot="1">
      <c r="A25" s="907"/>
      <c r="B25" s="933"/>
      <c r="C25" s="26">
        <v>15</v>
      </c>
      <c r="D25" s="64" t="s">
        <v>16</v>
      </c>
      <c r="E25" s="41" t="s">
        <v>190</v>
      </c>
      <c r="F25" s="675">
        <v>5.5</v>
      </c>
      <c r="G25" s="77">
        <v>12</v>
      </c>
      <c r="H25" s="77">
        <v>13</v>
      </c>
      <c r="I25" s="321"/>
      <c r="J25" s="595" t="s">
        <v>1312</v>
      </c>
      <c r="K25" s="705" t="s">
        <v>1536</v>
      </c>
      <c r="L25" s="705" t="s">
        <v>1537</v>
      </c>
      <c r="M25" s="705" t="s">
        <v>1538</v>
      </c>
      <c r="N25" s="16" t="s">
        <v>134</v>
      </c>
    </row>
    <row r="26" spans="1:14" s="30" customFormat="1" ht="13.5" thickBot="1">
      <c r="A26" s="930"/>
      <c r="B26" s="927"/>
      <c r="C26" s="88"/>
      <c r="D26" s="909" t="s">
        <v>12</v>
      </c>
      <c r="E26" s="910"/>
      <c r="F26" s="526">
        <f t="shared" ref="F26" si="2">SUM(F24:F25)</f>
        <v>5.5</v>
      </c>
      <c r="G26" s="122">
        <f t="shared" ref="G26:H26" si="3">SUM(G24:G25)</f>
        <v>56</v>
      </c>
      <c r="H26" s="122">
        <f t="shared" si="3"/>
        <v>13</v>
      </c>
      <c r="I26" s="321" t="s">
        <v>965</v>
      </c>
      <c r="J26" s="388"/>
      <c r="K26" s="79"/>
      <c r="L26" s="79"/>
      <c r="M26" s="79"/>
      <c r="N26" s="16"/>
    </row>
    <row r="27" spans="1:14" ht="25.5">
      <c r="A27" s="907" t="s">
        <v>532</v>
      </c>
      <c r="B27" s="926" t="s">
        <v>195</v>
      </c>
      <c r="C27" s="115" t="s">
        <v>1253</v>
      </c>
      <c r="D27" s="64" t="s">
        <v>16</v>
      </c>
      <c r="E27" s="357" t="s">
        <v>190</v>
      </c>
      <c r="F27" s="610"/>
      <c r="G27" s="477">
        <v>28</v>
      </c>
      <c r="H27" s="494"/>
      <c r="I27" s="321"/>
      <c r="J27" s="16" t="s">
        <v>1594</v>
      </c>
      <c r="K27" s="26"/>
      <c r="L27" s="26">
        <v>200</v>
      </c>
      <c r="M27" s="26"/>
      <c r="N27" s="16" t="s">
        <v>125</v>
      </c>
    </row>
    <row r="28" spans="1:14" ht="25.5">
      <c r="A28" s="907"/>
      <c r="B28" s="933"/>
      <c r="C28" s="115" t="s">
        <v>7</v>
      </c>
      <c r="D28" s="64" t="s">
        <v>16</v>
      </c>
      <c r="E28" s="357" t="s">
        <v>190</v>
      </c>
      <c r="F28" s="610"/>
      <c r="G28" s="478">
        <v>16</v>
      </c>
      <c r="H28" s="478">
        <v>16</v>
      </c>
      <c r="I28" s="676"/>
      <c r="J28" s="388" t="s">
        <v>1073</v>
      </c>
      <c r="K28" s="26"/>
      <c r="L28" s="26">
        <v>2</v>
      </c>
      <c r="M28" s="26">
        <v>2</v>
      </c>
      <c r="N28" s="16" t="s">
        <v>23</v>
      </c>
    </row>
    <row r="29" spans="1:14" ht="39" thickBot="1">
      <c r="A29" s="907"/>
      <c r="B29" s="933"/>
      <c r="C29" s="115" t="s">
        <v>7</v>
      </c>
      <c r="D29" s="64" t="s">
        <v>16</v>
      </c>
      <c r="E29" s="357" t="s">
        <v>190</v>
      </c>
      <c r="F29" s="597">
        <v>42</v>
      </c>
      <c r="G29" s="494">
        <v>60</v>
      </c>
      <c r="H29" s="494">
        <v>500</v>
      </c>
      <c r="I29" s="677"/>
      <c r="J29" s="388" t="s">
        <v>1071</v>
      </c>
      <c r="K29" s="26" t="s">
        <v>1072</v>
      </c>
      <c r="L29" s="26">
        <v>1</v>
      </c>
      <c r="M29" s="26" t="s">
        <v>1072</v>
      </c>
      <c r="N29" s="16" t="s">
        <v>23</v>
      </c>
    </row>
    <row r="30" spans="1:14" s="30" customFormat="1" ht="13.5" thickBot="1">
      <c r="A30" s="930"/>
      <c r="B30" s="927"/>
      <c r="C30" s="88"/>
      <c r="D30" s="909" t="s">
        <v>12</v>
      </c>
      <c r="E30" s="910"/>
      <c r="F30" s="526">
        <f t="shared" ref="F30" si="4">SUM(F27:F29)</f>
        <v>42</v>
      </c>
      <c r="G30" s="122">
        <f t="shared" ref="G30:H30" si="5">SUM(G27:G29)</f>
        <v>104</v>
      </c>
      <c r="H30" s="122">
        <f t="shared" si="5"/>
        <v>516</v>
      </c>
      <c r="I30" s="321" t="s">
        <v>194</v>
      </c>
      <c r="J30" s="16"/>
      <c r="K30" s="79"/>
      <c r="L30" s="79"/>
      <c r="M30" s="79"/>
      <c r="N30" s="16"/>
    </row>
    <row r="31" spans="1:14" s="30" customFormat="1" ht="38.25">
      <c r="A31" s="907" t="s">
        <v>533</v>
      </c>
      <c r="B31" s="923" t="s">
        <v>196</v>
      </c>
      <c r="C31" s="44" t="s">
        <v>53</v>
      </c>
      <c r="D31" s="64" t="s">
        <v>16</v>
      </c>
      <c r="E31" s="29" t="s">
        <v>190</v>
      </c>
      <c r="F31" s="675">
        <v>0.2</v>
      </c>
      <c r="G31" s="77">
        <v>0.5</v>
      </c>
      <c r="H31" s="77">
        <v>1</v>
      </c>
      <c r="I31" s="321"/>
      <c r="J31" s="269" t="s">
        <v>773</v>
      </c>
      <c r="K31" s="26" t="s">
        <v>1313</v>
      </c>
      <c r="L31" s="26" t="s">
        <v>1314</v>
      </c>
      <c r="M31" s="26" t="s">
        <v>1314</v>
      </c>
      <c r="N31" s="16" t="s">
        <v>134</v>
      </c>
    </row>
    <row r="32" spans="1:14" s="30" customFormat="1" ht="13.5" thickBot="1">
      <c r="A32" s="907"/>
      <c r="B32" s="924"/>
      <c r="C32" s="44"/>
      <c r="D32" s="64"/>
      <c r="E32" s="29"/>
      <c r="F32" s="675"/>
      <c r="G32" s="77"/>
      <c r="H32" s="77"/>
      <c r="I32" s="321"/>
      <c r="J32" s="269"/>
      <c r="K32" s="61"/>
      <c r="L32" s="61"/>
      <c r="M32" s="61"/>
      <c r="N32" s="16"/>
    </row>
    <row r="33" spans="1:14" s="30" customFormat="1" ht="13.5" thickBot="1">
      <c r="A33" s="907"/>
      <c r="B33" s="925"/>
      <c r="C33" s="87"/>
      <c r="D33" s="909" t="s">
        <v>12</v>
      </c>
      <c r="E33" s="910"/>
      <c r="F33" s="526">
        <f t="shared" ref="F33" si="6">SUM(F31:F32)</f>
        <v>0.2</v>
      </c>
      <c r="G33" s="122">
        <f t="shared" ref="G33:H33" si="7">SUM(G31:G32)</f>
        <v>0.5</v>
      </c>
      <c r="H33" s="122">
        <f t="shared" si="7"/>
        <v>1</v>
      </c>
      <c r="I33" s="321" t="s">
        <v>194</v>
      </c>
      <c r="J33" s="16"/>
      <c r="K33" s="79"/>
      <c r="L33" s="79"/>
      <c r="M33" s="79"/>
      <c r="N33" s="64"/>
    </row>
    <row r="34" spans="1:14" s="30" customFormat="1">
      <c r="A34" s="930" t="s">
        <v>555</v>
      </c>
      <c r="B34" s="930" t="s">
        <v>1453</v>
      </c>
      <c r="C34" s="44" t="s">
        <v>53</v>
      </c>
      <c r="D34" s="64" t="s">
        <v>16</v>
      </c>
      <c r="E34" s="29" t="s">
        <v>1042</v>
      </c>
      <c r="F34" s="675">
        <v>10</v>
      </c>
      <c r="G34" s="77"/>
      <c r="H34" s="77"/>
      <c r="I34" s="321"/>
      <c r="J34" s="911" t="s">
        <v>1739</v>
      </c>
      <c r="K34" s="906" t="s">
        <v>10</v>
      </c>
      <c r="L34" s="1022"/>
      <c r="M34" s="1022"/>
      <c r="N34" s="64" t="s">
        <v>134</v>
      </c>
    </row>
    <row r="35" spans="1:14" s="30" customFormat="1">
      <c r="A35" s="931"/>
      <c r="B35" s="931"/>
      <c r="C35" s="44" t="s">
        <v>53</v>
      </c>
      <c r="D35" s="64" t="s">
        <v>43</v>
      </c>
      <c r="E35" s="29" t="s">
        <v>190</v>
      </c>
      <c r="F35" s="675">
        <v>0.87</v>
      </c>
      <c r="G35" s="77"/>
      <c r="H35" s="77"/>
      <c r="I35" s="321"/>
      <c r="J35" s="911"/>
      <c r="K35" s="906"/>
      <c r="L35" s="1022"/>
      <c r="M35" s="1022"/>
      <c r="N35" s="64" t="s">
        <v>134</v>
      </c>
    </row>
    <row r="36" spans="1:14" s="30" customFormat="1" ht="13.5" thickBot="1">
      <c r="A36" s="931"/>
      <c r="B36" s="931"/>
      <c r="C36" s="44" t="s">
        <v>53</v>
      </c>
      <c r="D36" s="64" t="s">
        <v>43</v>
      </c>
      <c r="E36" s="29" t="s">
        <v>1409</v>
      </c>
      <c r="F36" s="675">
        <v>111.5</v>
      </c>
      <c r="G36" s="77"/>
      <c r="H36" s="77"/>
      <c r="I36" s="321"/>
      <c r="J36" s="911"/>
      <c r="K36" s="906"/>
      <c r="L36" s="1022"/>
      <c r="M36" s="1022"/>
      <c r="N36" s="16" t="s">
        <v>134</v>
      </c>
    </row>
    <row r="37" spans="1:14" s="30" customFormat="1" ht="13.5" thickBot="1">
      <c r="A37" s="932"/>
      <c r="B37" s="932"/>
      <c r="C37" s="446"/>
      <c r="D37" s="941" t="s">
        <v>12</v>
      </c>
      <c r="E37" s="942"/>
      <c r="F37" s="526">
        <f>SUM(F34:F36)</f>
        <v>122.37</v>
      </c>
      <c r="G37" s="526">
        <f>SUM(G34:G36)</f>
        <v>0</v>
      </c>
      <c r="H37" s="526">
        <f>SUM(H34:H36)</f>
        <v>0</v>
      </c>
      <c r="I37" s="678" t="s">
        <v>232</v>
      </c>
      <c r="J37" s="445"/>
      <c r="K37" s="79"/>
      <c r="L37" s="79"/>
      <c r="M37" s="79"/>
      <c r="N37" s="16"/>
    </row>
    <row r="38" spans="1:14" ht="51">
      <c r="A38" s="907" t="s">
        <v>556</v>
      </c>
      <c r="B38" s="923" t="s">
        <v>1456</v>
      </c>
      <c r="C38" s="449" t="s">
        <v>7</v>
      </c>
      <c r="D38" s="443" t="s">
        <v>16</v>
      </c>
      <c r="E38" s="549" t="s">
        <v>54</v>
      </c>
      <c r="F38" s="610"/>
      <c r="G38" s="494">
        <v>30</v>
      </c>
      <c r="H38" s="494">
        <v>150</v>
      </c>
      <c r="I38" s="676"/>
      <c r="J38" s="16" t="s">
        <v>1075</v>
      </c>
      <c r="K38" s="26"/>
      <c r="L38" s="26">
        <v>5</v>
      </c>
      <c r="M38" s="26">
        <v>1</v>
      </c>
      <c r="N38" s="16" t="s">
        <v>23</v>
      </c>
    </row>
    <row r="39" spans="1:14">
      <c r="A39" s="907"/>
      <c r="B39" s="924"/>
      <c r="C39" s="26">
        <v>1</v>
      </c>
      <c r="D39" s="64" t="s">
        <v>16</v>
      </c>
      <c r="E39" s="357" t="s">
        <v>54</v>
      </c>
      <c r="F39" s="610"/>
      <c r="G39" s="494">
        <v>15</v>
      </c>
      <c r="H39" s="494">
        <v>15</v>
      </c>
      <c r="I39" s="321"/>
      <c r="J39" s="16" t="s">
        <v>1084</v>
      </c>
      <c r="K39" s="61"/>
      <c r="L39" s="61" t="s">
        <v>81</v>
      </c>
      <c r="M39" s="61" t="s">
        <v>81</v>
      </c>
      <c r="N39" s="16" t="s">
        <v>23</v>
      </c>
    </row>
    <row r="40" spans="1:14" ht="25.5">
      <c r="A40" s="907"/>
      <c r="B40" s="924"/>
      <c r="C40" s="80">
        <v>1</v>
      </c>
      <c r="D40" s="64" t="s">
        <v>16</v>
      </c>
      <c r="E40" s="357" t="s">
        <v>20</v>
      </c>
      <c r="F40" s="610">
        <v>10</v>
      </c>
      <c r="G40" s="494"/>
      <c r="H40" s="494"/>
      <c r="I40" s="321"/>
      <c r="J40" s="16" t="s">
        <v>1544</v>
      </c>
      <c r="K40" s="26">
        <v>12</v>
      </c>
      <c r="L40" s="26"/>
      <c r="M40" s="26"/>
      <c r="N40" s="16" t="s">
        <v>23</v>
      </c>
    </row>
    <row r="41" spans="1:14" ht="38.25">
      <c r="A41" s="907"/>
      <c r="B41" s="924"/>
      <c r="C41" s="80">
        <v>1</v>
      </c>
      <c r="D41" s="64" t="s">
        <v>16</v>
      </c>
      <c r="E41" s="357" t="s">
        <v>20</v>
      </c>
      <c r="F41" s="610">
        <v>35</v>
      </c>
      <c r="G41" s="494">
        <v>35</v>
      </c>
      <c r="H41" s="494">
        <v>40</v>
      </c>
      <c r="I41" s="321"/>
      <c r="J41" s="16" t="s">
        <v>731</v>
      </c>
      <c r="K41" s="26">
        <v>4</v>
      </c>
      <c r="L41" s="26">
        <v>4</v>
      </c>
      <c r="M41" s="26" t="s">
        <v>1085</v>
      </c>
      <c r="N41" s="64" t="s">
        <v>23</v>
      </c>
    </row>
    <row r="42" spans="1:14" s="30" customFormat="1" ht="25.5">
      <c r="A42" s="907"/>
      <c r="B42" s="924"/>
      <c r="C42" s="26">
        <v>1</v>
      </c>
      <c r="D42" s="64" t="s">
        <v>16</v>
      </c>
      <c r="E42" s="357" t="s">
        <v>20</v>
      </c>
      <c r="F42" s="610">
        <v>5</v>
      </c>
      <c r="G42" s="494">
        <v>5</v>
      </c>
      <c r="H42" s="494">
        <v>5</v>
      </c>
      <c r="I42" s="321"/>
      <c r="J42" s="16" t="s">
        <v>218</v>
      </c>
      <c r="K42" s="26">
        <v>2</v>
      </c>
      <c r="L42" s="26">
        <v>2</v>
      </c>
      <c r="M42" s="26">
        <v>2</v>
      </c>
      <c r="N42" s="16" t="s">
        <v>23</v>
      </c>
    </row>
    <row r="43" spans="1:14" s="30" customFormat="1" ht="25.5">
      <c r="A43" s="907"/>
      <c r="B43" s="924"/>
      <c r="C43" s="26">
        <v>13</v>
      </c>
      <c r="D43" s="64" t="s">
        <v>16</v>
      </c>
      <c r="E43" s="357" t="s">
        <v>192</v>
      </c>
      <c r="F43" s="610">
        <v>11</v>
      </c>
      <c r="G43" s="494"/>
      <c r="H43" s="494"/>
      <c r="I43" s="321"/>
      <c r="J43" s="16" t="s">
        <v>1738</v>
      </c>
      <c r="K43" s="61" t="s">
        <v>1052</v>
      </c>
      <c r="L43" s="61"/>
      <c r="M43" s="61"/>
      <c r="N43" s="16" t="s">
        <v>125</v>
      </c>
    </row>
    <row r="44" spans="1:14" s="30" customFormat="1" ht="38.25">
      <c r="A44" s="907"/>
      <c r="B44" s="924"/>
      <c r="C44" s="26">
        <v>13</v>
      </c>
      <c r="D44" s="64" t="s">
        <v>16</v>
      </c>
      <c r="E44" s="41" t="s">
        <v>192</v>
      </c>
      <c r="F44" s="675">
        <v>10</v>
      </c>
      <c r="G44" s="77">
        <v>13</v>
      </c>
      <c r="H44" s="77">
        <v>13.5</v>
      </c>
      <c r="I44" s="321"/>
      <c r="J44" s="16" t="s">
        <v>498</v>
      </c>
      <c r="K44" s="26">
        <v>1</v>
      </c>
      <c r="L44" s="26">
        <v>1</v>
      </c>
      <c r="M44" s="79">
        <v>1</v>
      </c>
      <c r="N44" s="64" t="s">
        <v>125</v>
      </c>
    </row>
    <row r="45" spans="1:14" s="30" customFormat="1" ht="26.25" thickBot="1">
      <c r="A45" s="907"/>
      <c r="B45" s="924"/>
      <c r="C45" s="26">
        <v>13</v>
      </c>
      <c r="D45" s="64" t="s">
        <v>16</v>
      </c>
      <c r="E45" s="29" t="s">
        <v>192</v>
      </c>
      <c r="F45" s="675"/>
      <c r="G45" s="77">
        <v>10</v>
      </c>
      <c r="H45" s="77">
        <v>15</v>
      </c>
      <c r="I45" s="321"/>
      <c r="J45" s="16" t="s">
        <v>871</v>
      </c>
      <c r="K45" s="26"/>
      <c r="L45" s="26">
        <v>1</v>
      </c>
      <c r="M45" s="26">
        <v>1</v>
      </c>
      <c r="N45" s="16" t="s">
        <v>125</v>
      </c>
    </row>
    <row r="46" spans="1:14" s="30" customFormat="1" ht="13.5" thickBot="1">
      <c r="A46" s="907"/>
      <c r="B46" s="925"/>
      <c r="C46" s="87"/>
      <c r="D46" s="909" t="s">
        <v>12</v>
      </c>
      <c r="E46" s="910"/>
      <c r="F46" s="526">
        <f>SUM(F38:F45)</f>
        <v>71</v>
      </c>
      <c r="G46" s="122">
        <f>SUM(G38:G45)</f>
        <v>108</v>
      </c>
      <c r="H46" s="122">
        <f>SUM(H38:H45)</f>
        <v>238.5</v>
      </c>
      <c r="I46" s="676" t="s">
        <v>965</v>
      </c>
      <c r="J46" s="42"/>
      <c r="K46" s="129"/>
      <c r="L46" s="129"/>
      <c r="M46" s="129"/>
      <c r="N46" s="64"/>
    </row>
    <row r="47" spans="1:14" ht="51">
      <c r="A47" s="907" t="s">
        <v>629</v>
      </c>
      <c r="B47" s="923" t="s">
        <v>1493</v>
      </c>
      <c r="C47" s="449" t="s">
        <v>7</v>
      </c>
      <c r="D47" s="443" t="s">
        <v>16</v>
      </c>
      <c r="E47" s="548" t="s">
        <v>54</v>
      </c>
      <c r="F47" s="610">
        <v>85.3</v>
      </c>
      <c r="G47" s="597">
        <v>42</v>
      </c>
      <c r="H47" s="597">
        <v>45</v>
      </c>
      <c r="I47" s="678"/>
      <c r="J47" s="16" t="s">
        <v>1737</v>
      </c>
      <c r="K47" s="223" t="s">
        <v>9</v>
      </c>
      <c r="L47" s="223" t="s">
        <v>9</v>
      </c>
      <c r="M47" s="223" t="s">
        <v>9</v>
      </c>
      <c r="N47" s="310" t="s">
        <v>23</v>
      </c>
    </row>
    <row r="48" spans="1:14">
      <c r="A48" s="907"/>
      <c r="B48" s="924"/>
      <c r="C48" s="449" t="s">
        <v>1253</v>
      </c>
      <c r="D48" s="443" t="s">
        <v>16</v>
      </c>
      <c r="E48" s="549" t="s">
        <v>192</v>
      </c>
      <c r="F48" s="610">
        <v>8.3000000000000007</v>
      </c>
      <c r="G48" s="597">
        <v>10</v>
      </c>
      <c r="H48" s="597">
        <v>10</v>
      </c>
      <c r="I48" s="678"/>
      <c r="J48" s="16" t="s">
        <v>811</v>
      </c>
      <c r="K48" s="223" t="s">
        <v>7</v>
      </c>
      <c r="L48" s="223" t="s">
        <v>7</v>
      </c>
      <c r="M48" s="223" t="s">
        <v>7</v>
      </c>
      <c r="N48" s="310" t="s">
        <v>125</v>
      </c>
    </row>
    <row r="49" spans="1:14" ht="38.25">
      <c r="A49" s="907"/>
      <c r="B49" s="924"/>
      <c r="C49" s="414">
        <v>16</v>
      </c>
      <c r="D49" s="443" t="s">
        <v>16</v>
      </c>
      <c r="E49" s="444" t="s">
        <v>190</v>
      </c>
      <c r="F49" s="675">
        <v>27.9</v>
      </c>
      <c r="G49" s="596">
        <v>28</v>
      </c>
      <c r="H49" s="596">
        <v>28</v>
      </c>
      <c r="I49" s="678"/>
      <c r="J49" s="445" t="s">
        <v>942</v>
      </c>
      <c r="K49" s="354">
        <v>4</v>
      </c>
      <c r="L49" s="354">
        <v>4</v>
      </c>
      <c r="M49" s="354">
        <v>4</v>
      </c>
      <c r="N49" s="310" t="s">
        <v>191</v>
      </c>
    </row>
    <row r="50" spans="1:14" s="30" customFormat="1" ht="13.5" thickBot="1">
      <c r="A50" s="907"/>
      <c r="B50" s="924"/>
      <c r="C50" s="446" t="s">
        <v>55</v>
      </c>
      <c r="D50" s="443" t="s">
        <v>96</v>
      </c>
      <c r="E50" s="447" t="s">
        <v>190</v>
      </c>
      <c r="F50" s="675">
        <v>13.9</v>
      </c>
      <c r="G50" s="596">
        <v>4.0999999999999996</v>
      </c>
      <c r="H50" s="596">
        <v>4.0999999999999996</v>
      </c>
      <c r="I50" s="678"/>
      <c r="J50" s="448" t="s">
        <v>240</v>
      </c>
      <c r="K50" s="312">
        <v>2</v>
      </c>
      <c r="L50" s="312">
        <v>2</v>
      </c>
      <c r="M50" s="312">
        <v>2</v>
      </c>
      <c r="N50" s="64" t="s">
        <v>191</v>
      </c>
    </row>
    <row r="51" spans="1:14" s="30" customFormat="1" ht="13.5" thickBot="1">
      <c r="A51" s="907"/>
      <c r="B51" s="925"/>
      <c r="C51" s="87"/>
      <c r="D51" s="909" t="s">
        <v>12</v>
      </c>
      <c r="E51" s="910"/>
      <c r="F51" s="526">
        <f t="shared" ref="F51:H51" si="8">SUM(F47:F50)</f>
        <v>135.4</v>
      </c>
      <c r="G51" s="122">
        <f t="shared" si="8"/>
        <v>84.1</v>
      </c>
      <c r="H51" s="122">
        <f t="shared" si="8"/>
        <v>87.1</v>
      </c>
      <c r="I51" s="321" t="s">
        <v>1831</v>
      </c>
      <c r="J51" s="42"/>
      <c r="K51" s="129"/>
      <c r="L51" s="129"/>
      <c r="M51" s="129"/>
      <c r="N51" s="64"/>
    </row>
    <row r="52" spans="1:14" ht="38.25">
      <c r="A52" s="907" t="s">
        <v>1044</v>
      </c>
      <c r="B52" s="923" t="s">
        <v>1457</v>
      </c>
      <c r="C52" s="446" t="s">
        <v>7</v>
      </c>
      <c r="D52" s="443" t="s">
        <v>16</v>
      </c>
      <c r="E52" s="548" t="s">
        <v>54</v>
      </c>
      <c r="F52" s="610"/>
      <c r="G52" s="597">
        <v>19.3</v>
      </c>
      <c r="H52" s="597">
        <v>150</v>
      </c>
      <c r="I52" s="678"/>
      <c r="J52" s="48" t="s">
        <v>1748</v>
      </c>
      <c r="K52" s="117">
        <v>11</v>
      </c>
      <c r="L52" s="117">
        <v>12</v>
      </c>
      <c r="M52" s="117">
        <v>25</v>
      </c>
      <c r="N52" s="64" t="s">
        <v>23</v>
      </c>
    </row>
    <row r="53" spans="1:14">
      <c r="A53" s="907"/>
      <c r="B53" s="924"/>
      <c r="C53" s="446" t="s">
        <v>7</v>
      </c>
      <c r="D53" s="443" t="s">
        <v>43</v>
      </c>
      <c r="E53" s="548" t="s">
        <v>54</v>
      </c>
      <c r="F53" s="610"/>
      <c r="G53" s="597"/>
      <c r="H53" s="597">
        <v>150</v>
      </c>
      <c r="I53" s="678"/>
      <c r="J53" s="48" t="s">
        <v>1684</v>
      </c>
      <c r="K53" s="117"/>
      <c r="L53" s="117"/>
      <c r="M53" s="530">
        <v>150</v>
      </c>
      <c r="N53" s="64" t="s">
        <v>125</v>
      </c>
    </row>
    <row r="54" spans="1:14">
      <c r="A54" s="907"/>
      <c r="B54" s="924"/>
      <c r="C54" s="611" t="s">
        <v>7</v>
      </c>
      <c r="D54" s="443" t="s">
        <v>159</v>
      </c>
      <c r="E54" s="548"/>
      <c r="F54" s="610"/>
      <c r="G54" s="597"/>
      <c r="H54" s="597">
        <v>150</v>
      </c>
      <c r="I54" s="678"/>
      <c r="J54" s="48" t="s">
        <v>1685</v>
      </c>
      <c r="K54" s="117"/>
      <c r="L54" s="117"/>
      <c r="M54" s="117">
        <v>150</v>
      </c>
      <c r="N54" s="64" t="s">
        <v>23</v>
      </c>
    </row>
    <row r="55" spans="1:14" ht="38.25">
      <c r="A55" s="907"/>
      <c r="B55" s="924"/>
      <c r="C55" s="389">
        <v>1</v>
      </c>
      <c r="D55" s="61" t="s">
        <v>16</v>
      </c>
      <c r="E55" s="26" t="s">
        <v>54</v>
      </c>
      <c r="F55" s="610">
        <v>9.4</v>
      </c>
      <c r="G55" s="610">
        <v>2.4</v>
      </c>
      <c r="H55" s="478"/>
      <c r="I55" s="679"/>
      <c r="J55" s="620" t="s">
        <v>1736</v>
      </c>
      <c r="K55" s="450">
        <v>1</v>
      </c>
      <c r="L55" s="61" t="s">
        <v>7</v>
      </c>
      <c r="M55" s="26"/>
      <c r="N55" s="64" t="s">
        <v>23</v>
      </c>
    </row>
    <row r="56" spans="1:14" ht="25.5">
      <c r="A56" s="907"/>
      <c r="B56" s="924"/>
      <c r="C56" s="389">
        <v>1</v>
      </c>
      <c r="D56" s="61" t="s">
        <v>16</v>
      </c>
      <c r="E56" s="26" t="s">
        <v>54</v>
      </c>
      <c r="F56" s="597">
        <v>3</v>
      </c>
      <c r="G56" s="494">
        <v>3</v>
      </c>
      <c r="H56" s="494">
        <v>3</v>
      </c>
      <c r="I56" s="539"/>
      <c r="J56" s="620" t="s">
        <v>1734</v>
      </c>
      <c r="K56" s="450">
        <v>100</v>
      </c>
      <c r="L56" s="61" t="s">
        <v>1081</v>
      </c>
      <c r="M56" s="26">
        <v>100</v>
      </c>
      <c r="N56" s="64" t="s">
        <v>23</v>
      </c>
    </row>
    <row r="57" spans="1:14" ht="25.5">
      <c r="A57" s="907"/>
      <c r="B57" s="924"/>
      <c r="C57" s="389">
        <v>1</v>
      </c>
      <c r="D57" s="61" t="s">
        <v>16</v>
      </c>
      <c r="E57" s="26" t="s">
        <v>54</v>
      </c>
      <c r="F57" s="610">
        <v>2.5</v>
      </c>
      <c r="G57" s="478">
        <v>5</v>
      </c>
      <c r="H57" s="478"/>
      <c r="I57" s="679"/>
      <c r="J57" s="620" t="s">
        <v>1082</v>
      </c>
      <c r="K57" s="450">
        <v>1</v>
      </c>
      <c r="L57" s="61" t="s">
        <v>7</v>
      </c>
      <c r="M57" s="26"/>
      <c r="N57" s="64" t="s">
        <v>23</v>
      </c>
    </row>
    <row r="58" spans="1:14" ht="25.5">
      <c r="A58" s="907"/>
      <c r="B58" s="924"/>
      <c r="C58" s="389">
        <v>1</v>
      </c>
      <c r="D58" s="61" t="s">
        <v>16</v>
      </c>
      <c r="E58" s="26" t="s">
        <v>54</v>
      </c>
      <c r="F58" s="610">
        <v>1.5</v>
      </c>
      <c r="G58" s="478">
        <v>2.5</v>
      </c>
      <c r="H58" s="478"/>
      <c r="I58" s="679"/>
      <c r="J58" s="620" t="s">
        <v>1733</v>
      </c>
      <c r="K58" s="450">
        <v>1</v>
      </c>
      <c r="L58" s="61" t="s">
        <v>7</v>
      </c>
      <c r="M58" s="26"/>
      <c r="N58" s="64" t="s">
        <v>23</v>
      </c>
    </row>
    <row r="59" spans="1:14" ht="25.5">
      <c r="A59" s="907"/>
      <c r="B59" s="924"/>
      <c r="C59" s="389">
        <v>1</v>
      </c>
      <c r="D59" s="61" t="s">
        <v>16</v>
      </c>
      <c r="E59" s="26" t="s">
        <v>54</v>
      </c>
      <c r="F59" s="597">
        <v>1.9</v>
      </c>
      <c r="G59" s="494">
        <v>0</v>
      </c>
      <c r="H59" s="494"/>
      <c r="I59" s="539"/>
      <c r="J59" s="620" t="s">
        <v>1083</v>
      </c>
      <c r="K59" s="450">
        <v>2</v>
      </c>
      <c r="L59" s="61"/>
      <c r="M59" s="26"/>
      <c r="N59" s="64" t="s">
        <v>23</v>
      </c>
    </row>
    <row r="60" spans="1:14" ht="25.5">
      <c r="A60" s="907"/>
      <c r="B60" s="924"/>
      <c r="C60" s="389">
        <v>1</v>
      </c>
      <c r="D60" s="61" t="s">
        <v>16</v>
      </c>
      <c r="E60" s="26" t="s">
        <v>54</v>
      </c>
      <c r="F60" s="597"/>
      <c r="G60" s="478">
        <v>4</v>
      </c>
      <c r="H60" s="478"/>
      <c r="I60" s="321"/>
      <c r="J60" s="382" t="s">
        <v>1735</v>
      </c>
      <c r="K60" s="26"/>
      <c r="L60" s="26">
        <v>1</v>
      </c>
      <c r="M60" s="26"/>
      <c r="N60" s="64" t="s">
        <v>23</v>
      </c>
    </row>
    <row r="61" spans="1:14" ht="51">
      <c r="A61" s="907"/>
      <c r="B61" s="924"/>
      <c r="C61" s="373">
        <v>1</v>
      </c>
      <c r="D61" s="61" t="s">
        <v>16</v>
      </c>
      <c r="E61" s="80" t="s">
        <v>54</v>
      </c>
      <c r="F61" s="610"/>
      <c r="G61" s="494">
        <v>3.5</v>
      </c>
      <c r="H61" s="494"/>
      <c r="I61" s="321"/>
      <c r="J61" s="16" t="s">
        <v>1732</v>
      </c>
      <c r="K61" s="26">
        <v>2</v>
      </c>
      <c r="L61" s="26">
        <v>2</v>
      </c>
      <c r="M61" s="26"/>
      <c r="N61" s="16" t="s">
        <v>23</v>
      </c>
    </row>
    <row r="62" spans="1:14" ht="76.5">
      <c r="A62" s="907"/>
      <c r="B62" s="924"/>
      <c r="C62" s="44" t="s">
        <v>7</v>
      </c>
      <c r="D62" s="64" t="s">
        <v>16</v>
      </c>
      <c r="E62" s="350" t="s">
        <v>54</v>
      </c>
      <c r="F62" s="610">
        <v>15</v>
      </c>
      <c r="G62" s="494">
        <v>15</v>
      </c>
      <c r="H62" s="494"/>
      <c r="I62" s="321"/>
      <c r="J62" s="269" t="s">
        <v>1731</v>
      </c>
      <c r="K62" s="26">
        <v>5</v>
      </c>
      <c r="L62" s="26">
        <v>5</v>
      </c>
      <c r="M62" s="26">
        <v>0</v>
      </c>
      <c r="N62" s="16" t="s">
        <v>23</v>
      </c>
    </row>
    <row r="63" spans="1:14" ht="89.25">
      <c r="A63" s="907"/>
      <c r="B63" s="924"/>
      <c r="C63" s="44" t="s">
        <v>7</v>
      </c>
      <c r="D63" s="64" t="s">
        <v>16</v>
      </c>
      <c r="E63" s="350" t="s">
        <v>54</v>
      </c>
      <c r="F63" s="610">
        <v>5</v>
      </c>
      <c r="G63" s="494">
        <v>5</v>
      </c>
      <c r="H63" s="494">
        <v>5</v>
      </c>
      <c r="I63" s="321"/>
      <c r="J63" s="16" t="s">
        <v>1730</v>
      </c>
      <c r="K63" s="26">
        <v>3</v>
      </c>
      <c r="L63" s="26">
        <v>3</v>
      </c>
      <c r="M63" s="26">
        <v>3</v>
      </c>
      <c r="N63" s="64" t="s">
        <v>23</v>
      </c>
    </row>
    <row r="64" spans="1:14" ht="25.5">
      <c r="A64" s="907"/>
      <c r="B64" s="924"/>
      <c r="C64" s="44" t="s">
        <v>7</v>
      </c>
      <c r="D64" s="64" t="s">
        <v>16</v>
      </c>
      <c r="E64" s="350" t="s">
        <v>54</v>
      </c>
      <c r="F64" s="610">
        <v>3.5</v>
      </c>
      <c r="G64" s="494">
        <v>5</v>
      </c>
      <c r="H64" s="494"/>
      <c r="I64" s="321"/>
      <c r="J64" s="16" t="s">
        <v>1088</v>
      </c>
      <c r="K64" s="26">
        <v>1</v>
      </c>
      <c r="L64" s="26">
        <v>1</v>
      </c>
      <c r="M64" s="26"/>
      <c r="N64" s="16" t="s">
        <v>23</v>
      </c>
    </row>
    <row r="65" spans="1:14" ht="26.25" thickBot="1">
      <c r="A65" s="907"/>
      <c r="B65" s="924"/>
      <c r="C65" s="44" t="s">
        <v>7</v>
      </c>
      <c r="D65" s="64" t="s">
        <v>16</v>
      </c>
      <c r="E65" s="350" t="s">
        <v>54</v>
      </c>
      <c r="F65" s="610">
        <v>3.5</v>
      </c>
      <c r="G65" s="494">
        <v>5</v>
      </c>
      <c r="H65" s="494"/>
      <c r="I65" s="321"/>
      <c r="J65" s="382" t="s">
        <v>1729</v>
      </c>
      <c r="K65" s="26">
        <v>1</v>
      </c>
      <c r="L65" s="26">
        <v>1</v>
      </c>
      <c r="M65" s="26"/>
      <c r="N65" s="16" t="s">
        <v>23</v>
      </c>
    </row>
    <row r="66" spans="1:14" s="30" customFormat="1" ht="13.5" thickBot="1">
      <c r="A66" s="907"/>
      <c r="B66" s="925"/>
      <c r="C66" s="87"/>
      <c r="D66" s="909" t="s">
        <v>12</v>
      </c>
      <c r="E66" s="910"/>
      <c r="F66" s="526">
        <f>SUM(F52:F65)</f>
        <v>45.3</v>
      </c>
      <c r="G66" s="122">
        <f>SUM(G52:G65)</f>
        <v>69.7</v>
      </c>
      <c r="H66" s="122">
        <f>SUM(H52:H65)</f>
        <v>458</v>
      </c>
      <c r="I66" s="725" t="s">
        <v>968</v>
      </c>
      <c r="J66" s="42"/>
      <c r="K66" s="129"/>
      <c r="L66" s="129"/>
      <c r="M66" s="129"/>
      <c r="N66" s="64"/>
    </row>
    <row r="67" spans="1:14" s="30" customFormat="1" ht="13.5" thickBot="1">
      <c r="A67" s="356" t="s">
        <v>508</v>
      </c>
      <c r="B67" s="921" t="s">
        <v>11</v>
      </c>
      <c r="C67" s="921"/>
      <c r="D67" s="921"/>
      <c r="E67" s="922"/>
      <c r="F67" s="526">
        <f>SUM(F15+F18+F23+F26+F30+F33+F37+F46+F51+F66)</f>
        <v>540.96999999999991</v>
      </c>
      <c r="G67" s="122">
        <f>SUM(G15+G18+G23+G26+G30+G33+G37+G46+G51+G66)</f>
        <v>469.3</v>
      </c>
      <c r="H67" s="122">
        <f>SUM(H15+H18+H23+H26+H30+H33+H37+H46+H51+H66)</f>
        <v>1365.6</v>
      </c>
      <c r="I67" s="901"/>
      <c r="J67" s="16"/>
      <c r="K67" s="79"/>
      <c r="L67" s="79"/>
      <c r="M67" s="79"/>
      <c r="N67" s="64"/>
    </row>
    <row r="68" spans="1:14" s="30" customFormat="1" ht="13.5" thickBot="1">
      <c r="A68" s="114" t="s">
        <v>511</v>
      </c>
      <c r="B68" s="935" t="s">
        <v>198</v>
      </c>
      <c r="C68" s="936"/>
      <c r="D68" s="936"/>
      <c r="E68" s="936"/>
      <c r="F68" s="597"/>
      <c r="G68" s="494"/>
      <c r="H68" s="471"/>
      <c r="I68" s="26"/>
      <c r="J68" s="16"/>
      <c r="K68" s="79"/>
      <c r="L68" s="79"/>
      <c r="M68" s="79"/>
      <c r="N68" s="64"/>
    </row>
    <row r="69" spans="1:14" ht="25.5">
      <c r="A69" s="907" t="s">
        <v>512</v>
      </c>
      <c r="B69" s="911" t="s">
        <v>554</v>
      </c>
      <c r="C69" s="26">
        <v>1</v>
      </c>
      <c r="D69" s="151" t="s">
        <v>16</v>
      </c>
      <c r="E69" s="350" t="s">
        <v>54</v>
      </c>
      <c r="F69" s="597"/>
      <c r="G69" s="494">
        <v>1.5</v>
      </c>
      <c r="H69" s="494">
        <v>1.5</v>
      </c>
      <c r="I69" s="676"/>
      <c r="J69" s="16" t="s">
        <v>1076</v>
      </c>
      <c r="K69" s="26"/>
      <c r="L69" s="26">
        <v>2</v>
      </c>
      <c r="M69" s="26">
        <v>2</v>
      </c>
      <c r="N69" s="16" t="s">
        <v>23</v>
      </c>
    </row>
    <row r="70" spans="1:14" ht="13.5" thickBot="1">
      <c r="A70" s="907"/>
      <c r="B70" s="911"/>
      <c r="C70" s="26"/>
      <c r="D70" s="62"/>
      <c r="E70" s="545"/>
      <c r="F70" s="769"/>
      <c r="G70" s="534"/>
      <c r="H70" s="546"/>
      <c r="I70" s="681"/>
      <c r="J70" s="16"/>
      <c r="K70" s="26"/>
      <c r="L70" s="26"/>
      <c r="M70" s="26"/>
      <c r="N70" s="16"/>
    </row>
    <row r="71" spans="1:14" s="30" customFormat="1" ht="13.5" thickBot="1">
      <c r="A71" s="907"/>
      <c r="B71" s="911"/>
      <c r="C71" s="26"/>
      <c r="D71" s="934" t="s">
        <v>12</v>
      </c>
      <c r="E71" s="910"/>
      <c r="F71" s="526">
        <f>SUM(F69:F70)</f>
        <v>0</v>
      </c>
      <c r="G71" s="122">
        <f>SUM(G69:G70)</f>
        <v>1.5</v>
      </c>
      <c r="H71" s="122">
        <f>SUM(H69:H70)</f>
        <v>1.5</v>
      </c>
      <c r="I71" s="676" t="s">
        <v>966</v>
      </c>
      <c r="J71" s="16"/>
      <c r="K71" s="79"/>
      <c r="L71" s="79"/>
      <c r="M71" s="79"/>
      <c r="N71" s="64"/>
    </row>
    <row r="72" spans="1:14" ht="25.5">
      <c r="A72" s="907" t="s">
        <v>513</v>
      </c>
      <c r="B72" s="911" t="s">
        <v>199</v>
      </c>
      <c r="C72" s="26">
        <v>1</v>
      </c>
      <c r="D72" s="62" t="s">
        <v>16</v>
      </c>
      <c r="E72" s="350" t="s">
        <v>54</v>
      </c>
      <c r="F72" s="610">
        <v>5</v>
      </c>
      <c r="G72" s="494">
        <v>20</v>
      </c>
      <c r="H72" s="494">
        <v>20</v>
      </c>
      <c r="I72" s="321"/>
      <c r="J72" s="269" t="s">
        <v>1817</v>
      </c>
      <c r="K72" s="26">
        <v>98</v>
      </c>
      <c r="L72" s="26" t="s">
        <v>1072</v>
      </c>
      <c r="M72" s="26" t="s">
        <v>1072</v>
      </c>
      <c r="N72" s="16" t="s">
        <v>23</v>
      </c>
    </row>
    <row r="73" spans="1:14" ht="51">
      <c r="A73" s="907"/>
      <c r="B73" s="911"/>
      <c r="C73" s="26">
        <v>1</v>
      </c>
      <c r="D73" s="62" t="s">
        <v>16</v>
      </c>
      <c r="E73" s="350" t="s">
        <v>54</v>
      </c>
      <c r="F73" s="610"/>
      <c r="G73" s="494">
        <v>26</v>
      </c>
      <c r="H73" s="494"/>
      <c r="I73" s="321"/>
      <c r="J73" s="16" t="s">
        <v>1077</v>
      </c>
      <c r="K73" s="26"/>
      <c r="L73" s="26">
        <v>1</v>
      </c>
      <c r="M73" s="26"/>
      <c r="N73" s="16" t="s">
        <v>23</v>
      </c>
    </row>
    <row r="74" spans="1:14" ht="26.25" thickBot="1">
      <c r="A74" s="907"/>
      <c r="B74" s="911"/>
      <c r="C74" s="26">
        <v>1</v>
      </c>
      <c r="D74" s="62" t="s">
        <v>16</v>
      </c>
      <c r="E74" s="350" t="s">
        <v>54</v>
      </c>
      <c r="F74" s="610">
        <v>2</v>
      </c>
      <c r="G74" s="494">
        <v>2</v>
      </c>
      <c r="H74" s="494">
        <v>2</v>
      </c>
      <c r="I74" s="321"/>
      <c r="J74" s="234" t="s">
        <v>200</v>
      </c>
      <c r="K74" s="26">
        <v>1</v>
      </c>
      <c r="L74" s="26">
        <v>1</v>
      </c>
      <c r="M74" s="26">
        <v>1</v>
      </c>
      <c r="N74" s="16" t="s">
        <v>23</v>
      </c>
    </row>
    <row r="75" spans="1:14" s="30" customFormat="1" ht="13.5" thickBot="1">
      <c r="A75" s="907"/>
      <c r="B75" s="911"/>
      <c r="C75" s="26"/>
      <c r="D75" s="934" t="s">
        <v>12</v>
      </c>
      <c r="E75" s="910"/>
      <c r="F75" s="526">
        <f>SUM(F72:F74)</f>
        <v>7</v>
      </c>
      <c r="G75" s="122">
        <f>SUM(G72:G74)</f>
        <v>48</v>
      </c>
      <c r="H75" s="122">
        <f>SUM(H72:H74)</f>
        <v>22</v>
      </c>
      <c r="I75" s="676" t="s">
        <v>966</v>
      </c>
      <c r="J75" s="16"/>
      <c r="K75" s="79"/>
      <c r="L75" s="79"/>
      <c r="M75" s="79"/>
      <c r="N75" s="64"/>
    </row>
    <row r="76" spans="1:14" ht="38.25">
      <c r="A76" s="907" t="s">
        <v>516</v>
      </c>
      <c r="B76" s="933" t="s">
        <v>457</v>
      </c>
      <c r="C76" s="26">
        <v>1</v>
      </c>
      <c r="D76" s="64" t="s">
        <v>16</v>
      </c>
      <c r="E76" s="357" t="s">
        <v>54</v>
      </c>
      <c r="F76" s="610">
        <v>10</v>
      </c>
      <c r="G76" s="478"/>
      <c r="H76" s="478"/>
      <c r="I76" s="321"/>
      <c r="J76" s="16" t="s">
        <v>985</v>
      </c>
      <c r="K76" s="26">
        <v>1</v>
      </c>
      <c r="L76" s="26"/>
      <c r="M76" s="26"/>
      <c r="N76" s="16" t="s">
        <v>23</v>
      </c>
    </row>
    <row r="77" spans="1:14" ht="76.5">
      <c r="A77" s="907"/>
      <c r="B77" s="933"/>
      <c r="C77" s="61" t="s">
        <v>7</v>
      </c>
      <c r="D77" s="63" t="s">
        <v>16</v>
      </c>
      <c r="E77" s="357" t="s">
        <v>54</v>
      </c>
      <c r="F77" s="610">
        <v>8</v>
      </c>
      <c r="G77" s="494">
        <v>8</v>
      </c>
      <c r="H77" s="494">
        <v>8</v>
      </c>
      <c r="I77" s="321"/>
      <c r="J77" s="234" t="s">
        <v>986</v>
      </c>
      <c r="K77" s="61" t="s">
        <v>8</v>
      </c>
      <c r="L77" s="26">
        <v>2</v>
      </c>
      <c r="M77" s="26">
        <v>2</v>
      </c>
      <c r="N77" s="16" t="s">
        <v>23</v>
      </c>
    </row>
    <row r="78" spans="1:14" ht="25.5">
      <c r="A78" s="907"/>
      <c r="B78" s="933"/>
      <c r="C78" s="26">
        <v>1</v>
      </c>
      <c r="D78" s="63" t="s">
        <v>16</v>
      </c>
      <c r="E78" s="357" t="s">
        <v>54</v>
      </c>
      <c r="F78" s="610">
        <v>5.5</v>
      </c>
      <c r="G78" s="494">
        <v>6</v>
      </c>
      <c r="H78" s="494">
        <v>6</v>
      </c>
      <c r="I78" s="321"/>
      <c r="J78" s="16" t="s">
        <v>456</v>
      </c>
      <c r="K78" s="26" t="s">
        <v>1078</v>
      </c>
      <c r="L78" s="26" t="s">
        <v>1078</v>
      </c>
      <c r="M78" s="26" t="s">
        <v>1078</v>
      </c>
      <c r="N78" s="16" t="s">
        <v>23</v>
      </c>
    </row>
    <row r="79" spans="1:14" ht="51">
      <c r="A79" s="907"/>
      <c r="B79" s="933"/>
      <c r="C79" s="127">
        <v>1</v>
      </c>
      <c r="D79" s="95" t="s">
        <v>43</v>
      </c>
      <c r="E79" s="550" t="s">
        <v>54</v>
      </c>
      <c r="F79" s="610">
        <v>357</v>
      </c>
      <c r="G79" s="478">
        <v>0</v>
      </c>
      <c r="H79" s="478">
        <v>0</v>
      </c>
      <c r="I79" s="676"/>
      <c r="J79" s="16" t="s">
        <v>1079</v>
      </c>
      <c r="K79" s="127">
        <v>340</v>
      </c>
      <c r="L79" s="26"/>
      <c r="M79" s="26"/>
      <c r="N79" s="16" t="s">
        <v>23</v>
      </c>
    </row>
    <row r="80" spans="1:14" ht="51">
      <c r="A80" s="907"/>
      <c r="B80" s="933"/>
      <c r="C80" s="127">
        <v>1</v>
      </c>
      <c r="D80" s="95" t="s">
        <v>16</v>
      </c>
      <c r="E80" s="550" t="s">
        <v>54</v>
      </c>
      <c r="F80" s="610">
        <v>5</v>
      </c>
      <c r="G80" s="478"/>
      <c r="H80" s="478"/>
      <c r="I80" s="676"/>
      <c r="J80" s="16" t="s">
        <v>1416</v>
      </c>
      <c r="K80" s="127">
        <v>1</v>
      </c>
      <c r="L80" s="26"/>
      <c r="M80" s="26"/>
      <c r="N80" s="16" t="s">
        <v>23</v>
      </c>
    </row>
    <row r="81" spans="1:14" s="30" customFormat="1" ht="26.25" thickBot="1">
      <c r="A81" s="907"/>
      <c r="B81" s="933"/>
      <c r="C81" s="162">
        <v>15</v>
      </c>
      <c r="D81" s="104" t="s">
        <v>16</v>
      </c>
      <c r="E81" s="158" t="s">
        <v>190</v>
      </c>
      <c r="F81" s="675">
        <v>3</v>
      </c>
      <c r="G81" s="113"/>
      <c r="H81" s="113"/>
      <c r="I81" s="321"/>
      <c r="J81" s="671" t="s">
        <v>1728</v>
      </c>
      <c r="K81" s="26">
        <v>1</v>
      </c>
      <c r="L81" s="26"/>
      <c r="M81" s="26"/>
      <c r="N81" s="16" t="s">
        <v>134</v>
      </c>
    </row>
    <row r="82" spans="1:14" s="30" customFormat="1" ht="13.5" thickBot="1">
      <c r="A82" s="907"/>
      <c r="B82" s="927"/>
      <c r="C82" s="82"/>
      <c r="D82" s="909" t="s">
        <v>12</v>
      </c>
      <c r="E82" s="910"/>
      <c r="F82" s="526">
        <f>SUM(F76:F81)</f>
        <v>388.5</v>
      </c>
      <c r="G82" s="122">
        <f>SUM(G76:G81)</f>
        <v>14</v>
      </c>
      <c r="H82" s="122">
        <f>SUM(H76:H81)</f>
        <v>14</v>
      </c>
      <c r="I82" s="321" t="s">
        <v>966</v>
      </c>
      <c r="J82" s="16"/>
      <c r="K82" s="79"/>
      <c r="L82" s="79"/>
      <c r="M82" s="79"/>
      <c r="N82" s="64"/>
    </row>
    <row r="83" spans="1:14" ht="25.5">
      <c r="A83" s="907" t="s">
        <v>517</v>
      </c>
      <c r="B83" s="911" t="s">
        <v>1545</v>
      </c>
      <c r="C83" s="26">
        <v>1</v>
      </c>
      <c r="D83" s="62" t="s">
        <v>16</v>
      </c>
      <c r="E83" s="350" t="s">
        <v>54</v>
      </c>
      <c r="F83" s="610">
        <v>10</v>
      </c>
      <c r="G83" s="494">
        <v>10</v>
      </c>
      <c r="H83" s="477">
        <v>10</v>
      </c>
      <c r="I83" s="321"/>
      <c r="J83" s="16" t="s">
        <v>201</v>
      </c>
      <c r="K83" s="61" t="s">
        <v>14</v>
      </c>
      <c r="L83" s="26">
        <v>5</v>
      </c>
      <c r="M83" s="26">
        <v>5</v>
      </c>
      <c r="N83" s="16" t="s">
        <v>23</v>
      </c>
    </row>
    <row r="84" spans="1:14" ht="38.25">
      <c r="A84" s="907"/>
      <c r="B84" s="911"/>
      <c r="C84" s="26">
        <v>1</v>
      </c>
      <c r="D84" s="62" t="s">
        <v>16</v>
      </c>
      <c r="E84" s="350" t="s">
        <v>54</v>
      </c>
      <c r="F84" s="610">
        <v>15</v>
      </c>
      <c r="G84" s="494"/>
      <c r="H84" s="478"/>
      <c r="I84" s="321"/>
      <c r="J84" s="16" t="s">
        <v>1727</v>
      </c>
      <c r="K84" s="61" t="s">
        <v>1114</v>
      </c>
      <c r="L84" s="26"/>
      <c r="M84" s="26"/>
      <c r="N84" s="16" t="s">
        <v>23</v>
      </c>
    </row>
    <row r="85" spans="1:14" ht="76.5">
      <c r="A85" s="907"/>
      <c r="B85" s="911"/>
      <c r="C85" s="26">
        <v>1</v>
      </c>
      <c r="D85" s="62" t="s">
        <v>16</v>
      </c>
      <c r="E85" s="350" t="s">
        <v>54</v>
      </c>
      <c r="F85" s="610">
        <v>3</v>
      </c>
      <c r="G85" s="494">
        <v>3</v>
      </c>
      <c r="H85" s="494">
        <v>3</v>
      </c>
      <c r="I85" s="321"/>
      <c r="J85" s="382" t="s">
        <v>1726</v>
      </c>
      <c r="K85" s="26" t="s">
        <v>1078</v>
      </c>
      <c r="L85" s="26" t="s">
        <v>1078</v>
      </c>
      <c r="M85" s="26" t="s">
        <v>1078</v>
      </c>
      <c r="N85" s="16" t="s">
        <v>23</v>
      </c>
    </row>
    <row r="86" spans="1:14" ht="26.25" thickBot="1">
      <c r="A86" s="907"/>
      <c r="B86" s="911"/>
      <c r="C86" s="26">
        <v>15</v>
      </c>
      <c r="D86" s="62" t="s">
        <v>16</v>
      </c>
      <c r="E86" s="350" t="s">
        <v>190</v>
      </c>
      <c r="F86" s="610">
        <v>20</v>
      </c>
      <c r="G86" s="494"/>
      <c r="H86" s="534"/>
      <c r="I86" s="321"/>
      <c r="J86" s="382" t="s">
        <v>1546</v>
      </c>
      <c r="K86" s="26">
        <v>1</v>
      </c>
      <c r="L86" s="26"/>
      <c r="M86" s="26"/>
      <c r="N86" s="16" t="s">
        <v>134</v>
      </c>
    </row>
    <row r="87" spans="1:14" s="30" customFormat="1" ht="13.5" thickBot="1">
      <c r="A87" s="907"/>
      <c r="B87" s="911"/>
      <c r="C87" s="80"/>
      <c r="D87" s="937" t="s">
        <v>12</v>
      </c>
      <c r="E87" s="938"/>
      <c r="F87" s="526">
        <f>SUM(F83:F86)</f>
        <v>48</v>
      </c>
      <c r="G87" s="122">
        <f>SUM(G83:G85)</f>
        <v>13</v>
      </c>
      <c r="H87" s="122">
        <f>SUM(H83:H85)</f>
        <v>13</v>
      </c>
      <c r="I87" s="321" t="s">
        <v>966</v>
      </c>
      <c r="J87" s="48"/>
      <c r="K87" s="79"/>
      <c r="L87" s="79"/>
      <c r="M87" s="79"/>
      <c r="N87" s="64"/>
    </row>
    <row r="88" spans="1:14" ht="25.5">
      <c r="A88" s="907" t="s">
        <v>518</v>
      </c>
      <c r="B88" s="911" t="s">
        <v>202</v>
      </c>
      <c r="C88" s="26">
        <v>1</v>
      </c>
      <c r="D88" s="57" t="s">
        <v>16</v>
      </c>
      <c r="E88" s="350" t="s">
        <v>54</v>
      </c>
      <c r="F88" s="610">
        <v>3</v>
      </c>
      <c r="G88" s="494">
        <v>3</v>
      </c>
      <c r="H88" s="494">
        <v>3</v>
      </c>
      <c r="I88" s="676"/>
      <c r="J88" s="48" t="s">
        <v>203</v>
      </c>
      <c r="K88" s="26">
        <v>2</v>
      </c>
      <c r="L88" s="26">
        <v>2</v>
      </c>
      <c r="M88" s="26">
        <v>2</v>
      </c>
      <c r="N88" s="16" t="s">
        <v>23</v>
      </c>
    </row>
    <row r="89" spans="1:14" ht="25.5">
      <c r="A89" s="907"/>
      <c r="B89" s="926"/>
      <c r="C89" s="26">
        <v>1</v>
      </c>
      <c r="D89" s="94" t="s">
        <v>16</v>
      </c>
      <c r="E89" s="350" t="s">
        <v>54</v>
      </c>
      <c r="F89" s="610">
        <v>0.4</v>
      </c>
      <c r="G89" s="494">
        <v>0.4</v>
      </c>
      <c r="H89" s="494">
        <v>0.4</v>
      </c>
      <c r="I89" s="676"/>
      <c r="J89" s="48" t="s">
        <v>774</v>
      </c>
      <c r="K89" s="26" t="s">
        <v>1078</v>
      </c>
      <c r="L89" s="26" t="s">
        <v>1078</v>
      </c>
      <c r="M89" s="26" t="s">
        <v>1078</v>
      </c>
      <c r="N89" s="16" t="s">
        <v>23</v>
      </c>
    </row>
    <row r="90" spans="1:14" ht="26.25" thickBot="1">
      <c r="A90" s="907"/>
      <c r="B90" s="926"/>
      <c r="C90" s="26">
        <v>1</v>
      </c>
      <c r="D90" s="94" t="s">
        <v>16</v>
      </c>
      <c r="E90" s="350" t="s">
        <v>54</v>
      </c>
      <c r="F90" s="610">
        <v>4</v>
      </c>
      <c r="G90" s="494"/>
      <c r="H90" s="494"/>
      <c r="I90" s="676"/>
      <c r="J90" s="48" t="s">
        <v>987</v>
      </c>
      <c r="K90" s="26">
        <v>200</v>
      </c>
      <c r="L90" s="26"/>
      <c r="M90" s="26"/>
      <c r="N90" s="16" t="s">
        <v>23</v>
      </c>
    </row>
    <row r="91" spans="1:14" s="30" customFormat="1" ht="13.5" thickBot="1">
      <c r="A91" s="907"/>
      <c r="B91" s="926"/>
      <c r="C91" s="364"/>
      <c r="D91" s="909" t="s">
        <v>12</v>
      </c>
      <c r="E91" s="910"/>
      <c r="F91" s="526">
        <f>SUM(F88:F90)</f>
        <v>7.4</v>
      </c>
      <c r="G91" s="122">
        <f>SUM(G88:G90)</f>
        <v>3.4</v>
      </c>
      <c r="H91" s="122">
        <f>SUM(H88:H90)</f>
        <v>3.4</v>
      </c>
      <c r="I91" s="321" t="s">
        <v>966</v>
      </c>
      <c r="J91" s="16"/>
      <c r="K91" s="79"/>
      <c r="L91" s="79"/>
      <c r="M91" s="79"/>
      <c r="N91" s="64"/>
    </row>
    <row r="92" spans="1:14" s="30" customFormat="1" ht="25.5">
      <c r="A92" s="907" t="s">
        <v>519</v>
      </c>
      <c r="B92" s="943" t="s">
        <v>204</v>
      </c>
      <c r="C92" s="26">
        <v>15</v>
      </c>
      <c r="D92" s="62" t="s">
        <v>16</v>
      </c>
      <c r="E92" s="29" t="s">
        <v>190</v>
      </c>
      <c r="F92" s="675">
        <v>17</v>
      </c>
      <c r="G92" s="77">
        <v>26</v>
      </c>
      <c r="H92" s="77">
        <v>33.700000000000003</v>
      </c>
      <c r="I92" s="321"/>
      <c r="J92" s="234" t="s">
        <v>205</v>
      </c>
      <c r="K92" s="311">
        <v>1362</v>
      </c>
      <c r="L92" s="311">
        <v>1362</v>
      </c>
      <c r="M92" s="311">
        <v>1362</v>
      </c>
      <c r="N92" s="16" t="s">
        <v>134</v>
      </c>
    </row>
    <row r="93" spans="1:14" s="30" customFormat="1" ht="38.25">
      <c r="A93" s="907"/>
      <c r="B93" s="944"/>
      <c r="C93" s="372">
        <v>15</v>
      </c>
      <c r="D93" s="100" t="s">
        <v>96</v>
      </c>
      <c r="E93" s="214" t="s">
        <v>190</v>
      </c>
      <c r="F93" s="675">
        <v>10</v>
      </c>
      <c r="G93" s="77">
        <v>11</v>
      </c>
      <c r="H93" s="77">
        <v>11</v>
      </c>
      <c r="I93" s="321"/>
      <c r="J93" s="234" t="s">
        <v>1316</v>
      </c>
      <c r="K93" s="79">
        <v>42.25</v>
      </c>
      <c r="L93" s="79">
        <v>42.25</v>
      </c>
      <c r="M93" s="79">
        <v>42.25</v>
      </c>
      <c r="N93" s="16" t="s">
        <v>134</v>
      </c>
    </row>
    <row r="94" spans="1:14" s="30" customFormat="1" ht="38.25">
      <c r="A94" s="907"/>
      <c r="B94" s="944"/>
      <c r="C94" s="372">
        <v>15</v>
      </c>
      <c r="D94" s="100" t="s">
        <v>16</v>
      </c>
      <c r="E94" s="41" t="s">
        <v>190</v>
      </c>
      <c r="F94" s="675">
        <v>13.5</v>
      </c>
      <c r="G94" s="77">
        <v>8</v>
      </c>
      <c r="H94" s="77">
        <v>10</v>
      </c>
      <c r="I94" s="321"/>
      <c r="J94" s="234" t="s">
        <v>1508</v>
      </c>
      <c r="K94" s="311" t="s">
        <v>1315</v>
      </c>
      <c r="L94" s="311" t="s">
        <v>1315</v>
      </c>
      <c r="M94" s="311" t="s">
        <v>1315</v>
      </c>
      <c r="N94" s="16" t="s">
        <v>134</v>
      </c>
    </row>
    <row r="95" spans="1:14" s="30" customFormat="1" ht="25.5">
      <c r="A95" s="907"/>
      <c r="B95" s="944"/>
      <c r="C95" s="372">
        <v>15</v>
      </c>
      <c r="D95" s="100" t="s">
        <v>16</v>
      </c>
      <c r="E95" s="214" t="s">
        <v>190</v>
      </c>
      <c r="F95" s="675">
        <v>27.5</v>
      </c>
      <c r="G95" s="77">
        <v>15</v>
      </c>
      <c r="H95" s="77">
        <v>18</v>
      </c>
      <c r="I95" s="321"/>
      <c r="J95" s="269" t="s">
        <v>1318</v>
      </c>
      <c r="K95" s="79">
        <v>4</v>
      </c>
      <c r="L95" s="79">
        <v>4</v>
      </c>
      <c r="M95" s="79">
        <v>4</v>
      </c>
      <c r="N95" s="16" t="s">
        <v>134</v>
      </c>
    </row>
    <row r="96" spans="1:14" s="30" customFormat="1">
      <c r="A96" s="907"/>
      <c r="B96" s="944"/>
      <c r="C96" s="26">
        <v>15</v>
      </c>
      <c r="D96" s="51" t="s">
        <v>96</v>
      </c>
      <c r="E96" s="41" t="s">
        <v>190</v>
      </c>
      <c r="F96" s="610">
        <v>3.4</v>
      </c>
      <c r="G96" s="77">
        <v>5</v>
      </c>
      <c r="H96" s="77">
        <v>6</v>
      </c>
      <c r="I96" s="321"/>
      <c r="J96" s="269" t="s">
        <v>207</v>
      </c>
      <c r="K96" s="79">
        <v>13</v>
      </c>
      <c r="L96" s="79">
        <v>13</v>
      </c>
      <c r="M96" s="79">
        <v>13</v>
      </c>
      <c r="N96" s="16" t="s">
        <v>134</v>
      </c>
    </row>
    <row r="97" spans="1:14" s="30" customFormat="1" ht="25.5">
      <c r="A97" s="907"/>
      <c r="B97" s="944"/>
      <c r="C97" s="372">
        <v>15</v>
      </c>
      <c r="D97" s="100" t="s">
        <v>16</v>
      </c>
      <c r="E97" s="214" t="s">
        <v>190</v>
      </c>
      <c r="F97" s="610">
        <v>12.7</v>
      </c>
      <c r="G97" s="77"/>
      <c r="H97" s="77"/>
      <c r="I97" s="321"/>
      <c r="J97" s="269" t="s">
        <v>1749</v>
      </c>
      <c r="K97" s="79">
        <v>11.75</v>
      </c>
      <c r="L97" s="79"/>
      <c r="M97" s="79"/>
      <c r="N97" s="16" t="s">
        <v>134</v>
      </c>
    </row>
    <row r="98" spans="1:14" s="30" customFormat="1" ht="13.5" thickBot="1">
      <c r="A98" s="907"/>
      <c r="B98" s="944"/>
      <c r="C98" s="26">
        <v>15</v>
      </c>
      <c r="D98" s="64" t="s">
        <v>16</v>
      </c>
      <c r="E98" s="41" t="s">
        <v>190</v>
      </c>
      <c r="F98" s="675">
        <v>340.6</v>
      </c>
      <c r="G98" s="77">
        <v>412.8</v>
      </c>
      <c r="H98" s="77">
        <v>458.2</v>
      </c>
      <c r="I98" s="321"/>
      <c r="J98" s="269" t="s">
        <v>208</v>
      </c>
      <c r="K98" s="79" t="s">
        <v>1317</v>
      </c>
      <c r="L98" s="79" t="s">
        <v>1317</v>
      </c>
      <c r="M98" s="79" t="s">
        <v>1317</v>
      </c>
      <c r="N98" s="16" t="s">
        <v>134</v>
      </c>
    </row>
    <row r="99" spans="1:14" s="30" customFormat="1" ht="13.5" thickBot="1">
      <c r="A99" s="907"/>
      <c r="B99" s="945"/>
      <c r="C99" s="85"/>
      <c r="D99" s="937" t="s">
        <v>12</v>
      </c>
      <c r="E99" s="938"/>
      <c r="F99" s="526">
        <f t="shared" ref="F99" si="9">SUM(F92:F98)</f>
        <v>424.70000000000005</v>
      </c>
      <c r="G99" s="122">
        <f t="shared" ref="G99:H99" si="10">SUM(G92:G98)</f>
        <v>477.8</v>
      </c>
      <c r="H99" s="122">
        <f t="shared" si="10"/>
        <v>536.9</v>
      </c>
      <c r="I99" s="321" t="s">
        <v>966</v>
      </c>
      <c r="J99" s="16"/>
      <c r="K99" s="79"/>
      <c r="L99" s="79"/>
      <c r="M99" s="79"/>
      <c r="N99" s="45"/>
    </row>
    <row r="100" spans="1:14" s="30" customFormat="1" ht="25.5">
      <c r="A100" s="907" t="s">
        <v>520</v>
      </c>
      <c r="B100" s="927" t="s">
        <v>894</v>
      </c>
      <c r="C100" s="26">
        <v>15</v>
      </c>
      <c r="D100" s="63" t="s">
        <v>96</v>
      </c>
      <c r="E100" s="41" t="s">
        <v>190</v>
      </c>
      <c r="F100" s="675">
        <v>6.1</v>
      </c>
      <c r="G100" s="77">
        <v>7</v>
      </c>
      <c r="H100" s="77">
        <v>8</v>
      </c>
      <c r="I100" s="321"/>
      <c r="J100" s="16" t="s">
        <v>1319</v>
      </c>
      <c r="K100" s="4" t="s">
        <v>1320</v>
      </c>
      <c r="L100" s="4" t="s">
        <v>1321</v>
      </c>
      <c r="M100" s="4" t="s">
        <v>1322</v>
      </c>
      <c r="N100" s="16" t="s">
        <v>134</v>
      </c>
    </row>
    <row r="101" spans="1:14" s="30" customFormat="1" ht="13.5" thickBot="1">
      <c r="A101" s="907"/>
      <c r="B101" s="911"/>
      <c r="C101" s="26">
        <v>15</v>
      </c>
      <c r="D101" s="100" t="s">
        <v>96</v>
      </c>
      <c r="E101" s="29" t="s">
        <v>190</v>
      </c>
      <c r="F101" s="675">
        <v>10</v>
      </c>
      <c r="G101" s="77">
        <v>11</v>
      </c>
      <c r="H101" s="77">
        <v>12</v>
      </c>
      <c r="I101" s="321"/>
      <c r="J101" s="269"/>
      <c r="K101" s="79"/>
      <c r="L101" s="79"/>
      <c r="M101" s="79"/>
      <c r="N101" s="45" t="s">
        <v>134</v>
      </c>
    </row>
    <row r="102" spans="1:14" s="30" customFormat="1" ht="13.5" thickBot="1">
      <c r="A102" s="907"/>
      <c r="B102" s="911"/>
      <c r="C102" s="26"/>
      <c r="D102" s="934" t="s">
        <v>12</v>
      </c>
      <c r="E102" s="910"/>
      <c r="F102" s="526">
        <f t="shared" ref="F102" si="11">SUM(F100:F101)</f>
        <v>16.100000000000001</v>
      </c>
      <c r="G102" s="122">
        <f>SUM(G100:G101)</f>
        <v>18</v>
      </c>
      <c r="H102" s="122">
        <f>SUM(H100:H101)</f>
        <v>20</v>
      </c>
      <c r="I102" s="321" t="s">
        <v>966</v>
      </c>
      <c r="J102" s="16"/>
      <c r="K102" s="79"/>
      <c r="L102" s="79"/>
      <c r="M102" s="79"/>
      <c r="N102" s="64"/>
    </row>
    <row r="103" spans="1:14" ht="25.5">
      <c r="A103" s="907" t="s">
        <v>521</v>
      </c>
      <c r="B103" s="927" t="s">
        <v>478</v>
      </c>
      <c r="C103" s="26">
        <v>1</v>
      </c>
      <c r="D103" s="63" t="s">
        <v>16</v>
      </c>
      <c r="E103" s="357" t="s">
        <v>190</v>
      </c>
      <c r="F103" s="610">
        <v>15</v>
      </c>
      <c r="G103" s="494"/>
      <c r="H103" s="494"/>
      <c r="I103" s="676"/>
      <c r="J103" s="16" t="s">
        <v>815</v>
      </c>
      <c r="K103" s="26">
        <v>1</v>
      </c>
      <c r="L103" s="127"/>
      <c r="M103" s="127"/>
      <c r="N103" s="16" t="s">
        <v>23</v>
      </c>
    </row>
    <row r="104" spans="1:14" ht="13.5" thickBot="1">
      <c r="A104" s="907"/>
      <c r="B104" s="927"/>
      <c r="C104" s="26"/>
      <c r="D104" s="63"/>
      <c r="E104" s="357"/>
      <c r="F104" s="610"/>
      <c r="G104" s="494"/>
      <c r="H104" s="494"/>
      <c r="I104" s="321"/>
      <c r="J104" s="42"/>
      <c r="K104" s="127"/>
      <c r="L104" s="127"/>
      <c r="M104" s="127"/>
      <c r="N104" s="16" t="s">
        <v>23</v>
      </c>
    </row>
    <row r="105" spans="1:14" s="30" customFormat="1" ht="13.5" thickBot="1">
      <c r="A105" s="907"/>
      <c r="B105" s="911"/>
      <c r="C105" s="26"/>
      <c r="D105" s="934" t="s">
        <v>12</v>
      </c>
      <c r="E105" s="910"/>
      <c r="F105" s="526">
        <f>SUM(F103:F104)</f>
        <v>15</v>
      </c>
      <c r="G105" s="122">
        <f t="shared" ref="G105:H105" si="12">SUM(G103:G104)</f>
        <v>0</v>
      </c>
      <c r="H105" s="122">
        <f t="shared" si="12"/>
        <v>0</v>
      </c>
      <c r="I105" s="321" t="s">
        <v>1832</v>
      </c>
      <c r="J105" s="16"/>
      <c r="K105" s="79"/>
      <c r="L105" s="79"/>
      <c r="M105" s="79"/>
      <c r="N105" s="64"/>
    </row>
    <row r="106" spans="1:14" ht="25.5">
      <c r="A106" s="907" t="s">
        <v>522</v>
      </c>
      <c r="B106" s="927" t="s">
        <v>1080</v>
      </c>
      <c r="C106" s="28">
        <v>1</v>
      </c>
      <c r="D106" s="64" t="s">
        <v>16</v>
      </c>
      <c r="E106" s="357" t="s">
        <v>192</v>
      </c>
      <c r="F106" s="610">
        <v>70</v>
      </c>
      <c r="G106" s="494"/>
      <c r="H106" s="494"/>
      <c r="I106" s="321"/>
      <c r="J106" s="234" t="s">
        <v>890</v>
      </c>
      <c r="K106" s="26">
        <v>140</v>
      </c>
      <c r="L106" s="26"/>
      <c r="M106" s="26"/>
      <c r="N106" s="16" t="s">
        <v>23</v>
      </c>
    </row>
    <row r="107" spans="1:14" ht="25.5">
      <c r="A107" s="907"/>
      <c r="B107" s="927"/>
      <c r="C107" s="28">
        <v>1</v>
      </c>
      <c r="D107" s="64" t="s">
        <v>16</v>
      </c>
      <c r="E107" s="357" t="s">
        <v>192</v>
      </c>
      <c r="F107" s="610">
        <v>40</v>
      </c>
      <c r="G107" s="494">
        <v>45</v>
      </c>
      <c r="H107" s="494">
        <v>18</v>
      </c>
      <c r="I107" s="676"/>
      <c r="J107" s="234" t="s">
        <v>1818</v>
      </c>
      <c r="K107" s="26">
        <v>1</v>
      </c>
      <c r="L107" s="26"/>
      <c r="M107" s="26"/>
      <c r="N107" s="16" t="s">
        <v>23</v>
      </c>
    </row>
    <row r="108" spans="1:14">
      <c r="A108" s="907"/>
      <c r="B108" s="927"/>
      <c r="C108" s="28">
        <v>1</v>
      </c>
      <c r="D108" s="64" t="s">
        <v>49</v>
      </c>
      <c r="E108" s="357" t="s">
        <v>192</v>
      </c>
      <c r="F108" s="610"/>
      <c r="G108" s="494">
        <v>250</v>
      </c>
      <c r="H108" s="494">
        <v>100</v>
      </c>
      <c r="I108" s="676"/>
      <c r="J108" s="234" t="s">
        <v>1816</v>
      </c>
      <c r="K108" s="26"/>
      <c r="L108" s="26">
        <v>246</v>
      </c>
      <c r="M108" s="26">
        <v>246</v>
      </c>
      <c r="N108" s="16" t="s">
        <v>23</v>
      </c>
    </row>
    <row r="109" spans="1:14" ht="26.25" thickBot="1">
      <c r="A109" s="907"/>
      <c r="B109" s="927"/>
      <c r="C109" s="26">
        <v>1</v>
      </c>
      <c r="D109" s="64" t="s">
        <v>16</v>
      </c>
      <c r="E109" s="391" t="s">
        <v>192</v>
      </c>
      <c r="F109" s="610">
        <v>1.2</v>
      </c>
      <c r="G109" s="494">
        <v>1.2</v>
      </c>
      <c r="H109" s="494">
        <v>1.2</v>
      </c>
      <c r="I109" s="321"/>
      <c r="J109" s="234" t="s">
        <v>988</v>
      </c>
      <c r="K109" s="26">
        <v>3</v>
      </c>
      <c r="L109" s="26">
        <v>3</v>
      </c>
      <c r="M109" s="26">
        <v>3</v>
      </c>
      <c r="N109" s="16" t="s">
        <v>23</v>
      </c>
    </row>
    <row r="110" spans="1:14" s="30" customFormat="1" ht="13.5" thickBot="1">
      <c r="A110" s="907"/>
      <c r="B110" s="911"/>
      <c r="C110" s="26"/>
      <c r="D110" s="934" t="s">
        <v>12</v>
      </c>
      <c r="E110" s="910"/>
      <c r="F110" s="526">
        <f t="shared" ref="F110" si="13">SUM(F106:F109)</f>
        <v>111.2</v>
      </c>
      <c r="G110" s="122">
        <f t="shared" ref="G110:H110" si="14">SUM(G106:G109)</f>
        <v>296.2</v>
      </c>
      <c r="H110" s="122">
        <f t="shared" si="14"/>
        <v>119.2</v>
      </c>
      <c r="I110" s="321" t="s">
        <v>966</v>
      </c>
      <c r="J110" s="16"/>
      <c r="K110" s="79"/>
      <c r="L110" s="79"/>
      <c r="M110" s="79"/>
      <c r="N110" s="64"/>
    </row>
    <row r="111" spans="1:14" ht="51">
      <c r="A111" s="907" t="s">
        <v>915</v>
      </c>
      <c r="B111" s="927" t="s">
        <v>989</v>
      </c>
      <c r="C111" s="26" t="s">
        <v>489</v>
      </c>
      <c r="D111" s="63" t="s">
        <v>16</v>
      </c>
      <c r="E111" s="357" t="s">
        <v>1042</v>
      </c>
      <c r="F111" s="672">
        <v>29.1</v>
      </c>
      <c r="G111" s="672">
        <v>24.5</v>
      </c>
      <c r="H111" s="672"/>
      <c r="I111" s="321"/>
      <c r="J111" s="234" t="s">
        <v>1805</v>
      </c>
      <c r="K111" s="26" t="s">
        <v>1069</v>
      </c>
      <c r="L111" s="127" t="s">
        <v>1804</v>
      </c>
      <c r="M111" s="127"/>
      <c r="N111" s="16" t="s">
        <v>23</v>
      </c>
    </row>
    <row r="112" spans="1:14" ht="13.5" thickBot="1">
      <c r="A112" s="907"/>
      <c r="B112" s="927"/>
      <c r="C112" s="26" t="s">
        <v>489</v>
      </c>
      <c r="D112" s="63" t="s">
        <v>49</v>
      </c>
      <c r="E112" s="357" t="s">
        <v>190</v>
      </c>
      <c r="F112" s="672">
        <v>175.9</v>
      </c>
      <c r="G112" s="672">
        <v>151</v>
      </c>
      <c r="H112" s="672"/>
      <c r="I112" s="321"/>
      <c r="J112" s="42"/>
      <c r="K112" s="127"/>
      <c r="L112" s="127"/>
      <c r="M112" s="127"/>
      <c r="N112" s="16" t="s">
        <v>23</v>
      </c>
    </row>
    <row r="113" spans="1:14" s="30" customFormat="1" ht="13.5" thickBot="1">
      <c r="A113" s="907"/>
      <c r="B113" s="911"/>
      <c r="C113" s="26"/>
      <c r="D113" s="934" t="s">
        <v>12</v>
      </c>
      <c r="E113" s="910"/>
      <c r="F113" s="526">
        <f t="shared" ref="F113:H113" si="15">SUM(F111:F112)</f>
        <v>205</v>
      </c>
      <c r="G113" s="122">
        <f t="shared" si="15"/>
        <v>175.5</v>
      </c>
      <c r="H113" s="122">
        <f t="shared" si="15"/>
        <v>0</v>
      </c>
      <c r="I113" s="321" t="s">
        <v>966</v>
      </c>
      <c r="J113" s="16"/>
      <c r="K113" s="79"/>
      <c r="L113" s="79"/>
      <c r="M113" s="79"/>
      <c r="N113" s="64"/>
    </row>
    <row r="114" spans="1:14" s="30" customFormat="1">
      <c r="A114" s="907" t="s">
        <v>524</v>
      </c>
      <c r="B114" s="926" t="s">
        <v>216</v>
      </c>
      <c r="C114" s="117">
        <v>15</v>
      </c>
      <c r="D114" s="64" t="s">
        <v>16</v>
      </c>
      <c r="E114" s="41" t="s">
        <v>190</v>
      </c>
      <c r="F114" s="596">
        <v>1.3</v>
      </c>
      <c r="G114" s="77">
        <v>3</v>
      </c>
      <c r="H114" s="77">
        <v>3</v>
      </c>
      <c r="I114" s="321"/>
      <c r="J114" s="269" t="s">
        <v>1323</v>
      </c>
      <c r="K114" s="127" t="s">
        <v>1324</v>
      </c>
      <c r="L114" s="414" t="s">
        <v>1325</v>
      </c>
      <c r="M114" s="414" t="s">
        <v>1326</v>
      </c>
      <c r="N114" s="16" t="s">
        <v>134</v>
      </c>
    </row>
    <row r="115" spans="1:14" s="30" customFormat="1">
      <c r="A115" s="907"/>
      <c r="B115" s="933"/>
      <c r="C115" s="540">
        <v>15</v>
      </c>
      <c r="D115" s="64" t="s">
        <v>43</v>
      </c>
      <c r="E115" s="673" t="s">
        <v>848</v>
      </c>
      <c r="F115" s="596">
        <v>5.7</v>
      </c>
      <c r="G115" s="77"/>
      <c r="H115" s="77"/>
      <c r="I115" s="321"/>
      <c r="J115" s="1023" t="s">
        <v>1328</v>
      </c>
      <c r="K115" s="959" t="s">
        <v>1327</v>
      </c>
      <c r="L115" s="908"/>
      <c r="M115" s="908"/>
      <c r="N115" s="16" t="s">
        <v>134</v>
      </c>
    </row>
    <row r="116" spans="1:14" s="30" customFormat="1" ht="13.5" thickBot="1">
      <c r="A116" s="907"/>
      <c r="B116" s="933"/>
      <c r="C116" s="540">
        <v>15</v>
      </c>
      <c r="D116" s="330" t="s">
        <v>16</v>
      </c>
      <c r="E116" s="543" t="s">
        <v>190</v>
      </c>
      <c r="F116" s="675">
        <v>1.4</v>
      </c>
      <c r="G116" s="77"/>
      <c r="H116" s="77"/>
      <c r="I116" s="321"/>
      <c r="J116" s="1023"/>
      <c r="K116" s="959"/>
      <c r="L116" s="908"/>
      <c r="M116" s="908"/>
      <c r="N116" s="16" t="s">
        <v>134</v>
      </c>
    </row>
    <row r="117" spans="1:14" s="30" customFormat="1" ht="13.5" thickBot="1">
      <c r="A117" s="930"/>
      <c r="B117" s="933"/>
      <c r="C117" s="88"/>
      <c r="D117" s="909" t="s">
        <v>12</v>
      </c>
      <c r="E117" s="910"/>
      <c r="F117" s="526">
        <f t="shared" ref="F117:H117" si="16">SUM(F114:F116)</f>
        <v>8.4</v>
      </c>
      <c r="G117" s="122">
        <f t="shared" si="16"/>
        <v>3</v>
      </c>
      <c r="H117" s="122">
        <f t="shared" si="16"/>
        <v>3</v>
      </c>
      <c r="I117" s="321" t="s">
        <v>966</v>
      </c>
      <c r="J117" s="16"/>
      <c r="K117" s="79"/>
      <c r="L117" s="79"/>
      <c r="M117" s="79"/>
      <c r="N117" s="16"/>
    </row>
    <row r="118" spans="1:14" s="30" customFormat="1" ht="13.5" thickBot="1">
      <c r="A118" s="58" t="s">
        <v>511</v>
      </c>
      <c r="B118" s="939" t="s">
        <v>11</v>
      </c>
      <c r="C118" s="918"/>
      <c r="D118" s="918"/>
      <c r="E118" s="940"/>
      <c r="F118" s="852">
        <f>(F71+F75+F82+F87+F91+F99+F102+F105+F110+F113+F117)</f>
        <v>1231.3000000000002</v>
      </c>
      <c r="G118" s="361">
        <f>(G71+G75+G82+G87+G91+G99+G102+G105+G110+G113+G117)</f>
        <v>1050.4000000000001</v>
      </c>
      <c r="H118" s="361">
        <f>(H71+H75+H82+H87+H91+H99+H102+H105+H110+H113+H117)</f>
        <v>733</v>
      </c>
      <c r="I118" s="321"/>
      <c r="J118" s="269"/>
      <c r="K118" s="14"/>
      <c r="L118" s="14"/>
      <c r="M118" s="79"/>
      <c r="N118" s="64"/>
    </row>
    <row r="119" spans="1:14" s="30" customFormat="1" ht="13.5" thickBot="1">
      <c r="A119" s="350" t="s">
        <v>514</v>
      </c>
      <c r="B119" s="935" t="s">
        <v>209</v>
      </c>
      <c r="C119" s="936"/>
      <c r="D119" s="936"/>
      <c r="E119" s="936"/>
      <c r="F119" s="597"/>
      <c r="G119" s="494"/>
      <c r="H119" s="494"/>
      <c r="I119" s="680"/>
      <c r="J119" s="16"/>
      <c r="K119" s="79"/>
      <c r="L119" s="79"/>
      <c r="M119" s="79"/>
      <c r="N119" s="64"/>
    </row>
    <row r="120" spans="1:14" s="30" customFormat="1">
      <c r="A120" s="930" t="s">
        <v>515</v>
      </c>
      <c r="B120" s="911" t="s">
        <v>210</v>
      </c>
      <c r="C120" s="80">
        <v>13</v>
      </c>
      <c r="D120" s="64" t="s">
        <v>16</v>
      </c>
      <c r="E120" s="41" t="s">
        <v>192</v>
      </c>
      <c r="F120" s="596">
        <v>3.7</v>
      </c>
      <c r="G120" s="77">
        <v>4</v>
      </c>
      <c r="H120" s="77">
        <v>4.5</v>
      </c>
      <c r="I120" s="321"/>
      <c r="J120" s="234" t="s">
        <v>211</v>
      </c>
      <c r="K120" s="61" t="s">
        <v>14</v>
      </c>
      <c r="L120" s="61" t="s">
        <v>1172</v>
      </c>
      <c r="M120" s="61" t="s">
        <v>1196</v>
      </c>
      <c r="N120" s="64" t="s">
        <v>125</v>
      </c>
    </row>
    <row r="121" spans="1:14" s="30" customFormat="1">
      <c r="A121" s="931"/>
      <c r="B121" s="911"/>
      <c r="C121" s="85">
        <v>14</v>
      </c>
      <c r="D121" s="64" t="s">
        <v>16</v>
      </c>
      <c r="E121" s="114" t="s">
        <v>197</v>
      </c>
      <c r="F121" s="675">
        <v>0.4</v>
      </c>
      <c r="G121" s="113">
        <v>3</v>
      </c>
      <c r="H121" s="113">
        <v>3</v>
      </c>
      <c r="I121" s="321"/>
      <c r="J121" s="234" t="s">
        <v>211</v>
      </c>
      <c r="K121" s="61" t="s">
        <v>9</v>
      </c>
      <c r="L121" s="61" t="s">
        <v>9</v>
      </c>
      <c r="M121" s="61" t="s">
        <v>9</v>
      </c>
      <c r="N121" s="64" t="s">
        <v>126</v>
      </c>
    </row>
    <row r="122" spans="1:14" s="30" customFormat="1" ht="13.5" thickBot="1">
      <c r="A122" s="931"/>
      <c r="B122" s="911"/>
      <c r="C122" s="26">
        <v>16</v>
      </c>
      <c r="D122" s="64" t="s">
        <v>16</v>
      </c>
      <c r="E122" s="58" t="s">
        <v>190</v>
      </c>
      <c r="F122" s="675">
        <v>0.6</v>
      </c>
      <c r="G122" s="265">
        <v>3.5</v>
      </c>
      <c r="H122" s="113">
        <v>3.5</v>
      </c>
      <c r="I122" s="321"/>
      <c r="J122" s="16" t="s">
        <v>212</v>
      </c>
      <c r="K122" s="312">
        <v>60</v>
      </c>
      <c r="L122" s="312">
        <v>60</v>
      </c>
      <c r="M122" s="312">
        <v>60</v>
      </c>
      <c r="N122" s="64" t="s">
        <v>191</v>
      </c>
    </row>
    <row r="123" spans="1:14" s="30" customFormat="1" ht="13.5" thickBot="1">
      <c r="A123" s="932"/>
      <c r="B123" s="911"/>
      <c r="C123" s="373"/>
      <c r="D123" s="937" t="s">
        <v>12</v>
      </c>
      <c r="E123" s="938"/>
      <c r="F123" s="526">
        <f>SUM(F120:F122)</f>
        <v>4.7</v>
      </c>
      <c r="G123" s="122">
        <f>SUM(G120:G122)</f>
        <v>10.5</v>
      </c>
      <c r="H123" s="122">
        <f>SUM(H120:H122)</f>
        <v>11</v>
      </c>
      <c r="I123" s="321" t="s">
        <v>967</v>
      </c>
      <c r="J123" s="16"/>
      <c r="K123" s="79"/>
      <c r="L123" s="79"/>
      <c r="M123" s="79"/>
      <c r="N123" s="64"/>
    </row>
    <row r="124" spans="1:14" ht="38.25">
      <c r="A124" s="907" t="s">
        <v>525</v>
      </c>
      <c r="B124" s="923" t="s">
        <v>472</v>
      </c>
      <c r="C124" s="44" t="s">
        <v>7</v>
      </c>
      <c r="D124" s="64" t="s">
        <v>16</v>
      </c>
      <c r="E124" s="350" t="s">
        <v>54</v>
      </c>
      <c r="F124" s="610"/>
      <c r="G124" s="494">
        <v>3.5</v>
      </c>
      <c r="H124" s="494"/>
      <c r="I124" s="321"/>
      <c r="J124" s="16" t="s">
        <v>990</v>
      </c>
      <c r="K124" s="26"/>
      <c r="L124" s="26">
        <v>2</v>
      </c>
      <c r="M124" s="26"/>
      <c r="N124" s="16" t="s">
        <v>23</v>
      </c>
    </row>
    <row r="125" spans="1:14" s="30" customFormat="1" ht="13.5" thickBot="1">
      <c r="A125" s="907"/>
      <c r="B125" s="924"/>
      <c r="C125" s="44"/>
      <c r="D125" s="64"/>
      <c r="E125" s="29"/>
      <c r="F125" s="675"/>
      <c r="G125" s="77"/>
      <c r="H125" s="77"/>
      <c r="I125" s="321"/>
      <c r="J125" s="42"/>
      <c r="K125" s="129"/>
      <c r="L125" s="129"/>
      <c r="M125" s="129"/>
      <c r="N125" s="16"/>
    </row>
    <row r="126" spans="1:14" s="30" customFormat="1" ht="13.5" thickBot="1">
      <c r="A126" s="907"/>
      <c r="B126" s="925"/>
      <c r="C126" s="87"/>
      <c r="D126" s="909" t="s">
        <v>12</v>
      </c>
      <c r="E126" s="910"/>
      <c r="F126" s="526">
        <f t="shared" ref="F126:H126" si="17">SUM(F124:F125)</f>
        <v>0</v>
      </c>
      <c r="G126" s="122">
        <f t="shared" si="17"/>
        <v>3.5</v>
      </c>
      <c r="H126" s="122">
        <f t="shared" si="17"/>
        <v>0</v>
      </c>
      <c r="I126" s="321" t="s">
        <v>967</v>
      </c>
      <c r="J126" s="16"/>
      <c r="K126" s="79"/>
      <c r="L126" s="79"/>
      <c r="M126" s="79"/>
      <c r="N126" s="64"/>
    </row>
    <row r="127" spans="1:14">
      <c r="A127" s="907" t="s">
        <v>526</v>
      </c>
      <c r="B127" s="923" t="s">
        <v>1454</v>
      </c>
      <c r="C127" s="26">
        <v>14</v>
      </c>
      <c r="D127" s="64" t="s">
        <v>49</v>
      </c>
      <c r="E127" s="29" t="s">
        <v>197</v>
      </c>
      <c r="F127" s="675">
        <v>28.7</v>
      </c>
      <c r="G127" s="77"/>
      <c r="H127" s="77"/>
      <c r="I127" s="321"/>
      <c r="J127" s="911" t="s">
        <v>1043</v>
      </c>
      <c r="K127" s="912"/>
      <c r="L127" s="912">
        <v>1</v>
      </c>
      <c r="M127" s="912"/>
      <c r="N127" s="64" t="s">
        <v>126</v>
      </c>
    </row>
    <row r="128" spans="1:14" s="30" customFormat="1" ht="13.5" thickBot="1">
      <c r="A128" s="907"/>
      <c r="B128" s="924"/>
      <c r="C128" s="26">
        <v>14</v>
      </c>
      <c r="D128" s="64" t="s">
        <v>16</v>
      </c>
      <c r="E128" s="29" t="s">
        <v>1534</v>
      </c>
      <c r="F128" s="675">
        <v>35.9</v>
      </c>
      <c r="G128" s="77"/>
      <c r="H128" s="77"/>
      <c r="I128" s="321"/>
      <c r="J128" s="911"/>
      <c r="K128" s="912"/>
      <c r="L128" s="912"/>
      <c r="M128" s="912"/>
      <c r="N128" s="16" t="s">
        <v>126</v>
      </c>
    </row>
    <row r="129" spans="1:14" s="30" customFormat="1" ht="13.5" thickBot="1">
      <c r="A129" s="907"/>
      <c r="B129" s="925"/>
      <c r="C129" s="87"/>
      <c r="D129" s="909" t="s">
        <v>12</v>
      </c>
      <c r="E129" s="910"/>
      <c r="F129" s="526">
        <f t="shared" ref="F129:H129" si="18">SUM(F127:F128)</f>
        <v>64.599999999999994</v>
      </c>
      <c r="G129" s="122">
        <f t="shared" si="18"/>
        <v>0</v>
      </c>
      <c r="H129" s="122">
        <f t="shared" si="18"/>
        <v>0</v>
      </c>
      <c r="I129" s="321" t="s">
        <v>967</v>
      </c>
      <c r="J129" s="16"/>
      <c r="K129" s="79"/>
      <c r="L129" s="79"/>
      <c r="M129" s="79"/>
      <c r="N129" s="64"/>
    </row>
    <row r="130" spans="1:14" s="30" customFormat="1" ht="13.5" thickBot="1">
      <c r="A130" s="356" t="s">
        <v>514</v>
      </c>
      <c r="B130" s="921" t="s">
        <v>11</v>
      </c>
      <c r="C130" s="921"/>
      <c r="D130" s="921"/>
      <c r="E130" s="922"/>
      <c r="F130" s="526">
        <f t="shared" ref="F130:H130" si="19">SUM(F123+F126+F129)</f>
        <v>69.3</v>
      </c>
      <c r="G130" s="122">
        <f t="shared" si="19"/>
        <v>14</v>
      </c>
      <c r="H130" s="122">
        <f t="shared" si="19"/>
        <v>11</v>
      </c>
      <c r="I130" s="321"/>
      <c r="J130" s="16"/>
      <c r="K130" s="79"/>
      <c r="L130" s="79"/>
      <c r="M130" s="79"/>
      <c r="N130" s="64"/>
    </row>
    <row r="131" spans="1:14" s="30" customFormat="1" ht="13.5" thickBot="1">
      <c r="A131" s="358" t="s">
        <v>4</v>
      </c>
      <c r="B131" s="917" t="s">
        <v>213</v>
      </c>
      <c r="C131" s="918"/>
      <c r="D131" s="918"/>
      <c r="E131" s="918"/>
      <c r="F131" s="526">
        <f>(F67+F118+F130)</f>
        <v>1841.57</v>
      </c>
      <c r="G131" s="122">
        <f>(G67+G118+G130)</f>
        <v>1533.7</v>
      </c>
      <c r="H131" s="122">
        <f>(H67+H118+H130)</f>
        <v>2109.6</v>
      </c>
      <c r="I131" s="321"/>
      <c r="J131" s="16"/>
      <c r="K131" s="79"/>
      <c r="L131" s="79"/>
      <c r="M131" s="79"/>
      <c r="N131" s="64"/>
    </row>
    <row r="132" spans="1:14" s="30" customFormat="1" ht="13.5" thickBot="1">
      <c r="A132" s="94" t="s">
        <v>5</v>
      </c>
      <c r="B132" s="919" t="s">
        <v>214</v>
      </c>
      <c r="C132" s="920"/>
      <c r="D132" s="920"/>
      <c r="E132" s="920"/>
      <c r="F132" s="597"/>
      <c r="G132" s="494"/>
      <c r="H132" s="494"/>
      <c r="I132" s="680"/>
      <c r="J132" s="16"/>
      <c r="K132" s="79"/>
      <c r="L132" s="79"/>
      <c r="M132" s="79"/>
      <c r="N132" s="16"/>
    </row>
    <row r="133" spans="1:14" s="30" customFormat="1" ht="13.5" thickBot="1">
      <c r="A133" s="350" t="s">
        <v>538</v>
      </c>
      <c r="B133" s="935" t="s">
        <v>215</v>
      </c>
      <c r="C133" s="936"/>
      <c r="D133" s="936"/>
      <c r="E133" s="936"/>
      <c r="F133" s="610"/>
      <c r="G133" s="478"/>
      <c r="H133" s="478"/>
      <c r="I133" s="680"/>
      <c r="J133" s="16"/>
      <c r="K133" s="79"/>
      <c r="L133" s="79"/>
      <c r="M133" s="79"/>
      <c r="N133" s="64"/>
    </row>
    <row r="134" spans="1:14" ht="38.25">
      <c r="A134" s="907" t="s">
        <v>539</v>
      </c>
      <c r="B134" s="911" t="s">
        <v>217</v>
      </c>
      <c r="C134" s="85">
        <v>13</v>
      </c>
      <c r="D134" s="94" t="s">
        <v>16</v>
      </c>
      <c r="E134" s="41" t="s">
        <v>192</v>
      </c>
      <c r="F134" s="675">
        <v>14</v>
      </c>
      <c r="G134" s="77">
        <v>25</v>
      </c>
      <c r="H134" s="77">
        <v>25</v>
      </c>
      <c r="I134" s="321"/>
      <c r="J134" s="234" t="s">
        <v>874</v>
      </c>
      <c r="K134" s="35" t="s">
        <v>1391</v>
      </c>
      <c r="L134" s="35" t="s">
        <v>1392</v>
      </c>
      <c r="M134" s="35" t="s">
        <v>1393</v>
      </c>
      <c r="N134" s="64" t="s">
        <v>125</v>
      </c>
    </row>
    <row r="135" spans="1:14" s="30" customFormat="1" ht="25.5">
      <c r="A135" s="907"/>
      <c r="B135" s="911"/>
      <c r="C135" s="85">
        <v>13</v>
      </c>
      <c r="D135" s="94" t="s">
        <v>16</v>
      </c>
      <c r="E135" s="41" t="s">
        <v>192</v>
      </c>
      <c r="F135" s="675">
        <v>11</v>
      </c>
      <c r="G135" s="77">
        <v>21</v>
      </c>
      <c r="H135" s="77">
        <v>21.5</v>
      </c>
      <c r="I135" s="321"/>
      <c r="J135" s="234" t="s">
        <v>1725</v>
      </c>
      <c r="K135" s="35" t="s">
        <v>1687</v>
      </c>
      <c r="L135" s="35" t="s">
        <v>1687</v>
      </c>
      <c r="M135" s="35" t="s">
        <v>1687</v>
      </c>
      <c r="N135" s="64" t="s">
        <v>125</v>
      </c>
    </row>
    <row r="136" spans="1:14" s="30" customFormat="1" ht="38.25">
      <c r="A136" s="907"/>
      <c r="B136" s="911"/>
      <c r="C136" s="26">
        <v>13</v>
      </c>
      <c r="D136" s="64" t="s">
        <v>16</v>
      </c>
      <c r="E136" s="41" t="s">
        <v>192</v>
      </c>
      <c r="F136" s="675">
        <v>35</v>
      </c>
      <c r="G136" s="77">
        <v>61</v>
      </c>
      <c r="H136" s="77">
        <v>62</v>
      </c>
      <c r="I136" s="321"/>
      <c r="J136" s="16" t="s">
        <v>458</v>
      </c>
      <c r="K136" s="311">
        <v>15</v>
      </c>
      <c r="L136" s="311">
        <v>17</v>
      </c>
      <c r="M136" s="311">
        <v>18</v>
      </c>
      <c r="N136" s="64" t="s">
        <v>125</v>
      </c>
    </row>
    <row r="137" spans="1:14" s="30" customFormat="1" ht="25.5">
      <c r="A137" s="907"/>
      <c r="B137" s="911"/>
      <c r="C137" s="26">
        <v>13</v>
      </c>
      <c r="D137" s="64" t="s">
        <v>16</v>
      </c>
      <c r="E137" s="41" t="s">
        <v>192</v>
      </c>
      <c r="F137" s="675">
        <v>10</v>
      </c>
      <c r="G137" s="77">
        <v>17</v>
      </c>
      <c r="H137" s="77">
        <v>17.5</v>
      </c>
      <c r="I137" s="321"/>
      <c r="J137" s="16" t="s">
        <v>870</v>
      </c>
      <c r="K137" s="35" t="s">
        <v>1686</v>
      </c>
      <c r="L137" s="35" t="s">
        <v>1686</v>
      </c>
      <c r="M137" s="35" t="s">
        <v>1686</v>
      </c>
      <c r="N137" s="64" t="s">
        <v>125</v>
      </c>
    </row>
    <row r="138" spans="1:14" s="30" customFormat="1">
      <c r="A138" s="907"/>
      <c r="B138" s="911"/>
      <c r="C138" s="85">
        <v>14</v>
      </c>
      <c r="D138" s="64" t="s">
        <v>16</v>
      </c>
      <c r="E138" s="114" t="s">
        <v>197</v>
      </c>
      <c r="F138" s="675">
        <v>7.3</v>
      </c>
      <c r="G138" s="77">
        <v>11</v>
      </c>
      <c r="H138" s="77">
        <v>12</v>
      </c>
      <c r="I138" s="321"/>
      <c r="J138" s="926" t="s">
        <v>1264</v>
      </c>
      <c r="K138" s="928" t="s">
        <v>1495</v>
      </c>
      <c r="L138" s="928" t="s">
        <v>1496</v>
      </c>
      <c r="M138" s="928" t="s">
        <v>1496</v>
      </c>
      <c r="N138" s="64" t="s">
        <v>126</v>
      </c>
    </row>
    <row r="139" spans="1:14" s="30" customFormat="1">
      <c r="A139" s="907"/>
      <c r="B139" s="911"/>
      <c r="C139" s="85">
        <v>14</v>
      </c>
      <c r="D139" s="94" t="s">
        <v>16</v>
      </c>
      <c r="E139" s="114" t="s">
        <v>1534</v>
      </c>
      <c r="F139" s="675">
        <v>3</v>
      </c>
      <c r="G139" s="77"/>
      <c r="H139" s="77"/>
      <c r="I139" s="321"/>
      <c r="J139" s="927"/>
      <c r="K139" s="929"/>
      <c r="L139" s="929"/>
      <c r="M139" s="929"/>
      <c r="N139" s="64" t="s">
        <v>126</v>
      </c>
    </row>
    <row r="140" spans="1:14" s="30" customFormat="1" ht="25.5">
      <c r="A140" s="907"/>
      <c r="B140" s="911"/>
      <c r="C140" s="44" t="s">
        <v>53</v>
      </c>
      <c r="D140" s="94" t="s">
        <v>43</v>
      </c>
      <c r="E140" s="29" t="s">
        <v>1042</v>
      </c>
      <c r="F140" s="675">
        <v>2.6</v>
      </c>
      <c r="G140" s="77"/>
      <c r="H140" s="77"/>
      <c r="I140" s="321"/>
      <c r="J140" s="48" t="s">
        <v>1335</v>
      </c>
      <c r="K140" s="26" t="s">
        <v>1332</v>
      </c>
      <c r="L140" s="26" t="s">
        <v>1333</v>
      </c>
      <c r="M140" s="26" t="s">
        <v>1334</v>
      </c>
      <c r="N140" s="64" t="s">
        <v>134</v>
      </c>
    </row>
    <row r="141" spans="1:14" s="30" customFormat="1" ht="13.5" thickBot="1">
      <c r="A141" s="907"/>
      <c r="B141" s="911"/>
      <c r="C141" s="44" t="s">
        <v>53</v>
      </c>
      <c r="D141" s="94" t="s">
        <v>16</v>
      </c>
      <c r="E141" s="29" t="s">
        <v>190</v>
      </c>
      <c r="F141" s="675">
        <v>3.6</v>
      </c>
      <c r="G141" s="77">
        <v>4</v>
      </c>
      <c r="H141" s="77">
        <v>5</v>
      </c>
      <c r="I141" s="321"/>
      <c r="J141" s="593" t="s">
        <v>1724</v>
      </c>
      <c r="K141" s="127" t="s">
        <v>1329</v>
      </c>
      <c r="L141" s="127" t="s">
        <v>1330</v>
      </c>
      <c r="M141" s="127" t="s">
        <v>1331</v>
      </c>
      <c r="N141" s="64" t="s">
        <v>134</v>
      </c>
    </row>
    <row r="142" spans="1:14" s="30" customFormat="1" ht="13.5" thickBot="1">
      <c r="A142" s="907"/>
      <c r="B142" s="911"/>
      <c r="C142" s="180"/>
      <c r="D142" s="909" t="s">
        <v>12</v>
      </c>
      <c r="E142" s="910"/>
      <c r="F142" s="526">
        <f>SUM(F134:F141)</f>
        <v>86.499999999999986</v>
      </c>
      <c r="G142" s="122">
        <f>SUM(G134:G141)</f>
        <v>139</v>
      </c>
      <c r="H142" s="122">
        <f>SUM(H134:H141)</f>
        <v>143</v>
      </c>
      <c r="I142" s="321" t="s">
        <v>1831</v>
      </c>
      <c r="J142" s="16"/>
      <c r="K142" s="79"/>
      <c r="L142" s="79"/>
      <c r="M142" s="79"/>
      <c r="N142" s="64"/>
    </row>
    <row r="143" spans="1:14" s="30" customFormat="1">
      <c r="A143" s="930" t="s">
        <v>540</v>
      </c>
      <c r="B143" s="911" t="s">
        <v>1459</v>
      </c>
      <c r="C143" s="26">
        <v>13</v>
      </c>
      <c r="D143" s="62" t="s">
        <v>16</v>
      </c>
      <c r="E143" s="29" t="s">
        <v>192</v>
      </c>
      <c r="F143" s="710">
        <v>6.7</v>
      </c>
      <c r="G143" s="77"/>
      <c r="H143" s="77"/>
      <c r="I143" s="321"/>
      <c r="J143" s="234" t="s">
        <v>219</v>
      </c>
      <c r="K143" s="79">
        <v>6</v>
      </c>
      <c r="L143" s="79"/>
      <c r="M143" s="26"/>
      <c r="N143" s="64" t="s">
        <v>125</v>
      </c>
    </row>
    <row r="144" spans="1:14" s="30" customFormat="1">
      <c r="A144" s="931"/>
      <c r="B144" s="911"/>
      <c r="C144" s="26">
        <v>13</v>
      </c>
      <c r="D144" s="62" t="s">
        <v>16</v>
      </c>
      <c r="E144" s="29" t="s">
        <v>144</v>
      </c>
      <c r="F144" s="675">
        <v>0.3</v>
      </c>
      <c r="G144" s="77"/>
      <c r="H144" s="77"/>
      <c r="I144" s="321"/>
      <c r="J144" s="915" t="s">
        <v>1723</v>
      </c>
      <c r="K144" s="916" t="s">
        <v>1586</v>
      </c>
      <c r="L144" s="79"/>
      <c r="M144" s="26"/>
      <c r="N144" s="64" t="s">
        <v>125</v>
      </c>
    </row>
    <row r="145" spans="1:14" s="30" customFormat="1">
      <c r="A145" s="931"/>
      <c r="B145" s="911"/>
      <c r="C145" s="26">
        <v>13</v>
      </c>
      <c r="D145" s="62" t="s">
        <v>43</v>
      </c>
      <c r="E145" s="29" t="s">
        <v>144</v>
      </c>
      <c r="F145" s="675">
        <v>4.4000000000000004</v>
      </c>
      <c r="G145" s="77"/>
      <c r="H145" s="77"/>
      <c r="I145" s="321"/>
      <c r="J145" s="915"/>
      <c r="K145" s="916"/>
      <c r="L145" s="79"/>
      <c r="M145" s="26"/>
      <c r="N145" s="64" t="s">
        <v>125</v>
      </c>
    </row>
    <row r="146" spans="1:14" s="30" customFormat="1">
      <c r="A146" s="931"/>
      <c r="B146" s="911"/>
      <c r="C146" s="26">
        <v>13</v>
      </c>
      <c r="D146" s="62" t="s">
        <v>16</v>
      </c>
      <c r="E146" s="29" t="s">
        <v>1796</v>
      </c>
      <c r="F146" s="675">
        <v>2</v>
      </c>
      <c r="G146" s="77"/>
      <c r="H146" s="77"/>
      <c r="I146" s="321"/>
      <c r="J146" s="1024" t="s">
        <v>1722</v>
      </c>
      <c r="K146" s="913" t="s">
        <v>1394</v>
      </c>
      <c r="L146" s="79"/>
      <c r="M146" s="26"/>
      <c r="N146" s="64" t="s">
        <v>125</v>
      </c>
    </row>
    <row r="147" spans="1:14" s="30" customFormat="1">
      <c r="A147" s="931"/>
      <c r="B147" s="911"/>
      <c r="C147" s="26">
        <v>13</v>
      </c>
      <c r="D147" s="62" t="s">
        <v>43</v>
      </c>
      <c r="E147" s="29" t="s">
        <v>144</v>
      </c>
      <c r="F147" s="675">
        <v>16.100000000000001</v>
      </c>
      <c r="G147" s="77"/>
      <c r="H147" s="77"/>
      <c r="I147" s="321"/>
      <c r="J147" s="1025"/>
      <c r="K147" s="914"/>
      <c r="L147" s="79"/>
      <c r="M147" s="26"/>
      <c r="N147" s="64" t="s">
        <v>125</v>
      </c>
    </row>
    <row r="148" spans="1:14" s="30" customFormat="1" ht="25.5">
      <c r="A148" s="931"/>
      <c r="B148" s="911"/>
      <c r="C148" s="26">
        <v>13</v>
      </c>
      <c r="D148" s="62" t="s">
        <v>43</v>
      </c>
      <c r="E148" s="29" t="s">
        <v>144</v>
      </c>
      <c r="F148" s="675">
        <v>2.5</v>
      </c>
      <c r="G148" s="77"/>
      <c r="H148" s="77"/>
      <c r="I148" s="321"/>
      <c r="J148" s="569" t="s">
        <v>1395</v>
      </c>
      <c r="K148" s="386" t="s">
        <v>1585</v>
      </c>
      <c r="L148" s="79"/>
      <c r="M148" s="26"/>
      <c r="N148" s="64" t="s">
        <v>125</v>
      </c>
    </row>
    <row r="149" spans="1:14" s="30" customFormat="1" ht="51">
      <c r="A149" s="931"/>
      <c r="B149" s="911"/>
      <c r="C149" s="26">
        <v>13</v>
      </c>
      <c r="D149" s="62" t="s">
        <v>43</v>
      </c>
      <c r="E149" s="29" t="s">
        <v>144</v>
      </c>
      <c r="F149" s="675">
        <v>7.8</v>
      </c>
      <c r="G149" s="77"/>
      <c r="H149" s="77"/>
      <c r="I149" s="321"/>
      <c r="J149" s="569" t="s">
        <v>1721</v>
      </c>
      <c r="K149" s="386" t="s">
        <v>1396</v>
      </c>
      <c r="L149" s="79"/>
      <c r="M149" s="26"/>
      <c r="N149" s="64" t="s">
        <v>125</v>
      </c>
    </row>
    <row r="150" spans="1:14" s="30" customFormat="1" ht="38.25">
      <c r="A150" s="931"/>
      <c r="B150" s="911"/>
      <c r="C150" s="26">
        <v>13</v>
      </c>
      <c r="D150" s="62" t="s">
        <v>43</v>
      </c>
      <c r="E150" s="29" t="s">
        <v>144</v>
      </c>
      <c r="F150" s="675">
        <v>13.64</v>
      </c>
      <c r="G150" s="77"/>
      <c r="H150" s="77"/>
      <c r="I150" s="321"/>
      <c r="J150" s="569" t="s">
        <v>872</v>
      </c>
      <c r="K150" s="386" t="s">
        <v>1587</v>
      </c>
      <c r="L150" s="79"/>
      <c r="M150" s="26"/>
      <c r="N150" s="64" t="s">
        <v>125</v>
      </c>
    </row>
    <row r="151" spans="1:14" s="30" customFormat="1" ht="38.25">
      <c r="A151" s="931"/>
      <c r="B151" s="911"/>
      <c r="C151" s="26">
        <v>13</v>
      </c>
      <c r="D151" s="62" t="s">
        <v>43</v>
      </c>
      <c r="E151" s="29" t="s">
        <v>144</v>
      </c>
      <c r="F151" s="675">
        <v>17.5</v>
      </c>
      <c r="G151" s="77"/>
      <c r="H151" s="77"/>
      <c r="I151" s="321"/>
      <c r="J151" s="569" t="s">
        <v>873</v>
      </c>
      <c r="K151" s="386" t="s">
        <v>1397</v>
      </c>
      <c r="L151" s="79"/>
      <c r="M151" s="26"/>
      <c r="N151" s="64" t="s">
        <v>125</v>
      </c>
    </row>
    <row r="152" spans="1:14" s="30" customFormat="1" ht="51.75" thickBot="1">
      <c r="A152" s="931"/>
      <c r="B152" s="911"/>
      <c r="C152" s="26">
        <v>13</v>
      </c>
      <c r="D152" s="62" t="s">
        <v>43</v>
      </c>
      <c r="E152" s="29" t="s">
        <v>144</v>
      </c>
      <c r="F152" s="675">
        <v>13.4</v>
      </c>
      <c r="G152" s="77"/>
      <c r="H152" s="77"/>
      <c r="I152" s="321"/>
      <c r="J152" s="569" t="s">
        <v>889</v>
      </c>
      <c r="K152" s="386" t="s">
        <v>1588</v>
      </c>
      <c r="L152" s="79"/>
      <c r="M152" s="26"/>
      <c r="N152" s="64" t="s">
        <v>125</v>
      </c>
    </row>
    <row r="153" spans="1:14" s="30" customFormat="1" ht="13.5" thickBot="1">
      <c r="A153" s="932"/>
      <c r="B153" s="911"/>
      <c r="C153" s="80"/>
      <c r="D153" s="909" t="s">
        <v>12</v>
      </c>
      <c r="E153" s="910"/>
      <c r="F153" s="526">
        <f>SUM(F143:F152)</f>
        <v>84.34</v>
      </c>
      <c r="G153" s="122">
        <f>SUM(G143:G152)</f>
        <v>0</v>
      </c>
      <c r="H153" s="122">
        <f>SUM(H143:H152)</f>
        <v>0</v>
      </c>
      <c r="I153" s="321" t="s">
        <v>1831</v>
      </c>
      <c r="J153" s="16"/>
      <c r="K153" s="79"/>
      <c r="L153" s="79"/>
      <c r="M153" s="79"/>
      <c r="N153" s="64"/>
    </row>
    <row r="154" spans="1:14" s="30" customFormat="1">
      <c r="A154" s="930" t="s">
        <v>544</v>
      </c>
      <c r="B154" s="933" t="s">
        <v>895</v>
      </c>
      <c r="C154" s="26">
        <v>13</v>
      </c>
      <c r="D154" s="64" t="s">
        <v>16</v>
      </c>
      <c r="E154" s="41" t="s">
        <v>192</v>
      </c>
      <c r="F154" s="710">
        <v>9.4</v>
      </c>
      <c r="G154" s="89">
        <v>40</v>
      </c>
      <c r="H154" s="77">
        <v>41</v>
      </c>
      <c r="I154" s="321"/>
      <c r="J154" s="16" t="s">
        <v>763</v>
      </c>
      <c r="K154" s="26" t="s">
        <v>1589</v>
      </c>
      <c r="L154" s="26" t="s">
        <v>1398</v>
      </c>
      <c r="M154" s="26" t="s">
        <v>1399</v>
      </c>
      <c r="N154" s="64" t="s">
        <v>125</v>
      </c>
    </row>
    <row r="155" spans="1:14" s="30" customFormat="1" ht="25.5">
      <c r="A155" s="931"/>
      <c r="B155" s="933"/>
      <c r="C155" s="26">
        <v>13</v>
      </c>
      <c r="D155" s="64" t="s">
        <v>16</v>
      </c>
      <c r="E155" s="41" t="s">
        <v>192</v>
      </c>
      <c r="F155" s="675">
        <v>3.7</v>
      </c>
      <c r="G155" s="77">
        <v>6</v>
      </c>
      <c r="H155" s="77">
        <v>6.5</v>
      </c>
      <c r="I155" s="321"/>
      <c r="J155" s="16" t="s">
        <v>220</v>
      </c>
      <c r="K155" s="26" t="s">
        <v>1590</v>
      </c>
      <c r="L155" s="26" t="s">
        <v>1590</v>
      </c>
      <c r="M155" s="26" t="s">
        <v>1590</v>
      </c>
      <c r="N155" s="64" t="s">
        <v>125</v>
      </c>
    </row>
    <row r="156" spans="1:14" s="30" customFormat="1">
      <c r="A156" s="931"/>
      <c r="B156" s="933"/>
      <c r="C156" s="26">
        <v>13</v>
      </c>
      <c r="D156" s="64" t="s">
        <v>16</v>
      </c>
      <c r="E156" s="41" t="s">
        <v>192</v>
      </c>
      <c r="F156" s="675">
        <v>1</v>
      </c>
      <c r="G156" s="113">
        <v>3</v>
      </c>
      <c r="H156" s="77">
        <v>4</v>
      </c>
      <c r="I156" s="321"/>
      <c r="J156" s="16" t="s">
        <v>764</v>
      </c>
      <c r="K156" s="26">
        <v>3</v>
      </c>
      <c r="L156" s="26">
        <v>5</v>
      </c>
      <c r="M156" s="26">
        <v>6</v>
      </c>
      <c r="N156" s="64" t="s">
        <v>125</v>
      </c>
    </row>
    <row r="157" spans="1:14" s="30" customFormat="1" ht="25.5">
      <c r="A157" s="931"/>
      <c r="B157" s="933"/>
      <c r="C157" s="26">
        <v>13</v>
      </c>
      <c r="D157" s="64" t="s">
        <v>16</v>
      </c>
      <c r="E157" s="41" t="s">
        <v>192</v>
      </c>
      <c r="F157" s="675">
        <v>3</v>
      </c>
      <c r="G157" s="77">
        <v>5</v>
      </c>
      <c r="H157" s="77">
        <v>6</v>
      </c>
      <c r="I157" s="321"/>
      <c r="J157" s="16" t="s">
        <v>846</v>
      </c>
      <c r="K157" s="61" t="s">
        <v>1591</v>
      </c>
      <c r="L157" s="61" t="s">
        <v>1400</v>
      </c>
      <c r="M157" s="61" t="s">
        <v>1400</v>
      </c>
      <c r="N157" s="64" t="s">
        <v>125</v>
      </c>
    </row>
    <row r="158" spans="1:14" s="30" customFormat="1" ht="25.5">
      <c r="A158" s="931"/>
      <c r="B158" s="933"/>
      <c r="C158" s="26">
        <v>13</v>
      </c>
      <c r="D158" s="64" t="s">
        <v>16</v>
      </c>
      <c r="E158" s="41" t="s">
        <v>192</v>
      </c>
      <c r="F158" s="675">
        <v>0.6</v>
      </c>
      <c r="G158" s="77"/>
      <c r="H158" s="77"/>
      <c r="I158" s="321"/>
      <c r="J158" s="16" t="s">
        <v>459</v>
      </c>
      <c r="K158" s="26">
        <v>28</v>
      </c>
      <c r="L158" s="26"/>
      <c r="M158" s="26"/>
      <c r="N158" s="64" t="s">
        <v>125</v>
      </c>
    </row>
    <row r="159" spans="1:14" s="30" customFormat="1" ht="13.5" thickBot="1">
      <c r="A159" s="931"/>
      <c r="B159" s="933"/>
      <c r="C159" s="28">
        <v>16</v>
      </c>
      <c r="D159" s="94" t="s">
        <v>16</v>
      </c>
      <c r="E159" s="114" t="s">
        <v>190</v>
      </c>
      <c r="F159" s="675">
        <v>6</v>
      </c>
      <c r="G159" s="77">
        <v>1</v>
      </c>
      <c r="H159" s="77">
        <v>1</v>
      </c>
      <c r="I159" s="321"/>
      <c r="J159" s="16" t="s">
        <v>830</v>
      </c>
      <c r="K159" s="4" t="s">
        <v>1358</v>
      </c>
      <c r="L159" s="4" t="s">
        <v>1358</v>
      </c>
      <c r="M159" s="4" t="s">
        <v>1358</v>
      </c>
      <c r="N159" s="16" t="s">
        <v>191</v>
      </c>
    </row>
    <row r="160" spans="1:14" s="30" customFormat="1" ht="13.5" thickBot="1">
      <c r="A160" s="932"/>
      <c r="B160" s="927"/>
      <c r="C160" s="85"/>
      <c r="D160" s="937" t="s">
        <v>12</v>
      </c>
      <c r="E160" s="938"/>
      <c r="F160" s="526">
        <f t="shared" ref="F160:H160" si="20">SUM(F154:F159)</f>
        <v>23.700000000000003</v>
      </c>
      <c r="G160" s="122">
        <f t="shared" si="20"/>
        <v>55</v>
      </c>
      <c r="H160" s="122">
        <f t="shared" si="20"/>
        <v>58.5</v>
      </c>
      <c r="I160" s="321" t="s">
        <v>1831</v>
      </c>
      <c r="J160" s="16"/>
      <c r="K160" s="79"/>
      <c r="L160" s="79"/>
      <c r="M160" s="79"/>
      <c r="N160" s="64"/>
    </row>
    <row r="161" spans="1:14" s="30" customFormat="1">
      <c r="A161" s="930" t="s">
        <v>545</v>
      </c>
      <c r="B161" s="926" t="s">
        <v>221</v>
      </c>
      <c r="C161" s="26">
        <v>13</v>
      </c>
      <c r="D161" s="62" t="s">
        <v>16</v>
      </c>
      <c r="E161" s="29" t="s">
        <v>192</v>
      </c>
      <c r="F161" s="675">
        <v>17.3</v>
      </c>
      <c r="G161" s="77">
        <v>20</v>
      </c>
      <c r="H161" s="77">
        <v>21</v>
      </c>
      <c r="I161" s="321"/>
      <c r="J161" s="16" t="s">
        <v>222</v>
      </c>
      <c r="K161" s="4" t="s">
        <v>1119</v>
      </c>
      <c r="L161" s="4" t="s">
        <v>60</v>
      </c>
      <c r="M161" s="4" t="s">
        <v>60</v>
      </c>
      <c r="N161" s="64" t="s">
        <v>125</v>
      </c>
    </row>
    <row r="162" spans="1:14" s="30" customFormat="1" ht="25.5">
      <c r="A162" s="931"/>
      <c r="B162" s="933"/>
      <c r="C162" s="26">
        <v>13</v>
      </c>
      <c r="D162" s="62" t="s">
        <v>16</v>
      </c>
      <c r="E162" s="29" t="s">
        <v>192</v>
      </c>
      <c r="F162" s="675">
        <v>2</v>
      </c>
      <c r="G162" s="77">
        <v>2.5</v>
      </c>
      <c r="H162" s="77">
        <v>3</v>
      </c>
      <c r="I162" s="321"/>
      <c r="J162" s="16" t="s">
        <v>223</v>
      </c>
      <c r="K162" s="79">
        <v>6</v>
      </c>
      <c r="L162" s="79">
        <v>6</v>
      </c>
      <c r="M162" s="79">
        <v>6</v>
      </c>
      <c r="N162" s="64" t="s">
        <v>125</v>
      </c>
    </row>
    <row r="163" spans="1:14" s="30" customFormat="1" ht="13.5" thickBot="1">
      <c r="A163" s="931"/>
      <c r="B163" s="933"/>
      <c r="C163" s="80">
        <v>16</v>
      </c>
      <c r="D163" s="64" t="s">
        <v>16</v>
      </c>
      <c r="E163" s="58" t="s">
        <v>190</v>
      </c>
      <c r="F163" s="596">
        <v>13</v>
      </c>
      <c r="G163" s="77">
        <v>24</v>
      </c>
      <c r="H163" s="77">
        <v>24</v>
      </c>
      <c r="I163" s="320"/>
      <c r="J163" s="16" t="s">
        <v>224</v>
      </c>
      <c r="K163" s="4" t="s">
        <v>1321</v>
      </c>
      <c r="L163" s="4" t="s">
        <v>1359</v>
      </c>
      <c r="M163" s="4" t="s">
        <v>1359</v>
      </c>
      <c r="N163" s="64" t="s">
        <v>191</v>
      </c>
    </row>
    <row r="164" spans="1:14" s="30" customFormat="1" ht="13.5" thickBot="1">
      <c r="A164" s="932"/>
      <c r="B164" s="927"/>
      <c r="C164" s="82"/>
      <c r="D164" s="909" t="s">
        <v>12</v>
      </c>
      <c r="E164" s="910"/>
      <c r="F164" s="526">
        <f t="shared" ref="F164" si="21">SUM(F161:F163)</f>
        <v>32.299999999999997</v>
      </c>
      <c r="G164" s="122">
        <f t="shared" ref="G164:H164" si="22">SUM(G161:G163)</f>
        <v>46.5</v>
      </c>
      <c r="H164" s="122">
        <f t="shared" si="22"/>
        <v>48</v>
      </c>
      <c r="I164" s="321" t="s">
        <v>1831</v>
      </c>
      <c r="J164" s="16"/>
      <c r="K164" s="79"/>
      <c r="L164" s="79"/>
      <c r="M164" s="79"/>
      <c r="N164" s="64"/>
    </row>
    <row r="165" spans="1:14" s="30" customFormat="1" ht="25.5">
      <c r="A165" s="907" t="s">
        <v>557</v>
      </c>
      <c r="B165" s="911" t="s">
        <v>225</v>
      </c>
      <c r="C165" s="26">
        <v>14</v>
      </c>
      <c r="D165" s="100" t="s">
        <v>16</v>
      </c>
      <c r="E165" s="29" t="s">
        <v>197</v>
      </c>
      <c r="F165" s="675">
        <v>26</v>
      </c>
      <c r="G165" s="77">
        <v>28.4</v>
      </c>
      <c r="H165" s="77">
        <v>30.2</v>
      </c>
      <c r="I165" s="321"/>
      <c r="J165" s="269" t="s">
        <v>1271</v>
      </c>
      <c r="K165" s="26" t="s">
        <v>1268</v>
      </c>
      <c r="L165" s="26" t="s">
        <v>1269</v>
      </c>
      <c r="M165" s="26" t="s">
        <v>1270</v>
      </c>
      <c r="N165" s="16" t="s">
        <v>126</v>
      </c>
    </row>
    <row r="166" spans="1:14" s="30" customFormat="1" ht="25.5">
      <c r="A166" s="907"/>
      <c r="B166" s="911"/>
      <c r="C166" s="26">
        <v>14</v>
      </c>
      <c r="D166" s="100" t="s">
        <v>21</v>
      </c>
      <c r="E166" s="29" t="s">
        <v>197</v>
      </c>
      <c r="F166" s="675">
        <v>24.504000000000001</v>
      </c>
      <c r="G166" s="77">
        <v>30</v>
      </c>
      <c r="H166" s="77">
        <v>31</v>
      </c>
      <c r="I166" s="321"/>
      <c r="J166" s="16" t="s">
        <v>226</v>
      </c>
      <c r="K166" s="26" t="s">
        <v>1265</v>
      </c>
      <c r="L166" s="26" t="s">
        <v>1266</v>
      </c>
      <c r="M166" s="26" t="s">
        <v>1267</v>
      </c>
      <c r="N166" s="16" t="s">
        <v>126</v>
      </c>
    </row>
    <row r="167" spans="1:14" s="30" customFormat="1" ht="26.25" thickBot="1">
      <c r="A167" s="907"/>
      <c r="B167" s="911"/>
      <c r="C167" s="26">
        <v>14</v>
      </c>
      <c r="D167" s="100" t="s">
        <v>96</v>
      </c>
      <c r="E167" s="214" t="s">
        <v>197</v>
      </c>
      <c r="F167" s="675">
        <v>3.4</v>
      </c>
      <c r="G167" s="77">
        <v>3.6</v>
      </c>
      <c r="H167" s="77">
        <v>3.8</v>
      </c>
      <c r="I167" s="321"/>
      <c r="J167" s="16" t="s">
        <v>888</v>
      </c>
      <c r="K167" s="26">
        <v>3</v>
      </c>
      <c r="L167" s="26">
        <v>3</v>
      </c>
      <c r="M167" s="26">
        <v>3</v>
      </c>
      <c r="N167" s="16" t="s">
        <v>126</v>
      </c>
    </row>
    <row r="168" spans="1:14" s="30" customFormat="1" ht="13.5" thickBot="1">
      <c r="A168" s="907"/>
      <c r="B168" s="911"/>
      <c r="C168" s="80"/>
      <c r="D168" s="909" t="s">
        <v>12</v>
      </c>
      <c r="E168" s="910"/>
      <c r="F168" s="526">
        <f t="shared" ref="F168" si="23">SUM(F165:F167)</f>
        <v>53.904000000000003</v>
      </c>
      <c r="G168" s="122">
        <f t="shared" ref="G168:H168" si="24">SUM(G165:G167)</f>
        <v>62</v>
      </c>
      <c r="H168" s="122">
        <f t="shared" si="24"/>
        <v>65</v>
      </c>
      <c r="I168" s="321"/>
      <c r="J168" s="16"/>
      <c r="K168" s="79"/>
      <c r="L168" s="79"/>
      <c r="M168" s="79"/>
      <c r="N168" s="64"/>
    </row>
    <row r="169" spans="1:14" s="30" customFormat="1">
      <c r="A169" s="907" t="s">
        <v>558</v>
      </c>
      <c r="B169" s="911" t="s">
        <v>227</v>
      </c>
      <c r="C169" s="26">
        <v>13</v>
      </c>
      <c r="D169" s="64" t="s">
        <v>16</v>
      </c>
      <c r="E169" s="41" t="s">
        <v>192</v>
      </c>
      <c r="F169" s="675">
        <v>15</v>
      </c>
      <c r="G169" s="77">
        <v>16.5</v>
      </c>
      <c r="H169" s="77">
        <v>17</v>
      </c>
      <c r="I169" s="321" t="s">
        <v>367</v>
      </c>
      <c r="J169" s="269" t="s">
        <v>1609</v>
      </c>
      <c r="K169" s="61" t="s">
        <v>1610</v>
      </c>
      <c r="L169" s="61" t="s">
        <v>1611</v>
      </c>
      <c r="M169" s="61" t="s">
        <v>1612</v>
      </c>
      <c r="N169" s="16" t="s">
        <v>125</v>
      </c>
    </row>
    <row r="170" spans="1:14" s="30" customFormat="1" ht="13.5" thickBot="1">
      <c r="A170" s="907"/>
      <c r="B170" s="911"/>
      <c r="C170" s="26">
        <v>16</v>
      </c>
      <c r="D170" s="100" t="s">
        <v>16</v>
      </c>
      <c r="E170" s="58" t="s">
        <v>190</v>
      </c>
      <c r="F170" s="675">
        <v>3</v>
      </c>
      <c r="G170" s="77">
        <v>6</v>
      </c>
      <c r="H170" s="77">
        <v>6</v>
      </c>
      <c r="I170" s="321"/>
      <c r="J170" s="269" t="s">
        <v>832</v>
      </c>
      <c r="K170" s="4" t="s">
        <v>1321</v>
      </c>
      <c r="L170" s="4" t="s">
        <v>1359</v>
      </c>
      <c r="M170" s="4" t="s">
        <v>1321</v>
      </c>
      <c r="N170" s="64" t="s">
        <v>191</v>
      </c>
    </row>
    <row r="171" spans="1:14" s="30" customFormat="1" ht="13.5" thickBot="1">
      <c r="A171" s="907"/>
      <c r="B171" s="911"/>
      <c r="C171" s="85"/>
      <c r="D171" s="909" t="s">
        <v>12</v>
      </c>
      <c r="E171" s="910"/>
      <c r="F171" s="526">
        <f>SUM(F169:F170)</f>
        <v>18</v>
      </c>
      <c r="G171" s="122">
        <f>SUM(G169:G170)</f>
        <v>22.5</v>
      </c>
      <c r="H171" s="122">
        <f>SUM(H169:H170)</f>
        <v>23</v>
      </c>
      <c r="I171" s="321" t="s">
        <v>367</v>
      </c>
      <c r="J171" s="16"/>
      <c r="K171" s="79"/>
      <c r="L171" s="79"/>
      <c r="M171" s="79"/>
      <c r="N171" s="64"/>
    </row>
    <row r="172" spans="1:14" s="30" customFormat="1">
      <c r="A172" s="907" t="s">
        <v>559</v>
      </c>
      <c r="B172" s="911" t="s">
        <v>228</v>
      </c>
      <c r="C172" s="80">
        <v>13</v>
      </c>
      <c r="D172" s="94" t="s">
        <v>16</v>
      </c>
      <c r="E172" s="41" t="s">
        <v>192</v>
      </c>
      <c r="F172" s="675">
        <v>1</v>
      </c>
      <c r="G172" s="77">
        <v>2</v>
      </c>
      <c r="H172" s="77">
        <v>2.5</v>
      </c>
      <c r="I172" s="321"/>
      <c r="J172" s="269" t="s">
        <v>229</v>
      </c>
      <c r="K172" s="79" t="s">
        <v>1401</v>
      </c>
      <c r="L172" s="79" t="s">
        <v>1402</v>
      </c>
      <c r="M172" s="79" t="s">
        <v>1402</v>
      </c>
      <c r="N172" s="16" t="s">
        <v>125</v>
      </c>
    </row>
    <row r="173" spans="1:14" s="30" customFormat="1" ht="38.25">
      <c r="A173" s="907"/>
      <c r="B173" s="911"/>
      <c r="C173" s="26">
        <v>16</v>
      </c>
      <c r="D173" s="62" t="s">
        <v>16</v>
      </c>
      <c r="E173" s="58" t="s">
        <v>190</v>
      </c>
      <c r="F173" s="675">
        <v>1</v>
      </c>
      <c r="G173" s="77">
        <v>2</v>
      </c>
      <c r="H173" s="77">
        <v>2</v>
      </c>
      <c r="I173" s="321"/>
      <c r="J173" s="16" t="s">
        <v>831</v>
      </c>
      <c r="K173" s="4" t="s">
        <v>1360</v>
      </c>
      <c r="L173" s="4" t="s">
        <v>1360</v>
      </c>
      <c r="M173" s="4" t="s">
        <v>1360</v>
      </c>
      <c r="N173" s="45" t="s">
        <v>191</v>
      </c>
    </row>
    <row r="174" spans="1:14" s="30" customFormat="1" ht="39" thickBot="1">
      <c r="A174" s="907"/>
      <c r="B174" s="911"/>
      <c r="C174" s="26">
        <v>15</v>
      </c>
      <c r="D174" s="100" t="s">
        <v>16</v>
      </c>
      <c r="E174" s="214" t="s">
        <v>190</v>
      </c>
      <c r="F174" s="675">
        <v>2.7</v>
      </c>
      <c r="G174" s="77">
        <v>8.5</v>
      </c>
      <c r="H174" s="77">
        <v>9</v>
      </c>
      <c r="I174" s="321"/>
      <c r="J174" s="593" t="s">
        <v>1336</v>
      </c>
      <c r="K174" s="127" t="s">
        <v>1337</v>
      </c>
      <c r="L174" s="127" t="s">
        <v>1338</v>
      </c>
      <c r="M174" s="127" t="s">
        <v>1339</v>
      </c>
      <c r="N174" s="16" t="s">
        <v>134</v>
      </c>
    </row>
    <row r="175" spans="1:14" s="30" customFormat="1" ht="13.5" thickBot="1">
      <c r="A175" s="907"/>
      <c r="B175" s="911"/>
      <c r="C175" s="80"/>
      <c r="D175" s="909" t="s">
        <v>12</v>
      </c>
      <c r="E175" s="910"/>
      <c r="F175" s="526">
        <f t="shared" ref="F175" si="25">SUM(F172:F174)</f>
        <v>4.7</v>
      </c>
      <c r="G175" s="122">
        <f t="shared" ref="G175:H175" si="26">SUM(G172:G174)</f>
        <v>12.5</v>
      </c>
      <c r="H175" s="122">
        <f t="shared" si="26"/>
        <v>13.5</v>
      </c>
      <c r="I175" s="321" t="s">
        <v>367</v>
      </c>
      <c r="J175" s="16"/>
      <c r="K175" s="79"/>
      <c r="L175" s="79"/>
      <c r="M175" s="79"/>
      <c r="N175" s="64"/>
    </row>
    <row r="176" spans="1:14" s="30" customFormat="1">
      <c r="A176" s="907" t="s">
        <v>560</v>
      </c>
      <c r="B176" s="911" t="s">
        <v>230</v>
      </c>
      <c r="C176" s="26">
        <v>13</v>
      </c>
      <c r="D176" s="64" t="s">
        <v>16</v>
      </c>
      <c r="E176" s="41" t="s">
        <v>192</v>
      </c>
      <c r="F176" s="675">
        <v>24</v>
      </c>
      <c r="G176" s="77">
        <v>6</v>
      </c>
      <c r="H176" s="77">
        <v>6.5</v>
      </c>
      <c r="I176" s="321"/>
      <c r="J176" s="269" t="s">
        <v>231</v>
      </c>
      <c r="K176" s="4" t="s">
        <v>1236</v>
      </c>
      <c r="L176" s="312">
        <v>4</v>
      </c>
      <c r="M176" s="312">
        <v>4</v>
      </c>
      <c r="N176" s="16" t="s">
        <v>125</v>
      </c>
    </row>
    <row r="177" spans="1:14" s="30" customFormat="1">
      <c r="A177" s="907"/>
      <c r="B177" s="911"/>
      <c r="C177" s="28">
        <v>14</v>
      </c>
      <c r="D177" s="94" t="s">
        <v>16</v>
      </c>
      <c r="E177" s="29" t="s">
        <v>197</v>
      </c>
      <c r="F177" s="675">
        <v>6.5</v>
      </c>
      <c r="G177" s="77">
        <v>11</v>
      </c>
      <c r="H177" s="77">
        <v>11</v>
      </c>
      <c r="I177" s="321"/>
      <c r="J177" s="926" t="s">
        <v>735</v>
      </c>
      <c r="K177" s="1028" t="s">
        <v>1272</v>
      </c>
      <c r="L177" s="1028" t="s">
        <v>1273</v>
      </c>
      <c r="M177" s="1028" t="s">
        <v>1274</v>
      </c>
      <c r="N177" s="16" t="s">
        <v>126</v>
      </c>
    </row>
    <row r="178" spans="1:14" s="30" customFormat="1">
      <c r="A178" s="907"/>
      <c r="B178" s="911"/>
      <c r="C178" s="371">
        <v>14</v>
      </c>
      <c r="D178" s="64" t="s">
        <v>16</v>
      </c>
      <c r="E178" s="72" t="s">
        <v>1534</v>
      </c>
      <c r="F178" s="675">
        <v>2</v>
      </c>
      <c r="G178" s="77"/>
      <c r="H178" s="77"/>
      <c r="I178" s="321"/>
      <c r="J178" s="927"/>
      <c r="K178" s="1029"/>
      <c r="L178" s="1029"/>
      <c r="M178" s="1029"/>
      <c r="N178" s="16" t="s">
        <v>126</v>
      </c>
    </row>
    <row r="179" spans="1:14" s="30" customFormat="1" ht="13.5" thickBot="1">
      <c r="A179" s="907"/>
      <c r="B179" s="911"/>
      <c r="C179" s="372">
        <v>16</v>
      </c>
      <c r="D179" s="92" t="s">
        <v>16</v>
      </c>
      <c r="E179" s="239" t="s">
        <v>190</v>
      </c>
      <c r="F179" s="675">
        <v>3.3</v>
      </c>
      <c r="G179" s="77">
        <v>5.7</v>
      </c>
      <c r="H179" s="77">
        <v>5.7</v>
      </c>
      <c r="I179" s="321"/>
      <c r="J179" s="269" t="s">
        <v>231</v>
      </c>
      <c r="K179" s="4" t="s">
        <v>1361</v>
      </c>
      <c r="L179" s="4" t="s">
        <v>1362</v>
      </c>
      <c r="M179" s="4" t="s">
        <v>1363</v>
      </c>
      <c r="N179" s="359" t="s">
        <v>191</v>
      </c>
    </row>
    <row r="180" spans="1:14" s="30" customFormat="1" ht="13.5" thickBot="1">
      <c r="A180" s="907"/>
      <c r="B180" s="911"/>
      <c r="C180" s="85"/>
      <c r="D180" s="909" t="s">
        <v>12</v>
      </c>
      <c r="E180" s="910"/>
      <c r="F180" s="526">
        <f t="shared" ref="F180" si="27">SUM(F176:F179)</f>
        <v>35.799999999999997</v>
      </c>
      <c r="G180" s="122">
        <f t="shared" ref="G180:H180" si="28">SUM(G176:G179)</f>
        <v>22.7</v>
      </c>
      <c r="H180" s="122">
        <f t="shared" si="28"/>
        <v>23.2</v>
      </c>
      <c r="I180" s="321" t="s">
        <v>968</v>
      </c>
      <c r="J180" s="16"/>
      <c r="K180" s="79"/>
      <c r="L180" s="79"/>
      <c r="M180" s="79"/>
      <c r="N180" s="64"/>
    </row>
    <row r="181" spans="1:14" ht="25.5">
      <c r="A181" s="907" t="s">
        <v>561</v>
      </c>
      <c r="B181" s="911" t="s">
        <v>1688</v>
      </c>
      <c r="C181" s="26">
        <v>1</v>
      </c>
      <c r="D181" s="151" t="s">
        <v>16</v>
      </c>
      <c r="E181" s="350" t="s">
        <v>54</v>
      </c>
      <c r="F181" s="610">
        <v>2</v>
      </c>
      <c r="G181" s="494">
        <v>2</v>
      </c>
      <c r="H181" s="494">
        <v>2</v>
      </c>
      <c r="I181" s="321"/>
      <c r="J181" s="382" t="s">
        <v>1086</v>
      </c>
      <c r="K181" s="26">
        <v>1</v>
      </c>
      <c r="L181" s="26">
        <v>1</v>
      </c>
      <c r="M181" s="26">
        <v>1</v>
      </c>
      <c r="N181" s="16" t="s">
        <v>23</v>
      </c>
    </row>
    <row r="182" spans="1:14" ht="26.25" thickBot="1">
      <c r="A182" s="907"/>
      <c r="B182" s="911"/>
      <c r="C182" s="26">
        <v>1</v>
      </c>
      <c r="D182" s="62" t="s">
        <v>16</v>
      </c>
      <c r="E182" s="545" t="s">
        <v>54</v>
      </c>
      <c r="F182" s="770">
        <v>2.5</v>
      </c>
      <c r="G182" s="546">
        <v>3.5</v>
      </c>
      <c r="H182" s="494">
        <v>4.5</v>
      </c>
      <c r="I182" s="321"/>
      <c r="J182" s="16" t="s">
        <v>776</v>
      </c>
      <c r="K182" s="26">
        <v>1</v>
      </c>
      <c r="L182" s="26">
        <v>2</v>
      </c>
      <c r="M182" s="26">
        <v>2</v>
      </c>
      <c r="N182" s="16" t="s">
        <v>23</v>
      </c>
    </row>
    <row r="183" spans="1:14" s="30" customFormat="1" ht="13.5" thickBot="1">
      <c r="A183" s="907"/>
      <c r="B183" s="911"/>
      <c r="C183" s="26"/>
      <c r="D183" s="934" t="s">
        <v>12</v>
      </c>
      <c r="E183" s="910"/>
      <c r="F183" s="526">
        <f t="shared" ref="F183" si="29">SUM(F181:F182)</f>
        <v>4.5</v>
      </c>
      <c r="G183" s="122">
        <f t="shared" ref="G183:H183" si="30">SUM(G181:G182)</f>
        <v>5.5</v>
      </c>
      <c r="H183" s="122">
        <f t="shared" si="30"/>
        <v>6.5</v>
      </c>
      <c r="I183" s="321" t="s">
        <v>232</v>
      </c>
      <c r="J183" s="16"/>
      <c r="K183" s="79"/>
      <c r="L183" s="79"/>
      <c r="M183" s="79"/>
      <c r="N183" s="64"/>
    </row>
    <row r="184" spans="1:14" s="30" customFormat="1" ht="13.5" thickBot="1">
      <c r="A184" s="58" t="s">
        <v>538</v>
      </c>
      <c r="B184" s="957" t="s">
        <v>11</v>
      </c>
      <c r="C184" s="958"/>
      <c r="D184" s="958"/>
      <c r="E184" s="917"/>
      <c r="F184" s="526">
        <f>SUM(F142+F153+F160+F164+F168+F171+F175+F180+F183)</f>
        <v>343.74399999999997</v>
      </c>
      <c r="G184" s="122">
        <f>SUM(G142+G153+G160+G164+G168+G171+G175+G180+G183)</f>
        <v>365.7</v>
      </c>
      <c r="H184" s="122">
        <f>SUM(H142+H153+H160+H164+H168+H171+H175+H180+H183)</f>
        <v>380.7</v>
      </c>
      <c r="I184" s="321"/>
      <c r="J184" s="16"/>
      <c r="K184" s="79"/>
      <c r="L184" s="79"/>
      <c r="M184" s="79"/>
      <c r="N184" s="64"/>
    </row>
    <row r="185" spans="1:14" s="30" customFormat="1" ht="13.5" thickBot="1">
      <c r="A185" s="357" t="s">
        <v>546</v>
      </c>
      <c r="B185" s="935" t="s">
        <v>982</v>
      </c>
      <c r="C185" s="936"/>
      <c r="D185" s="936"/>
      <c r="E185" s="936"/>
      <c r="F185" s="597"/>
      <c r="G185" s="494"/>
      <c r="H185" s="477"/>
      <c r="I185" s="680"/>
      <c r="J185" s="16"/>
      <c r="K185" s="79"/>
      <c r="L185" s="79"/>
      <c r="M185" s="79"/>
      <c r="N185" s="45"/>
    </row>
    <row r="186" spans="1:14" s="30" customFormat="1">
      <c r="A186" s="930" t="s">
        <v>571</v>
      </c>
      <c r="B186" s="926" t="s">
        <v>1433</v>
      </c>
      <c r="C186" s="28">
        <v>14</v>
      </c>
      <c r="D186" s="94" t="s">
        <v>16</v>
      </c>
      <c r="E186" s="29" t="s">
        <v>197</v>
      </c>
      <c r="F186" s="596">
        <v>5.8</v>
      </c>
      <c r="G186" s="77">
        <v>8</v>
      </c>
      <c r="H186" s="77">
        <v>8</v>
      </c>
      <c r="I186" s="321"/>
      <c r="J186" s="926" t="s">
        <v>1432</v>
      </c>
      <c r="K186" s="904" t="s">
        <v>1275</v>
      </c>
      <c r="L186" s="904" t="s">
        <v>1276</v>
      </c>
      <c r="M186" s="904" t="s">
        <v>1276</v>
      </c>
      <c r="N186" s="16" t="s">
        <v>126</v>
      </c>
    </row>
    <row r="187" spans="1:14" s="30" customFormat="1">
      <c r="A187" s="931"/>
      <c r="B187" s="933"/>
      <c r="C187" s="28">
        <v>14</v>
      </c>
      <c r="D187" s="62" t="s">
        <v>16</v>
      </c>
      <c r="E187" s="29" t="s">
        <v>1534</v>
      </c>
      <c r="F187" s="596">
        <v>2</v>
      </c>
      <c r="G187" s="77"/>
      <c r="H187" s="77"/>
      <c r="I187" s="321"/>
      <c r="J187" s="927"/>
      <c r="K187" s="905"/>
      <c r="L187" s="905"/>
      <c r="M187" s="905"/>
      <c r="N187" s="16" t="s">
        <v>126</v>
      </c>
    </row>
    <row r="188" spans="1:14" s="30" customFormat="1" ht="13.5" thickBot="1">
      <c r="A188" s="931"/>
      <c r="B188" s="933"/>
      <c r="C188" s="26">
        <v>15</v>
      </c>
      <c r="D188" s="62" t="s">
        <v>16</v>
      </c>
      <c r="E188" s="29" t="s">
        <v>190</v>
      </c>
      <c r="F188" s="675"/>
      <c r="G188" s="77">
        <v>0.5</v>
      </c>
      <c r="H188" s="77">
        <v>0.8</v>
      </c>
      <c r="I188" s="321"/>
      <c r="J188" s="269" t="s">
        <v>1340</v>
      </c>
      <c r="K188" s="61" t="s">
        <v>1341</v>
      </c>
      <c r="L188" s="61" t="s">
        <v>1342</v>
      </c>
      <c r="M188" s="61" t="s">
        <v>1342</v>
      </c>
      <c r="N188" s="16" t="s">
        <v>134</v>
      </c>
    </row>
    <row r="189" spans="1:14" s="30" customFormat="1" ht="13.5" thickBot="1">
      <c r="A189" s="932"/>
      <c r="B189" s="927"/>
      <c r="C189" s="80"/>
      <c r="D189" s="937" t="s">
        <v>12</v>
      </c>
      <c r="E189" s="938"/>
      <c r="F189" s="526">
        <f t="shared" ref="F189" si="31">SUM(F186:F188)</f>
        <v>7.8</v>
      </c>
      <c r="G189" s="122">
        <f t="shared" ref="G189:H189" si="32">SUM(G186:G188)</f>
        <v>8.5</v>
      </c>
      <c r="H189" s="122">
        <f t="shared" si="32"/>
        <v>8.8000000000000007</v>
      </c>
      <c r="I189" s="321" t="s">
        <v>1822</v>
      </c>
      <c r="J189" s="16"/>
      <c r="K189" s="79"/>
      <c r="L189" s="79"/>
      <c r="M189" s="79"/>
      <c r="N189" s="45"/>
    </row>
    <row r="190" spans="1:14" s="30" customFormat="1">
      <c r="A190" s="907" t="s">
        <v>547</v>
      </c>
      <c r="B190" s="943" t="s">
        <v>1460</v>
      </c>
      <c r="C190" s="371">
        <v>13</v>
      </c>
      <c r="D190" s="64" t="s">
        <v>16</v>
      </c>
      <c r="E190" s="41" t="s">
        <v>192</v>
      </c>
      <c r="F190" s="710">
        <v>2</v>
      </c>
      <c r="G190" s="89">
        <v>2.5</v>
      </c>
      <c r="H190" s="77">
        <v>3</v>
      </c>
      <c r="I190" s="321"/>
      <c r="J190" s="234" t="s">
        <v>241</v>
      </c>
      <c r="K190" s="4" t="s">
        <v>81</v>
      </c>
      <c r="L190" s="4" t="s">
        <v>1181</v>
      </c>
      <c r="M190" s="4" t="s">
        <v>94</v>
      </c>
      <c r="N190" s="16" t="s">
        <v>125</v>
      </c>
    </row>
    <row r="191" spans="1:14" s="30" customFormat="1">
      <c r="A191" s="907"/>
      <c r="B191" s="944"/>
      <c r="C191" s="26">
        <v>14</v>
      </c>
      <c r="D191" s="64" t="s">
        <v>16</v>
      </c>
      <c r="E191" s="41" t="s">
        <v>197</v>
      </c>
      <c r="F191" s="675">
        <v>1.7</v>
      </c>
      <c r="G191" s="77">
        <v>2</v>
      </c>
      <c r="H191" s="77">
        <v>2</v>
      </c>
      <c r="I191" s="321"/>
      <c r="J191" s="234" t="s">
        <v>241</v>
      </c>
      <c r="K191" s="61" t="s">
        <v>1277</v>
      </c>
      <c r="L191" s="61" t="s">
        <v>1278</v>
      </c>
      <c r="M191" s="61" t="s">
        <v>1279</v>
      </c>
      <c r="N191" s="16" t="s">
        <v>126</v>
      </c>
    </row>
    <row r="192" spans="1:14" s="30" customFormat="1">
      <c r="A192" s="907"/>
      <c r="B192" s="944"/>
      <c r="C192" s="28">
        <v>15</v>
      </c>
      <c r="D192" s="64" t="s">
        <v>16</v>
      </c>
      <c r="E192" s="41" t="s">
        <v>190</v>
      </c>
      <c r="F192" s="675">
        <v>1.5</v>
      </c>
      <c r="G192" s="113">
        <v>2</v>
      </c>
      <c r="H192" s="113">
        <v>2.5</v>
      </c>
      <c r="I192" s="321"/>
      <c r="J192" s="16" t="s">
        <v>242</v>
      </c>
      <c r="K192" s="61" t="s">
        <v>1347</v>
      </c>
      <c r="L192" s="61" t="s">
        <v>1348</v>
      </c>
      <c r="M192" s="61" t="s">
        <v>1349</v>
      </c>
      <c r="N192" s="16" t="s">
        <v>134</v>
      </c>
    </row>
    <row r="193" spans="1:14" s="30" customFormat="1">
      <c r="A193" s="907"/>
      <c r="B193" s="944"/>
      <c r="C193" s="28">
        <v>15</v>
      </c>
      <c r="D193" s="64" t="s">
        <v>43</v>
      </c>
      <c r="E193" s="41" t="s">
        <v>1042</v>
      </c>
      <c r="F193" s="596">
        <v>4.5</v>
      </c>
      <c r="G193" s="77"/>
      <c r="H193" s="77"/>
      <c r="I193" s="320"/>
      <c r="J193" s="911" t="s">
        <v>1351</v>
      </c>
      <c r="K193" s="906" t="s">
        <v>1350</v>
      </c>
      <c r="L193" s="907"/>
      <c r="M193" s="906"/>
      <c r="N193" s="16" t="s">
        <v>134</v>
      </c>
    </row>
    <row r="194" spans="1:14" s="30" customFormat="1">
      <c r="A194" s="907"/>
      <c r="B194" s="944"/>
      <c r="C194" s="28">
        <v>15</v>
      </c>
      <c r="D194" s="64" t="s">
        <v>16</v>
      </c>
      <c r="E194" s="41" t="s">
        <v>190</v>
      </c>
      <c r="F194" s="596">
        <v>2</v>
      </c>
      <c r="G194" s="77"/>
      <c r="H194" s="77"/>
      <c r="I194" s="320"/>
      <c r="J194" s="911"/>
      <c r="K194" s="906"/>
      <c r="L194" s="907"/>
      <c r="M194" s="906"/>
      <c r="N194" s="16" t="s">
        <v>134</v>
      </c>
    </row>
    <row r="195" spans="1:14" s="30" customFormat="1">
      <c r="A195" s="907"/>
      <c r="B195" s="944"/>
      <c r="C195" s="26">
        <v>16</v>
      </c>
      <c r="D195" s="64" t="s">
        <v>16</v>
      </c>
      <c r="E195" s="41" t="s">
        <v>190</v>
      </c>
      <c r="F195" s="596">
        <v>0.5</v>
      </c>
      <c r="G195" s="77">
        <v>0.5</v>
      </c>
      <c r="H195" s="77">
        <v>0.5</v>
      </c>
      <c r="I195" s="320"/>
      <c r="J195" s="16" t="s">
        <v>242</v>
      </c>
      <c r="K195" s="4" t="s">
        <v>1369</v>
      </c>
      <c r="L195" s="4" t="s">
        <v>1320</v>
      </c>
      <c r="M195" s="4" t="s">
        <v>1370</v>
      </c>
      <c r="N195" s="64" t="s">
        <v>191</v>
      </c>
    </row>
    <row r="196" spans="1:14" ht="51">
      <c r="A196" s="907"/>
      <c r="B196" s="944"/>
      <c r="C196" s="26">
        <v>1</v>
      </c>
      <c r="D196" s="64" t="s">
        <v>16</v>
      </c>
      <c r="E196" s="357" t="s">
        <v>54</v>
      </c>
      <c r="F196" s="610">
        <v>5.6</v>
      </c>
      <c r="G196" s="494">
        <v>5.9</v>
      </c>
      <c r="H196" s="494">
        <v>6.2</v>
      </c>
      <c r="I196" s="676"/>
      <c r="J196" s="16" t="s">
        <v>1720</v>
      </c>
      <c r="K196" s="26">
        <v>5</v>
      </c>
      <c r="L196" s="26">
        <v>4</v>
      </c>
      <c r="M196" s="26">
        <v>4</v>
      </c>
      <c r="N196" s="64" t="s">
        <v>23</v>
      </c>
    </row>
    <row r="197" spans="1:14" ht="26.25" thickBot="1">
      <c r="A197" s="907"/>
      <c r="B197" s="944"/>
      <c r="C197" s="26">
        <v>1</v>
      </c>
      <c r="D197" s="64" t="s">
        <v>16</v>
      </c>
      <c r="E197" s="357" t="s">
        <v>54</v>
      </c>
      <c r="F197" s="610">
        <v>4.5999999999999996</v>
      </c>
      <c r="G197" s="494">
        <v>6.2</v>
      </c>
      <c r="H197" s="494">
        <v>6.5</v>
      </c>
      <c r="I197" s="676"/>
      <c r="J197" s="16" t="s">
        <v>1087</v>
      </c>
      <c r="K197" s="26">
        <v>2</v>
      </c>
      <c r="L197" s="26">
        <v>2</v>
      </c>
      <c r="M197" s="26">
        <v>2</v>
      </c>
      <c r="N197" s="16" t="s">
        <v>23</v>
      </c>
    </row>
    <row r="198" spans="1:14" s="30" customFormat="1" ht="13.5" thickBot="1">
      <c r="A198" s="907"/>
      <c r="B198" s="945"/>
      <c r="C198" s="26"/>
      <c r="D198" s="937" t="s">
        <v>12</v>
      </c>
      <c r="E198" s="938"/>
      <c r="F198" s="526">
        <f t="shared" ref="F198:H198" si="33">SUM(F190:F197)</f>
        <v>22.4</v>
      </c>
      <c r="G198" s="122">
        <f t="shared" si="33"/>
        <v>19.100000000000001</v>
      </c>
      <c r="H198" s="122">
        <f t="shared" si="33"/>
        <v>20.7</v>
      </c>
      <c r="I198" s="321" t="s">
        <v>1833</v>
      </c>
      <c r="J198" s="16"/>
      <c r="K198" s="79"/>
      <c r="L198" s="79"/>
      <c r="M198" s="79"/>
      <c r="N198" s="45"/>
    </row>
    <row r="199" spans="1:14" s="30" customFormat="1">
      <c r="A199" s="931" t="s">
        <v>548</v>
      </c>
      <c r="B199" s="944" t="s">
        <v>243</v>
      </c>
      <c r="C199" s="307">
        <v>14</v>
      </c>
      <c r="D199" s="151" t="s">
        <v>16</v>
      </c>
      <c r="E199" s="84" t="s">
        <v>197</v>
      </c>
      <c r="F199" s="675">
        <v>84.7</v>
      </c>
      <c r="G199" s="77">
        <v>104.2</v>
      </c>
      <c r="H199" s="77">
        <v>100.6</v>
      </c>
      <c r="I199" s="321"/>
      <c r="J199" s="269" t="s">
        <v>886</v>
      </c>
      <c r="K199" s="35">
        <v>3607</v>
      </c>
      <c r="L199" s="35">
        <v>3607</v>
      </c>
      <c r="M199" s="35">
        <v>3607</v>
      </c>
      <c r="N199" s="16" t="s">
        <v>126</v>
      </c>
    </row>
    <row r="200" spans="1:14" s="30" customFormat="1">
      <c r="A200" s="931"/>
      <c r="B200" s="944"/>
      <c r="C200" s="372">
        <v>14</v>
      </c>
      <c r="D200" s="100" t="s">
        <v>16</v>
      </c>
      <c r="E200" s="214" t="s">
        <v>197</v>
      </c>
      <c r="F200" s="675">
        <v>9</v>
      </c>
      <c r="G200" s="77">
        <v>11.8</v>
      </c>
      <c r="H200" s="77">
        <v>11.3</v>
      </c>
      <c r="I200" s="321"/>
      <c r="J200" s="269" t="s">
        <v>206</v>
      </c>
      <c r="K200" s="35">
        <v>16</v>
      </c>
      <c r="L200" s="35">
        <v>16</v>
      </c>
      <c r="M200" s="35">
        <v>16</v>
      </c>
      <c r="N200" s="16" t="s">
        <v>126</v>
      </c>
    </row>
    <row r="201" spans="1:14" s="30" customFormat="1" ht="25.5">
      <c r="A201" s="931"/>
      <c r="B201" s="944"/>
      <c r="C201" s="372">
        <v>14</v>
      </c>
      <c r="D201" s="100" t="s">
        <v>16</v>
      </c>
      <c r="E201" s="214" t="s">
        <v>197</v>
      </c>
      <c r="F201" s="675">
        <v>37.1</v>
      </c>
      <c r="G201" s="77"/>
      <c r="H201" s="77"/>
      <c r="I201" s="321"/>
      <c r="J201" s="269" t="s">
        <v>1749</v>
      </c>
      <c r="K201" s="35">
        <v>37</v>
      </c>
      <c r="L201" s="35"/>
      <c r="M201" s="35"/>
      <c r="N201" s="16" t="s">
        <v>126</v>
      </c>
    </row>
    <row r="202" spans="1:14" s="30" customFormat="1" ht="13.5" thickBot="1">
      <c r="A202" s="931"/>
      <c r="B202" s="944"/>
      <c r="C202" s="372">
        <v>14</v>
      </c>
      <c r="D202" s="100" t="s">
        <v>16</v>
      </c>
      <c r="E202" s="214" t="s">
        <v>197</v>
      </c>
      <c r="F202" s="675">
        <v>727.5</v>
      </c>
      <c r="G202" s="77">
        <v>845</v>
      </c>
      <c r="H202" s="77">
        <v>886.7</v>
      </c>
      <c r="I202" s="321"/>
      <c r="J202" s="269" t="s">
        <v>780</v>
      </c>
      <c r="K202" s="26" t="s">
        <v>1280</v>
      </c>
      <c r="L202" s="26" t="s">
        <v>1280</v>
      </c>
      <c r="M202" s="26" t="s">
        <v>1280</v>
      </c>
      <c r="N202" s="16" t="s">
        <v>126</v>
      </c>
    </row>
    <row r="203" spans="1:14" s="30" customFormat="1" ht="13.5" thickBot="1">
      <c r="A203" s="932"/>
      <c r="B203" s="945"/>
      <c r="C203" s="85"/>
      <c r="D203" s="937" t="s">
        <v>12</v>
      </c>
      <c r="E203" s="938"/>
      <c r="F203" s="526">
        <f t="shared" ref="F203:H203" si="34">SUM(F199:F202)</f>
        <v>858.3</v>
      </c>
      <c r="G203" s="122">
        <f t="shared" si="34"/>
        <v>961</v>
      </c>
      <c r="H203" s="122">
        <f t="shared" si="34"/>
        <v>998.6</v>
      </c>
      <c r="I203" s="321" t="s">
        <v>235</v>
      </c>
      <c r="J203" s="16"/>
      <c r="K203" s="79"/>
      <c r="L203" s="79"/>
      <c r="M203" s="79"/>
      <c r="N203" s="45"/>
    </row>
    <row r="204" spans="1:14" s="30" customFormat="1" ht="13.5" thickBot="1">
      <c r="A204" s="239" t="s">
        <v>546</v>
      </c>
      <c r="B204" s="939" t="s">
        <v>11</v>
      </c>
      <c r="C204" s="918"/>
      <c r="D204" s="918"/>
      <c r="E204" s="918"/>
      <c r="F204" s="852">
        <f t="shared" ref="F204:H204" si="35">SUM(F189+F198+F203)</f>
        <v>888.5</v>
      </c>
      <c r="G204" s="361">
        <f t="shared" si="35"/>
        <v>988.6</v>
      </c>
      <c r="H204" s="361">
        <f t="shared" si="35"/>
        <v>1028.0999999999999</v>
      </c>
      <c r="I204" s="321"/>
      <c r="J204" s="16"/>
      <c r="K204" s="79"/>
      <c r="L204" s="79"/>
      <c r="M204" s="79"/>
      <c r="N204" s="64"/>
    </row>
    <row r="205" spans="1:14" s="30" customFormat="1" ht="13.5" thickBot="1">
      <c r="A205" s="64" t="s">
        <v>5</v>
      </c>
      <c r="B205" s="917" t="s">
        <v>213</v>
      </c>
      <c r="C205" s="918"/>
      <c r="D205" s="918"/>
      <c r="E205" s="918"/>
      <c r="F205" s="853">
        <f t="shared" ref="F205:H205" si="36">(F184+F204)</f>
        <v>1232.2439999999999</v>
      </c>
      <c r="G205" s="524">
        <f t="shared" si="36"/>
        <v>1354.3</v>
      </c>
      <c r="H205" s="524">
        <f t="shared" si="36"/>
        <v>1408.8</v>
      </c>
      <c r="I205" s="321"/>
      <c r="J205" s="16"/>
      <c r="K205" s="79"/>
      <c r="L205" s="79"/>
      <c r="M205" s="79"/>
      <c r="N205" s="64"/>
    </row>
    <row r="206" spans="1:14" s="30" customFormat="1" ht="13.5" thickBot="1">
      <c r="A206" s="94" t="s">
        <v>6</v>
      </c>
      <c r="B206" s="989" t="s">
        <v>233</v>
      </c>
      <c r="C206" s="990"/>
      <c r="D206" s="990"/>
      <c r="E206" s="990"/>
      <c r="F206" s="854"/>
      <c r="G206" s="477"/>
      <c r="H206" s="477"/>
      <c r="I206" s="680"/>
      <c r="J206" s="16"/>
      <c r="K206" s="79"/>
      <c r="L206" s="79"/>
      <c r="M206" s="79"/>
      <c r="N206" s="16"/>
    </row>
    <row r="207" spans="1:14" s="30" customFormat="1" ht="13.5" thickBot="1">
      <c r="A207" s="16" t="s">
        <v>541</v>
      </c>
      <c r="B207" s="991" t="s">
        <v>234</v>
      </c>
      <c r="C207" s="992"/>
      <c r="D207" s="992"/>
      <c r="E207" s="992"/>
      <c r="F207" s="610"/>
      <c r="G207" s="478"/>
      <c r="H207" s="478"/>
      <c r="I207" s="680"/>
      <c r="J207" s="16"/>
      <c r="K207" s="79"/>
      <c r="L207" s="79"/>
      <c r="M207" s="79"/>
      <c r="N207" s="16"/>
    </row>
    <row r="208" spans="1:14" ht="38.25">
      <c r="A208" s="907" t="s">
        <v>542</v>
      </c>
      <c r="B208" s="924" t="s">
        <v>892</v>
      </c>
      <c r="C208" s="47" t="s">
        <v>7</v>
      </c>
      <c r="D208" s="62" t="s">
        <v>16</v>
      </c>
      <c r="E208" s="350" t="s">
        <v>54</v>
      </c>
      <c r="F208" s="610">
        <v>2</v>
      </c>
      <c r="G208" s="494"/>
      <c r="H208" s="494"/>
      <c r="I208" s="321"/>
      <c r="J208" s="16" t="s">
        <v>1719</v>
      </c>
      <c r="K208" s="26">
        <v>1</v>
      </c>
      <c r="L208" s="127"/>
      <c r="M208" s="551"/>
      <c r="N208" s="16" t="s">
        <v>23</v>
      </c>
    </row>
    <row r="209" spans="1:14" ht="13.5" thickBot="1">
      <c r="A209" s="907"/>
      <c r="B209" s="924"/>
      <c r="C209" s="47"/>
      <c r="D209" s="62"/>
      <c r="E209" s="350"/>
      <c r="F209" s="610"/>
      <c r="G209" s="494"/>
      <c r="H209" s="494"/>
      <c r="I209" s="321"/>
      <c r="J209" s="16"/>
      <c r="K209" s="26"/>
      <c r="L209" s="127"/>
      <c r="M209" s="551"/>
      <c r="N209" s="16"/>
    </row>
    <row r="210" spans="1:14" s="30" customFormat="1" ht="13.5" thickBot="1">
      <c r="A210" s="907"/>
      <c r="B210" s="925"/>
      <c r="C210" s="87"/>
      <c r="D210" s="909" t="s">
        <v>12</v>
      </c>
      <c r="E210" s="910"/>
      <c r="F210" s="526">
        <f t="shared" ref="F210" si="37">SUM(F208:F209)</f>
        <v>2</v>
      </c>
      <c r="G210" s="122">
        <f t="shared" ref="G210:H210" si="38">SUM(G208:G209)</f>
        <v>0</v>
      </c>
      <c r="H210" s="122">
        <f t="shared" si="38"/>
        <v>0</v>
      </c>
      <c r="I210" s="321" t="s">
        <v>966</v>
      </c>
      <c r="J210" s="16"/>
      <c r="K210" s="79"/>
      <c r="L210" s="79"/>
      <c r="M210" s="79"/>
      <c r="N210" s="64"/>
    </row>
    <row r="211" spans="1:14" ht="25.5">
      <c r="A211" s="930" t="s">
        <v>543</v>
      </c>
      <c r="B211" s="926" t="s">
        <v>236</v>
      </c>
      <c r="C211" s="85">
        <v>1</v>
      </c>
      <c r="D211" s="81" t="s">
        <v>16</v>
      </c>
      <c r="E211" s="350" t="s">
        <v>197</v>
      </c>
      <c r="F211" s="771"/>
      <c r="G211" s="494">
        <v>15.5</v>
      </c>
      <c r="H211" s="494"/>
      <c r="I211" s="321"/>
      <c r="J211" s="234" t="s">
        <v>1161</v>
      </c>
      <c r="K211" s="61"/>
      <c r="L211" s="26">
        <v>300</v>
      </c>
      <c r="M211" s="26"/>
      <c r="N211" s="16" t="s">
        <v>23</v>
      </c>
    </row>
    <row r="212" spans="1:14" ht="25.5">
      <c r="A212" s="931"/>
      <c r="B212" s="933"/>
      <c r="C212" s="61" t="s">
        <v>7</v>
      </c>
      <c r="D212" s="63" t="s">
        <v>16</v>
      </c>
      <c r="E212" s="357" t="s">
        <v>197</v>
      </c>
      <c r="F212" s="610">
        <v>70</v>
      </c>
      <c r="G212" s="494"/>
      <c r="H212" s="494"/>
      <c r="I212" s="321"/>
      <c r="J212" s="234" t="s">
        <v>1163</v>
      </c>
      <c r="K212" s="61" t="s">
        <v>1162</v>
      </c>
      <c r="L212" s="26"/>
      <c r="M212" s="26"/>
      <c r="N212" s="16" t="s">
        <v>23</v>
      </c>
    </row>
    <row r="213" spans="1:14" ht="25.5">
      <c r="A213" s="931"/>
      <c r="B213" s="933"/>
      <c r="C213" s="446" t="s">
        <v>7</v>
      </c>
      <c r="D213" s="443" t="s">
        <v>16</v>
      </c>
      <c r="E213" s="548" t="s">
        <v>54</v>
      </c>
      <c r="F213" s="610"/>
      <c r="G213" s="478">
        <v>20</v>
      </c>
      <c r="H213" s="478"/>
      <c r="I213" s="676"/>
      <c r="J213" s="16" t="s">
        <v>1074</v>
      </c>
      <c r="K213" s="117"/>
      <c r="L213" s="117">
        <v>1</v>
      </c>
      <c r="M213" s="117"/>
      <c r="N213" s="64" t="s">
        <v>23</v>
      </c>
    </row>
    <row r="214" spans="1:14" s="30" customFormat="1" ht="63.75">
      <c r="A214" s="931"/>
      <c r="B214" s="933"/>
      <c r="C214" s="372">
        <v>14</v>
      </c>
      <c r="D214" s="100" t="s">
        <v>16</v>
      </c>
      <c r="E214" s="214" t="s">
        <v>197</v>
      </c>
      <c r="F214" s="675"/>
      <c r="G214" s="77">
        <v>96.6</v>
      </c>
      <c r="H214" s="77">
        <v>20</v>
      </c>
      <c r="I214" s="321"/>
      <c r="J214" s="16" t="s">
        <v>1844</v>
      </c>
      <c r="K214" s="26"/>
      <c r="L214" s="26">
        <v>134.07</v>
      </c>
      <c r="M214" s="26">
        <v>52.98</v>
      </c>
      <c r="N214" s="16" t="s">
        <v>126</v>
      </c>
    </row>
    <row r="215" spans="1:14" s="30" customFormat="1" ht="25.5">
      <c r="A215" s="931"/>
      <c r="B215" s="933"/>
      <c r="C215" s="26">
        <v>15</v>
      </c>
      <c r="D215" s="64" t="s">
        <v>96</v>
      </c>
      <c r="E215" s="41" t="s">
        <v>190</v>
      </c>
      <c r="F215" s="610">
        <v>45.9</v>
      </c>
      <c r="G215" s="113">
        <v>40</v>
      </c>
      <c r="H215" s="113">
        <v>40</v>
      </c>
      <c r="I215" s="321"/>
      <c r="J215" s="269" t="s">
        <v>887</v>
      </c>
      <c r="K215" s="353">
        <v>552.6</v>
      </c>
      <c r="L215" s="353">
        <v>552.6</v>
      </c>
      <c r="M215" s="353">
        <v>552.6</v>
      </c>
      <c r="N215" s="16" t="s">
        <v>134</v>
      </c>
    </row>
    <row r="216" spans="1:14" s="30" customFormat="1" ht="13.5" thickBot="1">
      <c r="A216" s="931"/>
      <c r="B216" s="933"/>
      <c r="C216" s="28">
        <v>15</v>
      </c>
      <c r="D216" s="62" t="s">
        <v>16</v>
      </c>
      <c r="E216" s="29" t="s">
        <v>190</v>
      </c>
      <c r="F216" s="855">
        <v>15</v>
      </c>
      <c r="G216" s="77">
        <v>10</v>
      </c>
      <c r="H216" s="77">
        <v>10</v>
      </c>
      <c r="I216" s="321"/>
      <c r="J216" s="269" t="s">
        <v>1343</v>
      </c>
      <c r="K216" s="61" t="s">
        <v>7</v>
      </c>
      <c r="L216" s="61" t="s">
        <v>7</v>
      </c>
      <c r="M216" s="61" t="s">
        <v>7</v>
      </c>
      <c r="N216" s="16" t="s">
        <v>134</v>
      </c>
    </row>
    <row r="217" spans="1:14" s="30" customFormat="1" ht="13.5" thickBot="1">
      <c r="A217" s="932"/>
      <c r="B217" s="927"/>
      <c r="C217" s="80"/>
      <c r="D217" s="937" t="s">
        <v>12</v>
      </c>
      <c r="E217" s="938"/>
      <c r="F217" s="526">
        <f t="shared" ref="F217:H217" si="39">SUM(F211:F216)</f>
        <v>130.9</v>
      </c>
      <c r="G217" s="122">
        <f t="shared" si="39"/>
        <v>182.1</v>
      </c>
      <c r="H217" s="122">
        <f t="shared" si="39"/>
        <v>70</v>
      </c>
      <c r="I217" s="321" t="s">
        <v>235</v>
      </c>
      <c r="J217" s="16"/>
      <c r="K217" s="79"/>
      <c r="L217" s="79"/>
      <c r="M217" s="79"/>
      <c r="N217" s="45"/>
    </row>
    <row r="218" spans="1:14" s="30" customFormat="1" ht="13.5" thickBot="1">
      <c r="A218" s="58" t="s">
        <v>541</v>
      </c>
      <c r="B218" s="939" t="s">
        <v>11</v>
      </c>
      <c r="C218" s="918"/>
      <c r="D218" s="918"/>
      <c r="E218" s="918"/>
      <c r="F218" s="856">
        <f t="shared" ref="F218:H218" si="40">(F210+F217)</f>
        <v>132.9</v>
      </c>
      <c r="G218" s="392">
        <f t="shared" si="40"/>
        <v>182.1</v>
      </c>
      <c r="H218" s="392">
        <f t="shared" si="40"/>
        <v>70</v>
      </c>
      <c r="I218" s="682"/>
      <c r="J218" s="269"/>
      <c r="K218" s="14"/>
      <c r="L218" s="14"/>
      <c r="M218" s="79"/>
      <c r="N218" s="64"/>
    </row>
    <row r="219" spans="1:14" s="30" customFormat="1" ht="13.5" thickBot="1">
      <c r="A219" s="16" t="s">
        <v>562</v>
      </c>
      <c r="B219" s="991" t="s">
        <v>238</v>
      </c>
      <c r="C219" s="992"/>
      <c r="D219" s="992"/>
      <c r="E219" s="992"/>
      <c r="F219" s="857"/>
      <c r="G219" s="421"/>
      <c r="H219" s="421"/>
      <c r="I219" s="680"/>
      <c r="J219" s="16"/>
      <c r="K219" s="79"/>
      <c r="L219" s="79"/>
      <c r="M219" s="79"/>
      <c r="N219" s="16"/>
    </row>
    <row r="220" spans="1:14" s="30" customFormat="1">
      <c r="A220" s="907" t="s">
        <v>563</v>
      </c>
      <c r="B220" s="993" t="s">
        <v>1461</v>
      </c>
      <c r="C220" s="115" t="s">
        <v>53</v>
      </c>
      <c r="D220" s="64" t="s">
        <v>16</v>
      </c>
      <c r="E220" s="41" t="s">
        <v>190</v>
      </c>
      <c r="F220" s="596">
        <v>0.4</v>
      </c>
      <c r="G220" s="77">
        <v>0.5</v>
      </c>
      <c r="H220" s="77">
        <v>1</v>
      </c>
      <c r="I220" s="321"/>
      <c r="J220" s="269" t="s">
        <v>775</v>
      </c>
      <c r="K220" s="4" t="s">
        <v>1344</v>
      </c>
      <c r="L220" s="4" t="s">
        <v>1345</v>
      </c>
      <c r="M220" s="4" t="s">
        <v>1346</v>
      </c>
      <c r="N220" s="45" t="s">
        <v>134</v>
      </c>
    </row>
    <row r="221" spans="1:14" ht="13.5" thickBot="1">
      <c r="A221" s="907"/>
      <c r="B221" s="933"/>
      <c r="C221" s="115" t="s">
        <v>7</v>
      </c>
      <c r="D221" s="64" t="s">
        <v>16</v>
      </c>
      <c r="E221" s="357" t="s">
        <v>54</v>
      </c>
      <c r="F221" s="610"/>
      <c r="G221" s="494">
        <v>15</v>
      </c>
      <c r="H221" s="494"/>
      <c r="I221" s="321"/>
      <c r="J221" s="269" t="s">
        <v>1427</v>
      </c>
      <c r="K221" s="26"/>
      <c r="L221" s="26">
        <v>5</v>
      </c>
      <c r="M221" s="26"/>
      <c r="N221" s="16" t="s">
        <v>23</v>
      </c>
    </row>
    <row r="222" spans="1:14" s="30" customFormat="1" ht="13.5" thickBot="1">
      <c r="A222" s="930"/>
      <c r="B222" s="927"/>
      <c r="C222" s="88"/>
      <c r="D222" s="909" t="s">
        <v>12</v>
      </c>
      <c r="E222" s="910"/>
      <c r="F222" s="526">
        <f>SUM(F220:F221)</f>
        <v>0.4</v>
      </c>
      <c r="G222" s="122">
        <f>SUM(G220:G221)</f>
        <v>15.5</v>
      </c>
      <c r="H222" s="122">
        <f>SUM(H220:H221)</f>
        <v>1</v>
      </c>
      <c r="I222" s="321" t="s">
        <v>968</v>
      </c>
      <c r="J222" s="16"/>
      <c r="K222" s="79"/>
      <c r="L222" s="79"/>
      <c r="M222" s="79"/>
      <c r="N222" s="16"/>
    </row>
    <row r="223" spans="1:14" s="30" customFormat="1" ht="25.5">
      <c r="A223" s="930" t="s">
        <v>564</v>
      </c>
      <c r="B223" s="927" t="s">
        <v>891</v>
      </c>
      <c r="C223" s="28">
        <v>16</v>
      </c>
      <c r="D223" s="94" t="s">
        <v>16</v>
      </c>
      <c r="E223" s="114" t="s">
        <v>1539</v>
      </c>
      <c r="F223" s="675"/>
      <c r="G223" s="77"/>
      <c r="H223" s="77"/>
      <c r="I223" s="321"/>
      <c r="J223" s="448" t="s">
        <v>1718</v>
      </c>
      <c r="K223" s="558" t="s">
        <v>7</v>
      </c>
      <c r="L223" s="558" t="s">
        <v>1463</v>
      </c>
      <c r="M223" s="558" t="s">
        <v>1060</v>
      </c>
      <c r="N223" s="64" t="s">
        <v>191</v>
      </c>
    </row>
    <row r="224" spans="1:14" s="30" customFormat="1">
      <c r="A224" s="931"/>
      <c r="B224" s="927"/>
      <c r="C224" s="85">
        <v>16</v>
      </c>
      <c r="D224" s="94" t="s">
        <v>43</v>
      </c>
      <c r="E224" s="114" t="s">
        <v>190</v>
      </c>
      <c r="F224" s="675"/>
      <c r="G224" s="77"/>
      <c r="H224" s="77"/>
      <c r="I224" s="321"/>
      <c r="J224" s="911" t="s">
        <v>826</v>
      </c>
      <c r="K224" s="906" t="s">
        <v>1364</v>
      </c>
      <c r="L224" s="916" t="s">
        <v>1364</v>
      </c>
      <c r="M224" s="916" t="s">
        <v>1365</v>
      </c>
      <c r="N224" s="64" t="s">
        <v>191</v>
      </c>
    </row>
    <row r="225" spans="1:14" s="30" customFormat="1">
      <c r="A225" s="931"/>
      <c r="B225" s="927"/>
      <c r="C225" s="85">
        <v>16</v>
      </c>
      <c r="D225" s="94" t="s">
        <v>16</v>
      </c>
      <c r="E225" s="114" t="s">
        <v>1672</v>
      </c>
      <c r="F225" s="675">
        <v>3</v>
      </c>
      <c r="G225" s="77">
        <v>6.5</v>
      </c>
      <c r="H225" s="77">
        <v>6.7</v>
      </c>
      <c r="I225" s="321"/>
      <c r="J225" s="911"/>
      <c r="K225" s="906"/>
      <c r="L225" s="916"/>
      <c r="M225" s="916"/>
      <c r="N225" s="64" t="s">
        <v>191</v>
      </c>
    </row>
    <row r="226" spans="1:14" s="30" customFormat="1">
      <c r="A226" s="931"/>
      <c r="B226" s="927"/>
      <c r="C226" s="85">
        <v>16</v>
      </c>
      <c r="D226" s="94" t="s">
        <v>43</v>
      </c>
      <c r="E226" s="114" t="s">
        <v>190</v>
      </c>
      <c r="F226" s="675"/>
      <c r="G226" s="77"/>
      <c r="H226" s="77"/>
      <c r="I226" s="321"/>
      <c r="J226" s="911" t="s">
        <v>827</v>
      </c>
      <c r="K226" s="906" t="s">
        <v>1502</v>
      </c>
      <c r="L226" s="1026" t="s">
        <v>1502</v>
      </c>
      <c r="M226" s="1026" t="s">
        <v>1502</v>
      </c>
      <c r="N226" s="64" t="s">
        <v>191</v>
      </c>
    </row>
    <row r="227" spans="1:14" s="30" customFormat="1">
      <c r="A227" s="931"/>
      <c r="B227" s="927"/>
      <c r="C227" s="85">
        <v>16</v>
      </c>
      <c r="D227" s="94" t="s">
        <v>16</v>
      </c>
      <c r="E227" s="114" t="s">
        <v>1672</v>
      </c>
      <c r="F227" s="675"/>
      <c r="G227" s="77"/>
      <c r="H227" s="77"/>
      <c r="I227" s="321"/>
      <c r="J227" s="911"/>
      <c r="K227" s="906"/>
      <c r="L227" s="1027"/>
      <c r="M227" s="1027"/>
      <c r="N227" s="64" t="s">
        <v>191</v>
      </c>
    </row>
    <row r="228" spans="1:14" s="30" customFormat="1">
      <c r="A228" s="931"/>
      <c r="B228" s="927"/>
      <c r="C228" s="85">
        <v>16</v>
      </c>
      <c r="D228" s="94" t="s">
        <v>43</v>
      </c>
      <c r="E228" s="114" t="s">
        <v>190</v>
      </c>
      <c r="F228" s="675"/>
      <c r="G228" s="77"/>
      <c r="H228" s="77"/>
      <c r="I228" s="321"/>
      <c r="J228" s="1019" t="s">
        <v>828</v>
      </c>
      <c r="K228" s="906" t="s">
        <v>1464</v>
      </c>
      <c r="L228" s="1026" t="s">
        <v>1501</v>
      </c>
      <c r="M228" s="1026" t="s">
        <v>1501</v>
      </c>
      <c r="N228" s="64" t="s">
        <v>191</v>
      </c>
    </row>
    <row r="229" spans="1:14" s="30" customFormat="1" ht="13.5" thickBot="1">
      <c r="A229" s="931"/>
      <c r="B229" s="927"/>
      <c r="C229" s="85">
        <v>16</v>
      </c>
      <c r="D229" s="94" t="s">
        <v>16</v>
      </c>
      <c r="E229" s="114" t="s">
        <v>146</v>
      </c>
      <c r="F229" s="675">
        <v>4</v>
      </c>
      <c r="G229" s="77">
        <v>8</v>
      </c>
      <c r="H229" s="77">
        <v>8</v>
      </c>
      <c r="I229" s="321"/>
      <c r="J229" s="1019"/>
      <c r="K229" s="906"/>
      <c r="L229" s="1027"/>
      <c r="M229" s="1027"/>
      <c r="N229" s="64" t="s">
        <v>191</v>
      </c>
    </row>
    <row r="230" spans="1:14" s="30" customFormat="1" ht="13.5" thickBot="1">
      <c r="A230" s="932"/>
      <c r="B230" s="911"/>
      <c r="C230" s="88"/>
      <c r="D230" s="909" t="s">
        <v>12</v>
      </c>
      <c r="E230" s="910"/>
      <c r="F230" s="526">
        <f>SUM(F223:F229)</f>
        <v>7</v>
      </c>
      <c r="G230" s="122">
        <f>SUM(G223:G229)</f>
        <v>14.5</v>
      </c>
      <c r="H230" s="122">
        <f>SUM(H223:H229)</f>
        <v>14.7</v>
      </c>
      <c r="I230" s="321" t="s">
        <v>194</v>
      </c>
      <c r="J230" s="16"/>
      <c r="K230" s="79"/>
      <c r="L230" s="79"/>
      <c r="M230" s="79"/>
      <c r="N230" s="64"/>
    </row>
    <row r="231" spans="1:14" s="30" customFormat="1">
      <c r="A231" s="907" t="s">
        <v>565</v>
      </c>
      <c r="B231" s="943" t="s">
        <v>239</v>
      </c>
      <c r="C231" s="28">
        <v>16</v>
      </c>
      <c r="D231" s="62" t="s">
        <v>16</v>
      </c>
      <c r="E231" s="29" t="s">
        <v>190</v>
      </c>
      <c r="F231" s="675">
        <v>22.7</v>
      </c>
      <c r="G231" s="77">
        <v>22</v>
      </c>
      <c r="H231" s="77">
        <v>22</v>
      </c>
      <c r="I231" s="321"/>
      <c r="J231" s="234" t="s">
        <v>1366</v>
      </c>
      <c r="K231" s="4" t="s">
        <v>1367</v>
      </c>
      <c r="L231" s="4" t="s">
        <v>1367</v>
      </c>
      <c r="M231" s="4" t="s">
        <v>1367</v>
      </c>
      <c r="N231" s="64" t="s">
        <v>191</v>
      </c>
    </row>
    <row r="232" spans="1:14" s="30" customFormat="1">
      <c r="A232" s="907"/>
      <c r="B232" s="944"/>
      <c r="C232" s="28">
        <v>16</v>
      </c>
      <c r="D232" s="62" t="s">
        <v>16</v>
      </c>
      <c r="E232" s="41" t="s">
        <v>190</v>
      </c>
      <c r="F232" s="675">
        <v>9.3000000000000007</v>
      </c>
      <c r="G232" s="77">
        <v>15</v>
      </c>
      <c r="H232" s="77">
        <v>15</v>
      </c>
      <c r="I232" s="321"/>
      <c r="J232" s="915" t="s">
        <v>868</v>
      </c>
      <c r="K232" s="916" t="s">
        <v>60</v>
      </c>
      <c r="L232" s="916" t="s">
        <v>60</v>
      </c>
      <c r="M232" s="916" t="s">
        <v>60</v>
      </c>
      <c r="N232" s="64" t="s">
        <v>191</v>
      </c>
    </row>
    <row r="233" spans="1:14" s="30" customFormat="1">
      <c r="A233" s="907"/>
      <c r="B233" s="944"/>
      <c r="C233" s="26">
        <v>16</v>
      </c>
      <c r="D233" s="62" t="s">
        <v>96</v>
      </c>
      <c r="E233" s="41" t="s">
        <v>190</v>
      </c>
      <c r="F233" s="675">
        <v>20</v>
      </c>
      <c r="G233" s="77">
        <v>30</v>
      </c>
      <c r="H233" s="77">
        <v>30</v>
      </c>
      <c r="I233" s="321"/>
      <c r="J233" s="915"/>
      <c r="K233" s="916"/>
      <c r="L233" s="916"/>
      <c r="M233" s="916"/>
      <c r="N233" s="64" t="s">
        <v>191</v>
      </c>
    </row>
    <row r="234" spans="1:14" s="30" customFormat="1" ht="25.5">
      <c r="A234" s="907"/>
      <c r="B234" s="944"/>
      <c r="C234" s="28">
        <v>16</v>
      </c>
      <c r="D234" s="62" t="s">
        <v>16</v>
      </c>
      <c r="E234" s="41" t="s">
        <v>190</v>
      </c>
      <c r="F234" s="675">
        <v>13.8</v>
      </c>
      <c r="G234" s="77"/>
      <c r="H234" s="77"/>
      <c r="I234" s="321"/>
      <c r="J234" s="269" t="s">
        <v>1749</v>
      </c>
      <c r="K234" s="4" t="s">
        <v>1253</v>
      </c>
      <c r="L234" s="4"/>
      <c r="M234" s="4"/>
      <c r="N234" s="64" t="s">
        <v>191</v>
      </c>
    </row>
    <row r="235" spans="1:14" s="30" customFormat="1" ht="13.5" thickBot="1">
      <c r="A235" s="907"/>
      <c r="B235" s="944"/>
      <c r="C235" s="372">
        <v>16</v>
      </c>
      <c r="D235" s="64" t="s">
        <v>16</v>
      </c>
      <c r="E235" s="29" t="s">
        <v>190</v>
      </c>
      <c r="F235" s="675">
        <v>262.10000000000002</v>
      </c>
      <c r="G235" s="77">
        <v>315</v>
      </c>
      <c r="H235" s="77">
        <v>353</v>
      </c>
      <c r="I235" s="321"/>
      <c r="J235" s="269" t="s">
        <v>208</v>
      </c>
      <c r="K235" s="4" t="s">
        <v>1368</v>
      </c>
      <c r="L235" s="4" t="s">
        <v>1368</v>
      </c>
      <c r="M235" s="4" t="s">
        <v>1368</v>
      </c>
      <c r="N235" s="64" t="s">
        <v>191</v>
      </c>
    </row>
    <row r="236" spans="1:14" s="30" customFormat="1" ht="13.5" thickBot="1">
      <c r="A236" s="907"/>
      <c r="B236" s="945"/>
      <c r="C236" s="28"/>
      <c r="D236" s="937" t="s">
        <v>12</v>
      </c>
      <c r="E236" s="938"/>
      <c r="F236" s="526">
        <f t="shared" ref="F236" si="41">SUM(F231:F235)</f>
        <v>327.90000000000003</v>
      </c>
      <c r="G236" s="122">
        <f t="shared" ref="G236:H236" si="42">SUM(G231:G235)</f>
        <v>382</v>
      </c>
      <c r="H236" s="122">
        <f t="shared" si="42"/>
        <v>420</v>
      </c>
      <c r="I236" s="321" t="s">
        <v>194</v>
      </c>
      <c r="J236" s="16"/>
      <c r="K236" s="79"/>
      <c r="L236" s="79"/>
      <c r="M236" s="79"/>
      <c r="N236" s="45"/>
    </row>
    <row r="237" spans="1:14" s="30" customFormat="1">
      <c r="A237" s="930" t="s">
        <v>1494</v>
      </c>
      <c r="B237" s="926" t="s">
        <v>244</v>
      </c>
      <c r="C237" s="26">
        <v>13</v>
      </c>
      <c r="D237" s="62" t="s">
        <v>16</v>
      </c>
      <c r="E237" s="29" t="s">
        <v>192</v>
      </c>
      <c r="F237" s="675">
        <v>67.099999999999994</v>
      </c>
      <c r="G237" s="77">
        <v>80.7</v>
      </c>
      <c r="H237" s="77">
        <v>88.8</v>
      </c>
      <c r="I237" s="321"/>
      <c r="J237" s="269" t="s">
        <v>991</v>
      </c>
      <c r="K237" s="79">
        <v>6</v>
      </c>
      <c r="L237" s="79">
        <v>6</v>
      </c>
      <c r="M237" s="79">
        <v>6</v>
      </c>
      <c r="N237" s="16" t="s">
        <v>125</v>
      </c>
    </row>
    <row r="238" spans="1:14" s="30" customFormat="1" ht="25.5">
      <c r="A238" s="931"/>
      <c r="B238" s="933"/>
      <c r="C238" s="26">
        <v>13</v>
      </c>
      <c r="D238" s="62" t="s">
        <v>16</v>
      </c>
      <c r="E238" s="29" t="s">
        <v>192</v>
      </c>
      <c r="F238" s="675">
        <v>2</v>
      </c>
      <c r="G238" s="77">
        <v>5</v>
      </c>
      <c r="H238" s="77">
        <v>5</v>
      </c>
      <c r="I238" s="321"/>
      <c r="J238" s="269" t="s">
        <v>1403</v>
      </c>
      <c r="K238" s="79">
        <v>40</v>
      </c>
      <c r="L238" s="79">
        <v>10</v>
      </c>
      <c r="M238" s="79">
        <v>15</v>
      </c>
      <c r="N238" s="16" t="s">
        <v>125</v>
      </c>
    </row>
    <row r="239" spans="1:14" s="30" customFormat="1" ht="25.5">
      <c r="A239" s="931"/>
      <c r="B239" s="933"/>
      <c r="C239" s="26">
        <v>13</v>
      </c>
      <c r="D239" s="64" t="s">
        <v>16</v>
      </c>
      <c r="E239" s="41" t="s">
        <v>192</v>
      </c>
      <c r="F239" s="675">
        <v>566.1</v>
      </c>
      <c r="G239" s="77">
        <v>714.3</v>
      </c>
      <c r="H239" s="77">
        <v>784.9</v>
      </c>
      <c r="I239" s="321"/>
      <c r="J239" s="269" t="s">
        <v>992</v>
      </c>
      <c r="K239" s="79" t="s">
        <v>1404</v>
      </c>
      <c r="L239" s="79" t="s">
        <v>1404</v>
      </c>
      <c r="M239" s="79" t="s">
        <v>1404</v>
      </c>
      <c r="N239" s="16" t="s">
        <v>125</v>
      </c>
    </row>
    <row r="240" spans="1:14" s="30" customFormat="1" ht="25.5">
      <c r="A240" s="931"/>
      <c r="B240" s="933"/>
      <c r="C240" s="26">
        <v>13</v>
      </c>
      <c r="D240" s="64" t="s">
        <v>16</v>
      </c>
      <c r="E240" s="41" t="s">
        <v>192</v>
      </c>
      <c r="F240" s="675">
        <v>26.5</v>
      </c>
      <c r="G240" s="77"/>
      <c r="H240" s="77"/>
      <c r="I240" s="321"/>
      <c r="J240" s="269" t="s">
        <v>1749</v>
      </c>
      <c r="K240" s="79">
        <v>18</v>
      </c>
      <c r="L240" s="79"/>
      <c r="M240" s="79"/>
      <c r="N240" s="16" t="s">
        <v>125</v>
      </c>
    </row>
    <row r="241" spans="1:14" s="30" customFormat="1">
      <c r="A241" s="931"/>
      <c r="B241" s="933"/>
      <c r="C241" s="26">
        <v>13</v>
      </c>
      <c r="D241" s="64" t="s">
        <v>16</v>
      </c>
      <c r="E241" s="41" t="s">
        <v>192</v>
      </c>
      <c r="F241" s="675">
        <v>42.3</v>
      </c>
      <c r="G241" s="77">
        <v>50</v>
      </c>
      <c r="H241" s="77">
        <v>51</v>
      </c>
      <c r="I241" s="321"/>
      <c r="J241" s="1020" t="s">
        <v>765</v>
      </c>
      <c r="K241" s="79"/>
      <c r="L241" s="79"/>
      <c r="M241" s="79"/>
      <c r="N241" s="16" t="s">
        <v>125</v>
      </c>
    </row>
    <row r="242" spans="1:14" s="30" customFormat="1" ht="13.5" thickBot="1">
      <c r="A242" s="931"/>
      <c r="B242" s="933"/>
      <c r="C242" s="26">
        <v>13</v>
      </c>
      <c r="D242" s="64" t="s">
        <v>96</v>
      </c>
      <c r="E242" s="41" t="s">
        <v>192</v>
      </c>
      <c r="F242" s="675">
        <v>27.1</v>
      </c>
      <c r="G242" s="77">
        <v>30</v>
      </c>
      <c r="H242" s="77">
        <v>33</v>
      </c>
      <c r="I242" s="321"/>
      <c r="J242" s="1021"/>
      <c r="K242" s="79"/>
      <c r="L242" s="79"/>
      <c r="M242" s="79"/>
      <c r="N242" s="16" t="s">
        <v>125</v>
      </c>
    </row>
    <row r="243" spans="1:14" s="30" customFormat="1" ht="13.5" thickBot="1">
      <c r="A243" s="932"/>
      <c r="B243" s="927"/>
      <c r="C243" s="85"/>
      <c r="D243" s="937" t="s">
        <v>12</v>
      </c>
      <c r="E243" s="938"/>
      <c r="F243" s="526">
        <f t="shared" ref="F243" si="43">SUM(F237:F242)</f>
        <v>731.1</v>
      </c>
      <c r="G243" s="122">
        <f t="shared" ref="G243:H243" si="44">SUM(G237:G242)</f>
        <v>880</v>
      </c>
      <c r="H243" s="122">
        <f t="shared" si="44"/>
        <v>962.69999999999993</v>
      </c>
      <c r="I243" s="321" t="s">
        <v>194</v>
      </c>
      <c r="J243" s="16"/>
      <c r="K243" s="79"/>
      <c r="L243" s="79"/>
      <c r="M243" s="79"/>
      <c r="N243" s="45"/>
    </row>
    <row r="244" spans="1:14">
      <c r="A244" s="907" t="s">
        <v>566</v>
      </c>
      <c r="B244" s="926" t="s">
        <v>605</v>
      </c>
      <c r="C244" s="26">
        <v>1</v>
      </c>
      <c r="D244" s="64" t="s">
        <v>16</v>
      </c>
      <c r="E244" s="357" t="s">
        <v>54</v>
      </c>
      <c r="F244" s="610"/>
      <c r="G244" s="494">
        <v>2</v>
      </c>
      <c r="H244" s="494">
        <v>2</v>
      </c>
      <c r="I244" s="321"/>
      <c r="J244" s="16" t="s">
        <v>1750</v>
      </c>
      <c r="K244" s="26"/>
      <c r="L244" s="26">
        <v>2</v>
      </c>
      <c r="M244" s="26">
        <v>2</v>
      </c>
      <c r="N244" s="16" t="s">
        <v>23</v>
      </c>
    </row>
    <row r="245" spans="1:14" s="30" customFormat="1" ht="13.5" thickBot="1">
      <c r="A245" s="907"/>
      <c r="B245" s="933"/>
      <c r="C245" s="28"/>
      <c r="D245" s="94"/>
      <c r="E245" s="29"/>
      <c r="F245" s="675"/>
      <c r="G245" s="77"/>
      <c r="H245" s="77"/>
      <c r="I245" s="321"/>
      <c r="J245" s="16"/>
      <c r="K245" s="79"/>
      <c r="L245" s="79"/>
      <c r="M245" s="79"/>
      <c r="N245" s="16"/>
    </row>
    <row r="246" spans="1:14" s="30" customFormat="1" ht="13.5" thickBot="1">
      <c r="A246" s="930"/>
      <c r="B246" s="927"/>
      <c r="C246" s="88"/>
      <c r="D246" s="909" t="s">
        <v>12</v>
      </c>
      <c r="E246" s="910"/>
      <c r="F246" s="526">
        <f t="shared" ref="F246:H246" si="45">SUM(F244:F245)</f>
        <v>0</v>
      </c>
      <c r="G246" s="122">
        <f t="shared" si="45"/>
        <v>2</v>
      </c>
      <c r="H246" s="122">
        <f t="shared" si="45"/>
        <v>2</v>
      </c>
      <c r="I246" s="321" t="s">
        <v>408</v>
      </c>
      <c r="J246" s="388"/>
      <c r="K246" s="79"/>
      <c r="L246" s="79"/>
      <c r="M246" s="79"/>
      <c r="N246" s="16"/>
    </row>
    <row r="247" spans="1:14" s="30" customFormat="1" ht="13.5" thickBot="1">
      <c r="A247" s="356" t="s">
        <v>562</v>
      </c>
      <c r="B247" s="957" t="s">
        <v>11</v>
      </c>
      <c r="C247" s="958"/>
      <c r="D247" s="958"/>
      <c r="E247" s="917"/>
      <c r="F247" s="526">
        <f>SUM(F222+F230+F236+F243+F246)</f>
        <v>1066.4000000000001</v>
      </c>
      <c r="G247" s="122">
        <f>SUM(G222+G230+G236+G243+G246)</f>
        <v>1294</v>
      </c>
      <c r="H247" s="122">
        <f>SUM(H222+H230+H236+H243+H246)</f>
        <v>1400.3999999999999</v>
      </c>
      <c r="I247" s="321"/>
      <c r="J247" s="16"/>
      <c r="K247" s="79"/>
      <c r="L247" s="79"/>
      <c r="M247" s="79"/>
      <c r="N247" s="64"/>
    </row>
    <row r="248" spans="1:14" s="30" customFormat="1" ht="13.5" thickBot="1">
      <c r="A248" s="16" t="s">
        <v>567</v>
      </c>
      <c r="B248" s="991" t="s">
        <v>245</v>
      </c>
      <c r="C248" s="992"/>
      <c r="D248" s="992"/>
      <c r="E248" s="992"/>
      <c r="F248" s="610"/>
      <c r="G248" s="478"/>
      <c r="H248" s="478"/>
      <c r="I248" s="680"/>
      <c r="J248" s="16"/>
      <c r="K248" s="79"/>
      <c r="L248" s="79"/>
      <c r="M248" s="79"/>
      <c r="N248" s="16"/>
    </row>
    <row r="249" spans="1:14" s="30" customFormat="1" ht="25.5">
      <c r="A249" s="931" t="s">
        <v>568</v>
      </c>
      <c r="B249" s="933" t="s">
        <v>246</v>
      </c>
      <c r="C249" s="26">
        <v>13</v>
      </c>
      <c r="D249" s="62" t="s">
        <v>16</v>
      </c>
      <c r="E249" s="41" t="s">
        <v>192</v>
      </c>
      <c r="F249" s="596">
        <v>1.3</v>
      </c>
      <c r="G249" s="77">
        <v>3</v>
      </c>
      <c r="H249" s="77">
        <v>3.5</v>
      </c>
      <c r="I249" s="321"/>
      <c r="J249" s="269" t="s">
        <v>247</v>
      </c>
      <c r="K249" s="61" t="s">
        <v>1592</v>
      </c>
      <c r="L249" s="61" t="s">
        <v>1476</v>
      </c>
      <c r="M249" s="61" t="s">
        <v>1593</v>
      </c>
      <c r="N249" s="16" t="s">
        <v>125</v>
      </c>
    </row>
    <row r="250" spans="1:14" s="30" customFormat="1">
      <c r="A250" s="931"/>
      <c r="B250" s="933"/>
      <c r="C250" s="26">
        <v>13</v>
      </c>
      <c r="D250" s="64" t="s">
        <v>16</v>
      </c>
      <c r="E250" s="41" t="s">
        <v>192</v>
      </c>
      <c r="F250" s="675">
        <v>2.2000000000000002</v>
      </c>
      <c r="G250" s="77">
        <v>7</v>
      </c>
      <c r="H250" s="77">
        <v>7.5</v>
      </c>
      <c r="I250" s="321"/>
      <c r="J250" s="269" t="s">
        <v>499</v>
      </c>
      <c r="K250" s="26">
        <v>15</v>
      </c>
      <c r="L250" s="26">
        <v>20</v>
      </c>
      <c r="M250" s="26">
        <v>20</v>
      </c>
      <c r="N250" s="16" t="s">
        <v>125</v>
      </c>
    </row>
    <row r="251" spans="1:14" s="30" customFormat="1" ht="25.5">
      <c r="A251" s="931"/>
      <c r="B251" s="933"/>
      <c r="C251" s="26">
        <v>13</v>
      </c>
      <c r="D251" s="64" t="s">
        <v>16</v>
      </c>
      <c r="E251" s="41" t="s">
        <v>192</v>
      </c>
      <c r="F251" s="675">
        <v>1.9</v>
      </c>
      <c r="G251" s="77">
        <v>3.5</v>
      </c>
      <c r="H251" s="77">
        <v>4</v>
      </c>
      <c r="I251" s="321"/>
      <c r="J251" s="16" t="s">
        <v>1717</v>
      </c>
      <c r="K251" s="26">
        <v>8</v>
      </c>
      <c r="L251" s="26">
        <v>8</v>
      </c>
      <c r="M251" s="79">
        <v>8</v>
      </c>
      <c r="N251" s="16" t="s">
        <v>125</v>
      </c>
    </row>
    <row r="252" spans="1:14" s="30" customFormat="1">
      <c r="A252" s="931"/>
      <c r="B252" s="933"/>
      <c r="C252" s="26">
        <v>15</v>
      </c>
      <c r="D252" s="62" t="s">
        <v>16</v>
      </c>
      <c r="E252" s="29" t="s">
        <v>1539</v>
      </c>
      <c r="F252" s="675">
        <v>2.1</v>
      </c>
      <c r="G252" s="77"/>
      <c r="H252" s="77"/>
      <c r="I252" s="321"/>
      <c r="J252" s="911" t="s">
        <v>1352</v>
      </c>
      <c r="K252" s="946" t="s">
        <v>1353</v>
      </c>
      <c r="L252" s="946"/>
      <c r="M252" s="912"/>
      <c r="N252" s="16" t="s">
        <v>134</v>
      </c>
    </row>
    <row r="253" spans="1:14" s="30" customFormat="1">
      <c r="A253" s="931"/>
      <c r="B253" s="933"/>
      <c r="C253" s="26">
        <v>15</v>
      </c>
      <c r="D253" s="62" t="s">
        <v>43</v>
      </c>
      <c r="E253" s="29" t="s">
        <v>1042</v>
      </c>
      <c r="F253" s="675">
        <v>4.9000000000000004</v>
      </c>
      <c r="G253" s="77"/>
      <c r="H253" s="77"/>
      <c r="I253" s="321"/>
      <c r="J253" s="911"/>
      <c r="K253" s="946"/>
      <c r="L253" s="946"/>
      <c r="M253" s="912"/>
      <c r="N253" s="16" t="s">
        <v>134</v>
      </c>
    </row>
    <row r="254" spans="1:14" s="30" customFormat="1" ht="26.25" thickBot="1">
      <c r="A254" s="931"/>
      <c r="B254" s="933"/>
      <c r="C254" s="26">
        <v>15</v>
      </c>
      <c r="D254" s="62" t="s">
        <v>16</v>
      </c>
      <c r="E254" s="29" t="s">
        <v>190</v>
      </c>
      <c r="F254" s="675">
        <v>1.3</v>
      </c>
      <c r="G254" s="113">
        <v>4.5</v>
      </c>
      <c r="H254" s="113">
        <v>5</v>
      </c>
      <c r="I254" s="321"/>
      <c r="J254" s="593" t="s">
        <v>1354</v>
      </c>
      <c r="K254" s="60" t="s">
        <v>1355</v>
      </c>
      <c r="L254" s="60" t="s">
        <v>1356</v>
      </c>
      <c r="M254" s="60" t="s">
        <v>1357</v>
      </c>
      <c r="N254" s="16" t="s">
        <v>134</v>
      </c>
    </row>
    <row r="255" spans="1:14" s="30" customFormat="1" ht="13.5" thickBot="1">
      <c r="A255" s="932"/>
      <c r="B255" s="927"/>
      <c r="C255" s="80"/>
      <c r="D255" s="937" t="s">
        <v>12</v>
      </c>
      <c r="E255" s="938"/>
      <c r="F255" s="526">
        <f t="shared" ref="F255" si="46">SUM(F249:F254)</f>
        <v>13.700000000000001</v>
      </c>
      <c r="G255" s="122">
        <f t="shared" ref="G255:H255" si="47">SUM(G249:G254)</f>
        <v>18</v>
      </c>
      <c r="H255" s="122">
        <f t="shared" si="47"/>
        <v>20</v>
      </c>
      <c r="I255" s="321" t="s">
        <v>1834</v>
      </c>
      <c r="J255" s="16"/>
      <c r="K255" s="79"/>
      <c r="L255" s="79"/>
      <c r="M255" s="79"/>
      <c r="N255" s="45"/>
    </row>
    <row r="256" spans="1:14" ht="38.25">
      <c r="A256" s="930" t="s">
        <v>569</v>
      </c>
      <c r="B256" s="926" t="s">
        <v>1462</v>
      </c>
      <c r="C256" s="28">
        <v>1</v>
      </c>
      <c r="D256" s="94" t="s">
        <v>16</v>
      </c>
      <c r="E256" s="350" t="s">
        <v>54</v>
      </c>
      <c r="F256" s="771"/>
      <c r="G256" s="494">
        <v>3</v>
      </c>
      <c r="H256" s="494">
        <v>3.5</v>
      </c>
      <c r="I256" s="321"/>
      <c r="J256" s="269" t="s">
        <v>1509</v>
      </c>
      <c r="K256" s="26"/>
      <c r="L256" s="26">
        <v>3</v>
      </c>
      <c r="M256" s="26">
        <v>3</v>
      </c>
      <c r="N256" s="16" t="s">
        <v>23</v>
      </c>
    </row>
    <row r="257" spans="1:14" s="30" customFormat="1" ht="13.5" thickBot="1">
      <c r="A257" s="931"/>
      <c r="B257" s="933"/>
      <c r="C257" s="28"/>
      <c r="D257" s="94"/>
      <c r="E257" s="29"/>
      <c r="F257" s="596"/>
      <c r="G257" s="77"/>
      <c r="H257" s="77"/>
      <c r="I257" s="321"/>
      <c r="J257" s="396"/>
      <c r="K257" s="129"/>
      <c r="L257" s="129"/>
      <c r="M257" s="129"/>
      <c r="N257" s="42"/>
    </row>
    <row r="258" spans="1:14" s="30" customFormat="1" ht="13.5" thickBot="1">
      <c r="A258" s="932"/>
      <c r="B258" s="927"/>
      <c r="C258" s="80"/>
      <c r="D258" s="937" t="s">
        <v>12</v>
      </c>
      <c r="E258" s="938"/>
      <c r="F258" s="526">
        <f t="shared" ref="F258" si="48">SUM(F256:F257)</f>
        <v>0</v>
      </c>
      <c r="G258" s="122">
        <f t="shared" ref="G258:H258" si="49">SUM(G256:G257)</f>
        <v>3</v>
      </c>
      <c r="H258" s="122">
        <f t="shared" si="49"/>
        <v>3.5</v>
      </c>
      <c r="I258" s="321" t="s">
        <v>1834</v>
      </c>
      <c r="J258" s="16"/>
      <c r="K258" s="79"/>
      <c r="L258" s="79"/>
      <c r="M258" s="79"/>
      <c r="N258" s="45"/>
    </row>
    <row r="259" spans="1:14" ht="25.5">
      <c r="A259" s="907" t="s">
        <v>570</v>
      </c>
      <c r="B259" s="926" t="s">
        <v>479</v>
      </c>
      <c r="C259" s="115" t="s">
        <v>7</v>
      </c>
      <c r="D259" s="64" t="s">
        <v>16</v>
      </c>
      <c r="E259" s="357" t="s">
        <v>190</v>
      </c>
      <c r="F259" s="610"/>
      <c r="G259" s="494">
        <v>9</v>
      </c>
      <c r="H259" s="494">
        <v>10</v>
      </c>
      <c r="I259" s="321"/>
      <c r="J259" s="269" t="s">
        <v>1408</v>
      </c>
      <c r="K259" s="26" t="s">
        <v>1069</v>
      </c>
      <c r="L259" s="26" t="s">
        <v>1407</v>
      </c>
      <c r="M259" s="26" t="s">
        <v>1407</v>
      </c>
      <c r="N259" s="16" t="s">
        <v>23</v>
      </c>
    </row>
    <row r="260" spans="1:14" ht="13.5" thickBot="1">
      <c r="A260" s="907"/>
      <c r="B260" s="933"/>
      <c r="C260" s="28"/>
      <c r="D260" s="94"/>
      <c r="E260" s="350"/>
      <c r="F260" s="610"/>
      <c r="G260" s="494"/>
      <c r="H260" s="494"/>
      <c r="I260" s="321"/>
      <c r="J260" s="382"/>
      <c r="K260" s="26"/>
      <c r="L260" s="26"/>
      <c r="M260" s="26"/>
      <c r="N260" s="16"/>
    </row>
    <row r="261" spans="1:14" s="30" customFormat="1" ht="13.5" thickBot="1">
      <c r="A261" s="930"/>
      <c r="B261" s="927"/>
      <c r="C261" s="88"/>
      <c r="D261" s="909" t="s">
        <v>12</v>
      </c>
      <c r="E261" s="910"/>
      <c r="F261" s="526">
        <f t="shared" ref="F261" si="50">SUM(F259:F260)</f>
        <v>0</v>
      </c>
      <c r="G261" s="122">
        <f t="shared" ref="G261:H261" si="51">SUM(G259:G260)</f>
        <v>9</v>
      </c>
      <c r="H261" s="122">
        <f t="shared" si="51"/>
        <v>10</v>
      </c>
      <c r="I261" s="321" t="s">
        <v>1834</v>
      </c>
      <c r="J261" s="395"/>
      <c r="K261" s="129"/>
      <c r="L261" s="129"/>
      <c r="M261" s="129"/>
      <c r="N261" s="42"/>
    </row>
    <row r="262" spans="1:14" s="30" customFormat="1" ht="13.5" thickBot="1">
      <c r="A262" s="293" t="s">
        <v>567</v>
      </c>
      <c r="B262" s="981" t="s">
        <v>11</v>
      </c>
      <c r="C262" s="982"/>
      <c r="D262" s="982"/>
      <c r="E262" s="982"/>
      <c r="F262" s="526">
        <f t="shared" ref="F262" si="52">SUM(F255+F258+F261)</f>
        <v>13.700000000000001</v>
      </c>
      <c r="G262" s="122">
        <f t="shared" ref="G262:H262" si="53">SUM(G255+G258+G261)</f>
        <v>30</v>
      </c>
      <c r="H262" s="122">
        <f t="shared" si="53"/>
        <v>33.5</v>
      </c>
      <c r="I262" s="321"/>
      <c r="J262" s="16"/>
      <c r="K262" s="79"/>
      <c r="L262" s="79"/>
      <c r="M262" s="79"/>
      <c r="N262" s="64"/>
    </row>
    <row r="263" spans="1:14" s="30" customFormat="1" ht="13.5" thickBot="1">
      <c r="A263" s="292" t="s">
        <v>6</v>
      </c>
      <c r="B263" s="981" t="s">
        <v>13</v>
      </c>
      <c r="C263" s="982"/>
      <c r="D263" s="982"/>
      <c r="E263" s="982"/>
      <c r="F263" s="526">
        <f>(F218+F247+F262)</f>
        <v>1213.0000000000002</v>
      </c>
      <c r="G263" s="122">
        <f>(G218+G247+G262)</f>
        <v>1506.1</v>
      </c>
      <c r="H263" s="122">
        <f>(H218+H247+H262)</f>
        <v>1503.8999999999999</v>
      </c>
      <c r="I263" s="321"/>
      <c r="J263" s="16"/>
      <c r="K263" s="79"/>
      <c r="L263" s="79"/>
      <c r="M263" s="79"/>
      <c r="N263" s="64"/>
    </row>
    <row r="264" spans="1:14" s="30" customFormat="1" ht="13.5" thickBot="1">
      <c r="A264" s="1000" t="s">
        <v>186</v>
      </c>
      <c r="B264" s="1000"/>
      <c r="C264" s="1000"/>
      <c r="D264" s="1000"/>
      <c r="E264" s="1000"/>
      <c r="F264" s="526">
        <f>(F263+F131+F205)</f>
        <v>4286.8140000000003</v>
      </c>
      <c r="G264" s="122">
        <f>(G263+G131+G205)</f>
        <v>4394.1000000000004</v>
      </c>
      <c r="H264" s="122">
        <f>(H263+H131+H205)</f>
        <v>5022.3</v>
      </c>
      <c r="I264" s="321"/>
      <c r="J264" s="16"/>
      <c r="K264" s="79"/>
      <c r="L264" s="79"/>
      <c r="M264" s="79"/>
      <c r="N264" s="64"/>
    </row>
    <row r="265" spans="1:14" s="30" customFormat="1" ht="13.5" thickBot="1">
      <c r="A265" s="152"/>
      <c r="B265" s="152"/>
      <c r="C265" s="40"/>
      <c r="D265" s="152"/>
      <c r="E265" s="152"/>
      <c r="F265" s="858"/>
      <c r="G265" s="271"/>
      <c r="H265" s="271"/>
      <c r="I265" s="271"/>
      <c r="J265" s="99"/>
      <c r="K265" s="31"/>
      <c r="L265" s="31"/>
      <c r="M265" s="31"/>
      <c r="N265" s="152"/>
    </row>
    <row r="266" spans="1:14" s="30" customFormat="1" ht="26.25" thickBot="1">
      <c r="A266" s="983" t="s">
        <v>528</v>
      </c>
      <c r="B266" s="984"/>
      <c r="C266" s="984"/>
      <c r="D266" s="984"/>
      <c r="E266" s="985"/>
      <c r="F266" s="859" t="s">
        <v>1047</v>
      </c>
      <c r="G266" s="39" t="s">
        <v>719</v>
      </c>
      <c r="H266" s="39" t="s">
        <v>1046</v>
      </c>
      <c r="I266" s="107"/>
      <c r="J266" s="99"/>
      <c r="K266" s="40"/>
      <c r="L266" s="40"/>
      <c r="M266" s="40"/>
      <c r="N266" s="99"/>
    </row>
    <row r="267" spans="1:14" s="30" customFormat="1" ht="13.5" thickBot="1">
      <c r="A267" s="986" t="s">
        <v>73</v>
      </c>
      <c r="B267" s="987"/>
      <c r="C267" s="987"/>
      <c r="D267" s="987"/>
      <c r="E267" s="988"/>
      <c r="F267" s="502">
        <f>SUM(F268:F273)</f>
        <v>3516.2040000000002</v>
      </c>
      <c r="G267" s="105">
        <f>SUM(G268:G273)</f>
        <v>3993.0999999999995</v>
      </c>
      <c r="H267" s="78">
        <f>SUM(H268:H273)</f>
        <v>4622.3</v>
      </c>
      <c r="I267" s="74"/>
      <c r="J267" s="397"/>
      <c r="K267" s="31"/>
      <c r="L267" s="31"/>
      <c r="M267" s="31"/>
    </row>
    <row r="268" spans="1:14" s="30" customFormat="1">
      <c r="A268" s="1016" t="s">
        <v>67</v>
      </c>
      <c r="B268" s="1017"/>
      <c r="C268" s="1017"/>
      <c r="D268" s="1017"/>
      <c r="E268" s="1018"/>
      <c r="F268" s="792">
        <f>SUMIF(D7:D265,"SB",F7:F265)</f>
        <v>3351.9</v>
      </c>
      <c r="G268" s="106">
        <f>SUMIF(D7:D265,"SB",G7:G265)</f>
        <v>3821.3999999999996</v>
      </c>
      <c r="H268" s="113">
        <f>SUMIF(D7:D265,"SB",H7:H265)</f>
        <v>4443.4000000000005</v>
      </c>
      <c r="I268" s="74"/>
      <c r="J268" s="99"/>
      <c r="K268" s="31"/>
      <c r="L268" s="31"/>
      <c r="M268" s="31"/>
      <c r="N268" s="181"/>
    </row>
    <row r="269" spans="1:14" s="30" customFormat="1">
      <c r="A269" s="1001" t="s">
        <v>68</v>
      </c>
      <c r="B269" s="1002"/>
      <c r="C269" s="1002"/>
      <c r="D269" s="1002"/>
      <c r="E269" s="1003"/>
      <c r="F269" s="792">
        <f>SUMIF(D7:D266,"VD",F7:F266)</f>
        <v>24.504000000000001</v>
      </c>
      <c r="G269" s="106">
        <f>SUMIF(D7:D266,"VD",G7:G266)</f>
        <v>30</v>
      </c>
      <c r="H269" s="113">
        <f>SUMIF(D7:D266,"VD",H7:H266)</f>
        <v>31</v>
      </c>
      <c r="I269" s="74"/>
      <c r="J269" s="99"/>
      <c r="K269" s="31"/>
      <c r="L269" s="31"/>
      <c r="M269" s="31"/>
    </row>
    <row r="270" spans="1:14" s="30" customFormat="1">
      <c r="A270" s="1001" t="s">
        <v>69</v>
      </c>
      <c r="B270" s="1002"/>
      <c r="C270" s="1002"/>
      <c r="D270" s="1002"/>
      <c r="E270" s="1003"/>
      <c r="F270" s="792">
        <f>SUMIF(D7:D265,"SP",F7:F265)</f>
        <v>139.79999999999998</v>
      </c>
      <c r="G270" s="106">
        <f>SUMIF(D7:D265,"SP",G7:G265)</f>
        <v>141.69999999999999</v>
      </c>
      <c r="H270" s="113">
        <f>SUMIF(D7:D265,"SP",H7:H265)</f>
        <v>147.9</v>
      </c>
      <c r="I270" s="74"/>
      <c r="J270" s="99"/>
      <c r="K270" s="31"/>
      <c r="L270" s="31"/>
      <c r="M270" s="31"/>
    </row>
    <row r="271" spans="1:14" s="30" customFormat="1">
      <c r="A271" s="1001" t="s">
        <v>70</v>
      </c>
      <c r="B271" s="1002"/>
      <c r="C271" s="1002"/>
      <c r="D271" s="1002"/>
      <c r="E271" s="1003"/>
      <c r="F271" s="792">
        <f>SUMIF(D7:D265,"ESB",F7:F265)</f>
        <v>0</v>
      </c>
      <c r="G271" s="106">
        <f>SUMIF(D7:D265,"ESB",G7:G265)</f>
        <v>0</v>
      </c>
      <c r="H271" s="113">
        <f>SUMIF(D7:D265,"ESB",H7:H265)</f>
        <v>0</v>
      </c>
      <c r="I271" s="74"/>
      <c r="J271" s="99"/>
      <c r="K271" s="31"/>
      <c r="L271" s="31"/>
      <c r="M271" s="31"/>
    </row>
    <row r="272" spans="1:14" s="30" customFormat="1">
      <c r="A272" s="1001" t="s">
        <v>71</v>
      </c>
      <c r="B272" s="1002"/>
      <c r="C272" s="1002"/>
      <c r="D272" s="1002"/>
      <c r="E272" s="1003"/>
      <c r="F272" s="792">
        <f>SUMIF(D7:D264,"SL",F7:F264)</f>
        <v>0</v>
      </c>
      <c r="G272" s="106">
        <f>SUMIF(D7:D266,"SL",G7:G266)</f>
        <v>0</v>
      </c>
      <c r="H272" s="113">
        <f>SUMIF(D7:D264,"SL",H7:H264)</f>
        <v>0</v>
      </c>
      <c r="I272" s="74"/>
      <c r="J272" s="99"/>
      <c r="K272" s="31"/>
      <c r="L272" s="31"/>
      <c r="M272" s="31"/>
    </row>
    <row r="273" spans="1:14" s="30" customFormat="1" ht="13.5" thickBot="1">
      <c r="A273" s="1004" t="s">
        <v>72</v>
      </c>
      <c r="B273" s="1005"/>
      <c r="C273" s="1005"/>
      <c r="D273" s="1005"/>
      <c r="E273" s="1006"/>
      <c r="F273" s="792">
        <f>SUMIF(D7:D263,"AML",F7:F263)</f>
        <v>0</v>
      </c>
      <c r="G273" s="106">
        <f>SUMIF(D7:D267,"AML",G7:G267)</f>
        <v>0</v>
      </c>
      <c r="H273" s="113">
        <f>SUMIF(D7:D263,"AML",H7:H263)</f>
        <v>0</v>
      </c>
      <c r="I273" s="74"/>
      <c r="J273" s="99"/>
      <c r="K273" s="31"/>
      <c r="L273" s="31"/>
      <c r="M273" s="31"/>
    </row>
    <row r="274" spans="1:14" s="30" customFormat="1" ht="13.5" thickBot="1">
      <c r="A274" s="986" t="s">
        <v>74</v>
      </c>
      <c r="B274" s="987"/>
      <c r="C274" s="987"/>
      <c r="D274" s="987"/>
      <c r="E274" s="988"/>
      <c r="F274" s="502">
        <f>SUM(F275:F277)</f>
        <v>770.61</v>
      </c>
      <c r="G274" s="105">
        <f>SUM(G275:G277)</f>
        <v>401</v>
      </c>
      <c r="H274" s="78">
        <f>SUM(H275:H277)</f>
        <v>400</v>
      </c>
      <c r="I274" s="74"/>
      <c r="J274" s="99"/>
      <c r="K274" s="31"/>
      <c r="L274" s="31"/>
      <c r="M274" s="31"/>
    </row>
    <row r="275" spans="1:14" s="30" customFormat="1">
      <c r="A275" s="1007" t="s">
        <v>25</v>
      </c>
      <c r="B275" s="1008"/>
      <c r="C275" s="1008"/>
      <c r="D275" s="1008"/>
      <c r="E275" s="1009"/>
      <c r="F275" s="792">
        <f>SUMIF(D9:D264,"ES",F9:F264)</f>
        <v>204.6</v>
      </c>
      <c r="G275" s="106">
        <f>SUMIF(D9:D264,"ES",G9:G264)</f>
        <v>401</v>
      </c>
      <c r="H275" s="113">
        <f>SUMIF(D9:D264,"ES",H9:H264)</f>
        <v>100</v>
      </c>
      <c r="I275" s="74"/>
      <c r="J275" s="99"/>
      <c r="K275" s="31"/>
      <c r="L275" s="31"/>
      <c r="M275" s="31"/>
    </row>
    <row r="276" spans="1:14" s="30" customFormat="1">
      <c r="A276" s="1010" t="s">
        <v>495</v>
      </c>
      <c r="B276" s="1011"/>
      <c r="C276" s="1011"/>
      <c r="D276" s="1011"/>
      <c r="E276" s="1012"/>
      <c r="F276" s="792">
        <f>SUMIF(D9:D264,"VB",F9:F264)</f>
        <v>566.01</v>
      </c>
      <c r="G276" s="106">
        <f>SUMIF(D9:D264,"VB",G9:G264)</f>
        <v>0</v>
      </c>
      <c r="H276" s="113">
        <f>SUMIF(D9:D264,"VB",H9:H264)</f>
        <v>150</v>
      </c>
      <c r="I276" s="74"/>
      <c r="J276" s="99"/>
      <c r="K276" s="31"/>
      <c r="L276" s="31"/>
      <c r="M276" s="31"/>
    </row>
    <row r="277" spans="1:14" s="30" customFormat="1" ht="13.5" thickBot="1">
      <c r="A277" s="1013" t="s">
        <v>26</v>
      </c>
      <c r="B277" s="1014"/>
      <c r="C277" s="1014"/>
      <c r="D277" s="1014"/>
      <c r="E277" s="1015"/>
      <c r="F277" s="860">
        <f>SUMIF(D9:D264,"Kt.",F9:F264)</f>
        <v>0</v>
      </c>
      <c r="G277" s="247">
        <f>SUMIF(D9:D264,"Kt.",G9:G264)</f>
        <v>0</v>
      </c>
      <c r="H277" s="265">
        <f>SUMIF(D9:D264,"Kt.",H9:H264)</f>
        <v>150</v>
      </c>
      <c r="I277" s="74"/>
      <c r="J277" s="99"/>
      <c r="K277" s="31"/>
      <c r="L277" s="31"/>
      <c r="M277" s="31"/>
    </row>
    <row r="278" spans="1:14" s="30" customFormat="1" ht="13.5" thickBot="1">
      <c r="A278" s="997" t="s">
        <v>75</v>
      </c>
      <c r="B278" s="998"/>
      <c r="C278" s="998"/>
      <c r="D278" s="998"/>
      <c r="E278" s="999"/>
      <c r="F278" s="502">
        <f>SUM(F267+F274)</f>
        <v>4286.8140000000003</v>
      </c>
      <c r="G278" s="78">
        <f>SUM(G267+G274)</f>
        <v>4394.0999999999995</v>
      </c>
      <c r="H278" s="78">
        <f>SUM(H267+H274)</f>
        <v>5022.3</v>
      </c>
      <c r="I278" s="31"/>
      <c r="J278" s="99"/>
      <c r="K278" s="31"/>
      <c r="L278" s="31"/>
      <c r="M278" s="31"/>
    </row>
    <row r="279" spans="1:14" s="30" customFormat="1">
      <c r="A279" s="1007" t="s">
        <v>65</v>
      </c>
      <c r="B279" s="1008"/>
      <c r="C279" s="1008"/>
      <c r="D279" s="1008"/>
      <c r="E279" s="1009"/>
      <c r="F279" s="861">
        <f>SUMIF(C11:C266,"1R",F11:F266)</f>
        <v>205</v>
      </c>
      <c r="G279" s="77">
        <f>SUMIF(C11:C266,"1R",G11:G266)</f>
        <v>175.5</v>
      </c>
      <c r="H279" s="77">
        <f>SUMIF(C11:C266,"1R",H11:H266)</f>
        <v>0</v>
      </c>
      <c r="I279" s="31"/>
      <c r="J279" s="99"/>
      <c r="K279" s="31"/>
      <c r="L279" s="31"/>
      <c r="M279" s="31"/>
      <c r="N279" s="99"/>
    </row>
    <row r="280" spans="1:14" s="30" customFormat="1" ht="13.5" thickBot="1">
      <c r="A280" s="994" t="s">
        <v>66</v>
      </c>
      <c r="B280" s="995"/>
      <c r="C280" s="995"/>
      <c r="D280" s="995"/>
      <c r="E280" s="996"/>
      <c r="F280" s="862">
        <f>SUM(F278-3355.8)</f>
        <v>931.01400000000012</v>
      </c>
      <c r="G280" s="265">
        <f>SUM(G278-F278)</f>
        <v>107.28599999999915</v>
      </c>
      <c r="H280" s="265">
        <f>SUM(H278-G278)</f>
        <v>628.20000000000073</v>
      </c>
      <c r="I280" s="31"/>
      <c r="J280" s="99"/>
      <c r="K280" s="31"/>
      <c r="L280" s="31"/>
      <c r="M280" s="31"/>
      <c r="N280" s="99"/>
    </row>
  </sheetData>
  <sheetProtection formatCells="0" formatColumns="0" formatRows="0" deleteColumns="0" deleteRows="0" sort="0"/>
  <autoFilter ref="A10:N280" xr:uid="{170007AF-4D57-4723-93D3-242B30F00AC0}"/>
  <mergeCells count="252">
    <mergeCell ref="M34:M36"/>
    <mergeCell ref="J115:J116"/>
    <mergeCell ref="J224:J225"/>
    <mergeCell ref="M138:M139"/>
    <mergeCell ref="L138:L139"/>
    <mergeCell ref="J146:J147"/>
    <mergeCell ref="K224:K225"/>
    <mergeCell ref="K228:K229"/>
    <mergeCell ref="L228:L229"/>
    <mergeCell ref="M228:M229"/>
    <mergeCell ref="L226:L227"/>
    <mergeCell ref="M226:M227"/>
    <mergeCell ref="J193:J194"/>
    <mergeCell ref="L34:L36"/>
    <mergeCell ref="K34:K36"/>
    <mergeCell ref="J34:J36"/>
    <mergeCell ref="L193:L194"/>
    <mergeCell ref="M193:M194"/>
    <mergeCell ref="J177:J178"/>
    <mergeCell ref="K177:K178"/>
    <mergeCell ref="L177:L178"/>
    <mergeCell ref="M177:M178"/>
    <mergeCell ref="J186:J187"/>
    <mergeCell ref="K186:K187"/>
    <mergeCell ref="K252:K253"/>
    <mergeCell ref="L252:L253"/>
    <mergeCell ref="M252:M253"/>
    <mergeCell ref="L224:L225"/>
    <mergeCell ref="M224:M225"/>
    <mergeCell ref="J232:J233"/>
    <mergeCell ref="K232:K233"/>
    <mergeCell ref="L232:L233"/>
    <mergeCell ref="M232:M233"/>
    <mergeCell ref="K226:K227"/>
    <mergeCell ref="J226:J227"/>
    <mergeCell ref="J228:J229"/>
    <mergeCell ref="J241:J242"/>
    <mergeCell ref="J252:J253"/>
    <mergeCell ref="A280:E280"/>
    <mergeCell ref="A278:E278"/>
    <mergeCell ref="A264:E264"/>
    <mergeCell ref="A271:E271"/>
    <mergeCell ref="A272:E272"/>
    <mergeCell ref="A273:E273"/>
    <mergeCell ref="A274:E274"/>
    <mergeCell ref="A275:E275"/>
    <mergeCell ref="A256:A258"/>
    <mergeCell ref="A276:E276"/>
    <mergeCell ref="A277:E277"/>
    <mergeCell ref="A268:E268"/>
    <mergeCell ref="A269:E269"/>
    <mergeCell ref="A279:E279"/>
    <mergeCell ref="A270:E270"/>
    <mergeCell ref="B199:B203"/>
    <mergeCell ref="D261:E261"/>
    <mergeCell ref="B220:B222"/>
    <mergeCell ref="B219:E219"/>
    <mergeCell ref="A231:A236"/>
    <mergeCell ref="A237:A243"/>
    <mergeCell ref="B237:B243"/>
    <mergeCell ref="B247:E247"/>
    <mergeCell ref="B248:E248"/>
    <mergeCell ref="D236:E236"/>
    <mergeCell ref="B231:B236"/>
    <mergeCell ref="D210:E210"/>
    <mergeCell ref="D255:E255"/>
    <mergeCell ref="A223:A230"/>
    <mergeCell ref="B223:B230"/>
    <mergeCell ref="A244:A246"/>
    <mergeCell ref="B244:B246"/>
    <mergeCell ref="D246:E246"/>
    <mergeCell ref="B249:B255"/>
    <mergeCell ref="A220:A222"/>
    <mergeCell ref="A211:A217"/>
    <mergeCell ref="B211:B217"/>
    <mergeCell ref="D217:E217"/>
    <mergeCell ref="B31:B33"/>
    <mergeCell ref="D198:E198"/>
    <mergeCell ref="D171:E171"/>
    <mergeCell ref="B262:E262"/>
    <mergeCell ref="B263:E263"/>
    <mergeCell ref="A266:E266"/>
    <mergeCell ref="A267:E267"/>
    <mergeCell ref="B206:E206"/>
    <mergeCell ref="A208:A210"/>
    <mergeCell ref="B181:B183"/>
    <mergeCell ref="D183:E183"/>
    <mergeCell ref="A186:A189"/>
    <mergeCell ref="B186:B189"/>
    <mergeCell ref="D189:E189"/>
    <mergeCell ref="B207:E207"/>
    <mergeCell ref="D230:E230"/>
    <mergeCell ref="D222:E222"/>
    <mergeCell ref="B256:B258"/>
    <mergeCell ref="D258:E258"/>
    <mergeCell ref="A259:A261"/>
    <mergeCell ref="B259:B261"/>
    <mergeCell ref="A249:A255"/>
    <mergeCell ref="A199:A203"/>
    <mergeCell ref="D243:E243"/>
    <mergeCell ref="A31:A33"/>
    <mergeCell ref="A16:A18"/>
    <mergeCell ref="A190:A198"/>
    <mergeCell ref="B190:B198"/>
    <mergeCell ref="D180:E180"/>
    <mergeCell ref="B208:B210"/>
    <mergeCell ref="K1:N1"/>
    <mergeCell ref="M3:N3"/>
    <mergeCell ref="J6:M7"/>
    <mergeCell ref="K8:K9"/>
    <mergeCell ref="J8:J9"/>
    <mergeCell ref="K2:N2"/>
    <mergeCell ref="E6:E9"/>
    <mergeCell ref="I6:I9"/>
    <mergeCell ref="A2:J2"/>
    <mergeCell ref="A3:J3"/>
    <mergeCell ref="A4:N4"/>
    <mergeCell ref="F6:F9"/>
    <mergeCell ref="N6:N9"/>
    <mergeCell ref="A6:A9"/>
    <mergeCell ref="B6:B9"/>
    <mergeCell ref="C6:C9"/>
    <mergeCell ref="D6:D9"/>
    <mergeCell ref="M8:M9"/>
    <mergeCell ref="L8:L9"/>
    <mergeCell ref="G6:G9"/>
    <mergeCell ref="H6:H9"/>
    <mergeCell ref="F1:H1"/>
    <mergeCell ref="B5:G5"/>
    <mergeCell ref="D203:E203"/>
    <mergeCell ref="B204:E204"/>
    <mergeCell ref="B205:E205"/>
    <mergeCell ref="B218:E218"/>
    <mergeCell ref="B11:E11"/>
    <mergeCell ref="B184:E184"/>
    <mergeCell ref="K115:K116"/>
    <mergeCell ref="L115:L116"/>
    <mergeCell ref="B169:B171"/>
    <mergeCell ref="D33:E33"/>
    <mergeCell ref="B16:B18"/>
    <mergeCell ref="D18:E18"/>
    <mergeCell ref="D66:E66"/>
    <mergeCell ref="B27:B30"/>
    <mergeCell ref="B76:B82"/>
    <mergeCell ref="D82:E82"/>
    <mergeCell ref="B47:B51"/>
    <mergeCell ref="D51:E51"/>
    <mergeCell ref="B12:E12"/>
    <mergeCell ref="A69:A71"/>
    <mergeCell ref="B69:B71"/>
    <mergeCell ref="D71:E71"/>
    <mergeCell ref="A88:A91"/>
    <mergeCell ref="B88:B91"/>
    <mergeCell ref="D91:E91"/>
    <mergeCell ref="A83:A87"/>
    <mergeCell ref="B83:B87"/>
    <mergeCell ref="D87:E87"/>
    <mergeCell ref="B72:B75"/>
    <mergeCell ref="A13:A15"/>
    <mergeCell ref="B13:B15"/>
    <mergeCell ref="D15:E15"/>
    <mergeCell ref="D37:E37"/>
    <mergeCell ref="D75:E75"/>
    <mergeCell ref="B67:E67"/>
    <mergeCell ref="B68:E68"/>
    <mergeCell ref="A100:A102"/>
    <mergeCell ref="A92:A99"/>
    <mergeCell ref="B92:B99"/>
    <mergeCell ref="D99:E99"/>
    <mergeCell ref="A34:A37"/>
    <mergeCell ref="B19:B23"/>
    <mergeCell ref="D23:E23"/>
    <mergeCell ref="B24:B26"/>
    <mergeCell ref="D26:E26"/>
    <mergeCell ref="D30:E30"/>
    <mergeCell ref="A52:A66"/>
    <mergeCell ref="B52:B66"/>
    <mergeCell ref="A47:A51"/>
    <mergeCell ref="A72:A75"/>
    <mergeCell ref="D46:E46"/>
    <mergeCell ref="A24:A26"/>
    <mergeCell ref="A27:A30"/>
    <mergeCell ref="A19:A23"/>
    <mergeCell ref="B100:B102"/>
    <mergeCell ref="D102:E102"/>
    <mergeCell ref="A38:A46"/>
    <mergeCell ref="B38:B46"/>
    <mergeCell ref="A76:A82"/>
    <mergeCell ref="B34:B37"/>
    <mergeCell ref="B133:E133"/>
    <mergeCell ref="B111:B113"/>
    <mergeCell ref="A127:A129"/>
    <mergeCell ref="B127:B129"/>
    <mergeCell ref="D129:E129"/>
    <mergeCell ref="A103:A105"/>
    <mergeCell ref="B103:B105"/>
    <mergeCell ref="A106:A110"/>
    <mergeCell ref="A111:A113"/>
    <mergeCell ref="B120:B123"/>
    <mergeCell ref="D123:E123"/>
    <mergeCell ref="D126:E126"/>
    <mergeCell ref="A124:A126"/>
    <mergeCell ref="D113:E113"/>
    <mergeCell ref="D105:E105"/>
    <mergeCell ref="B118:E118"/>
    <mergeCell ref="B119:E119"/>
    <mergeCell ref="B106:B110"/>
    <mergeCell ref="D110:E110"/>
    <mergeCell ref="B161:B164"/>
    <mergeCell ref="D164:E164"/>
    <mergeCell ref="B185:E185"/>
    <mergeCell ref="A154:A160"/>
    <mergeCell ref="B154:B160"/>
    <mergeCell ref="D160:E160"/>
    <mergeCell ref="A143:A153"/>
    <mergeCell ref="A134:A142"/>
    <mergeCell ref="A161:A164"/>
    <mergeCell ref="B143:B153"/>
    <mergeCell ref="D153:E153"/>
    <mergeCell ref="B134:B142"/>
    <mergeCell ref="D168:E168"/>
    <mergeCell ref="A165:A168"/>
    <mergeCell ref="B165:B168"/>
    <mergeCell ref="A169:A171"/>
    <mergeCell ref="A172:A175"/>
    <mergeCell ref="B172:B175"/>
    <mergeCell ref="D175:E175"/>
    <mergeCell ref="A176:A180"/>
    <mergeCell ref="B176:B180"/>
    <mergeCell ref="L186:L187"/>
    <mergeCell ref="M186:M187"/>
    <mergeCell ref="K193:K194"/>
    <mergeCell ref="A181:A183"/>
    <mergeCell ref="M115:M116"/>
    <mergeCell ref="D117:E117"/>
    <mergeCell ref="J127:J128"/>
    <mergeCell ref="K127:K128"/>
    <mergeCell ref="L127:L128"/>
    <mergeCell ref="M127:M128"/>
    <mergeCell ref="K146:K147"/>
    <mergeCell ref="J144:J145"/>
    <mergeCell ref="K144:K145"/>
    <mergeCell ref="B131:E131"/>
    <mergeCell ref="B132:E132"/>
    <mergeCell ref="B130:E130"/>
    <mergeCell ref="B124:B126"/>
    <mergeCell ref="D142:E142"/>
    <mergeCell ref="J138:J139"/>
    <mergeCell ref="K138:K139"/>
    <mergeCell ref="A114:A117"/>
    <mergeCell ref="A120:A123"/>
    <mergeCell ref="B114:B117"/>
  </mergeCells>
  <phoneticPr fontId="29" type="noConversion"/>
  <pageMargins left="0.51181102362204722" right="0.31496062992125984" top="0.74803149606299213" bottom="0.74803149606299213" header="0.31496062992125984" footer="0.31496062992125984"/>
  <pageSetup paperSize="9" scale="70" orientation="landscape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668D-527C-4233-A917-C5BB0D6455A0}">
  <sheetPr codeName="Lapas7">
    <tabColor theme="7" tint="0.59999389629810485"/>
  </sheetPr>
  <dimension ref="A1:N225"/>
  <sheetViews>
    <sheetView zoomScale="91" zoomScaleNormal="91" workbookViewId="0">
      <pane ySplit="10" topLeftCell="A11" activePane="bottomLeft" state="frozen"/>
      <selection activeCell="R132" sqref="R132"/>
      <selection pane="bottomLeft" activeCell="K220" sqref="K220"/>
    </sheetView>
  </sheetViews>
  <sheetFormatPr defaultColWidth="9.140625" defaultRowHeight="12.75"/>
  <cols>
    <col min="1" max="1" width="9.85546875" style="140" customWidth="1"/>
    <col min="2" max="2" width="26.140625" style="140" customWidth="1"/>
    <col min="3" max="3" width="5.85546875" style="138" customWidth="1"/>
    <col min="4" max="4" width="6.140625" style="140" customWidth="1"/>
    <col min="5" max="5" width="10.42578125" style="140" customWidth="1"/>
    <col min="6" max="6" width="12.7109375" style="777" customWidth="1"/>
    <col min="7" max="7" width="12.42578125" style="429" customWidth="1"/>
    <col min="8" max="8" width="9.85546875" style="429" customWidth="1"/>
    <col min="9" max="9" width="10.85546875" style="138" customWidth="1"/>
    <col min="10" max="10" width="31.28515625" style="246" customWidth="1"/>
    <col min="11" max="11" width="8.7109375" style="340" customWidth="1"/>
    <col min="12" max="12" width="8.28515625" style="340" customWidth="1"/>
    <col min="13" max="13" width="8.7109375" style="340" customWidth="1"/>
    <col min="14" max="14" width="7.85546875" style="246" customWidth="1"/>
    <col min="15" max="16384" width="9.140625" style="1"/>
  </cols>
  <sheetData>
    <row r="1" spans="1:14" ht="39.6" customHeight="1">
      <c r="F1" s="772"/>
      <c r="G1" s="20"/>
      <c r="H1" s="20"/>
      <c r="K1" s="955" t="s">
        <v>1051</v>
      </c>
      <c r="L1" s="955"/>
      <c r="M1" s="955"/>
      <c r="N1" s="955"/>
    </row>
    <row r="2" spans="1:14">
      <c r="A2" s="55" t="s">
        <v>638</v>
      </c>
      <c r="F2" s="773"/>
      <c r="G2" s="18"/>
      <c r="H2" s="18"/>
      <c r="K2" s="135"/>
      <c r="L2" s="135"/>
      <c r="M2" s="1179" t="s">
        <v>633</v>
      </c>
      <c r="N2" s="1179"/>
    </row>
    <row r="3" spans="1:14" s="21" customFormat="1">
      <c r="A3" s="177" t="s">
        <v>630</v>
      </c>
      <c r="B3" s="342"/>
      <c r="C3" s="342"/>
      <c r="D3" s="342"/>
      <c r="E3" s="177"/>
      <c r="F3" s="774"/>
      <c r="G3" s="800"/>
      <c r="H3" s="800"/>
      <c r="I3" s="843"/>
      <c r="J3" s="342"/>
    </row>
    <row r="4" spans="1:14" ht="32.25" customHeight="1">
      <c r="A4" s="1219" t="s">
        <v>916</v>
      </c>
      <c r="B4" s="1219"/>
      <c r="C4" s="1219"/>
      <c r="D4" s="1219"/>
      <c r="E4" s="1219"/>
      <c r="F4" s="1220"/>
      <c r="G4" s="1219"/>
      <c r="H4" s="1219"/>
      <c r="I4" s="1219"/>
      <c r="J4" s="1219"/>
      <c r="K4" s="1219"/>
      <c r="L4" s="1219"/>
      <c r="M4" s="1219"/>
      <c r="N4" s="1219"/>
    </row>
    <row r="5" spans="1:14" ht="13.5" thickBot="1">
      <c r="A5" s="1208"/>
      <c r="B5" s="1208"/>
      <c r="C5" s="1208"/>
      <c r="D5" s="1208"/>
      <c r="E5" s="1209"/>
      <c r="F5" s="775"/>
      <c r="G5" s="457"/>
      <c r="I5" s="844"/>
      <c r="J5" s="313"/>
      <c r="K5" s="1214"/>
      <c r="L5" s="1214"/>
      <c r="M5" s="1214"/>
      <c r="N5" s="315"/>
    </row>
    <row r="6" spans="1:14" s="32" customFormat="1" ht="21" customHeight="1">
      <c r="A6" s="978" t="s">
        <v>0</v>
      </c>
      <c r="B6" s="969" t="s">
        <v>1</v>
      </c>
      <c r="C6" s="966" t="s">
        <v>657</v>
      </c>
      <c r="D6" s="966" t="s">
        <v>3</v>
      </c>
      <c r="E6" s="966" t="s">
        <v>2</v>
      </c>
      <c r="F6" s="973" t="s">
        <v>1505</v>
      </c>
      <c r="G6" s="948" t="s">
        <v>1506</v>
      </c>
      <c r="H6" s="948" t="s">
        <v>1507</v>
      </c>
      <c r="I6" s="969" t="s">
        <v>76</v>
      </c>
      <c r="J6" s="962" t="s">
        <v>904</v>
      </c>
      <c r="K6" s="962"/>
      <c r="L6" s="962"/>
      <c r="M6" s="962"/>
      <c r="N6" s="975" t="s">
        <v>18</v>
      </c>
    </row>
    <row r="7" spans="1:14" s="32" customFormat="1">
      <c r="A7" s="979"/>
      <c r="B7" s="946"/>
      <c r="C7" s="967"/>
      <c r="D7" s="967"/>
      <c r="E7" s="967"/>
      <c r="F7" s="908"/>
      <c r="G7" s="949"/>
      <c r="H7" s="949"/>
      <c r="I7" s="946"/>
      <c r="J7" s="963"/>
      <c r="K7" s="963"/>
      <c r="L7" s="963"/>
      <c r="M7" s="963"/>
      <c r="N7" s="976"/>
    </row>
    <row r="8" spans="1:14" s="32" customFormat="1" ht="12.75" customHeight="1">
      <c r="A8" s="979"/>
      <c r="B8" s="946"/>
      <c r="C8" s="967"/>
      <c r="D8" s="967"/>
      <c r="E8" s="967"/>
      <c r="F8" s="908"/>
      <c r="G8" s="949"/>
      <c r="H8" s="949"/>
      <c r="I8" s="946"/>
      <c r="J8" s="964" t="s">
        <v>15</v>
      </c>
      <c r="K8" s="946" t="s">
        <v>1504</v>
      </c>
      <c r="L8" s="946" t="s">
        <v>1503</v>
      </c>
      <c r="M8" s="946" t="s">
        <v>1046</v>
      </c>
      <c r="N8" s="976"/>
    </row>
    <row r="9" spans="1:14" s="32" customFormat="1" ht="38.450000000000003" customHeight="1" thickBot="1">
      <c r="A9" s="980"/>
      <c r="B9" s="947"/>
      <c r="C9" s="968"/>
      <c r="D9" s="968"/>
      <c r="E9" s="968"/>
      <c r="F9" s="974"/>
      <c r="G9" s="950"/>
      <c r="H9" s="950"/>
      <c r="I9" s="947"/>
      <c r="J9" s="965"/>
      <c r="K9" s="947"/>
      <c r="L9" s="947"/>
      <c r="M9" s="947"/>
      <c r="N9" s="977"/>
    </row>
    <row r="10" spans="1:14" s="547" customFormat="1" ht="13.5" thickBot="1">
      <c r="A10" s="301" t="s">
        <v>7</v>
      </c>
      <c r="B10" s="47" t="s">
        <v>8</v>
      </c>
      <c r="C10" s="301" t="s">
        <v>9</v>
      </c>
      <c r="D10" s="301" t="s">
        <v>10</v>
      </c>
      <c r="E10" s="301" t="s">
        <v>14</v>
      </c>
      <c r="F10" s="709">
        <v>6</v>
      </c>
      <c r="G10" s="451">
        <v>7</v>
      </c>
      <c r="H10" s="451">
        <v>8</v>
      </c>
      <c r="I10" s="47" t="s">
        <v>1497</v>
      </c>
      <c r="J10" s="47" t="s">
        <v>1119</v>
      </c>
      <c r="K10" s="47" t="s">
        <v>1498</v>
      </c>
      <c r="L10" s="47" t="s">
        <v>60</v>
      </c>
      <c r="M10" s="47" t="s">
        <v>1253</v>
      </c>
      <c r="N10" s="47" t="s">
        <v>1368</v>
      </c>
    </row>
    <row r="11" spans="1:14" s="12" customFormat="1" ht="29.45" customHeight="1" thickBot="1">
      <c r="A11" s="284" t="s">
        <v>4</v>
      </c>
      <c r="B11" s="1197" t="s">
        <v>248</v>
      </c>
      <c r="C11" s="1198"/>
      <c r="D11" s="1198"/>
      <c r="E11" s="1198"/>
      <c r="F11" s="504"/>
      <c r="G11" s="456"/>
      <c r="H11" s="456"/>
      <c r="I11" s="840"/>
      <c r="J11" s="316"/>
      <c r="K11" s="317"/>
      <c r="L11" s="317"/>
      <c r="M11" s="317"/>
      <c r="N11" s="316"/>
    </row>
    <row r="12" spans="1:14" s="12" customFormat="1" ht="31.9" customHeight="1" thickBot="1">
      <c r="A12" s="287" t="s">
        <v>508</v>
      </c>
      <c r="B12" s="1221" t="s">
        <v>249</v>
      </c>
      <c r="C12" s="1222"/>
      <c r="D12" s="1222"/>
      <c r="E12" s="1222"/>
      <c r="F12" s="504"/>
      <c r="G12" s="504"/>
      <c r="H12" s="504"/>
      <c r="I12" s="840"/>
      <c r="J12" s="318"/>
      <c r="K12" s="317"/>
      <c r="L12" s="317"/>
      <c r="M12" s="317"/>
      <c r="N12" s="316"/>
    </row>
    <row r="13" spans="1:14" ht="76.5">
      <c r="A13" s="930" t="s">
        <v>907</v>
      </c>
      <c r="B13" s="1109" t="s">
        <v>937</v>
      </c>
      <c r="C13" s="61" t="s">
        <v>572</v>
      </c>
      <c r="D13" s="63" t="s">
        <v>49</v>
      </c>
      <c r="E13" s="571" t="s">
        <v>1410</v>
      </c>
      <c r="F13" s="512">
        <v>134.19999999999999</v>
      </c>
      <c r="G13" s="512"/>
      <c r="H13" s="513"/>
      <c r="I13" s="61"/>
      <c r="J13" s="248" t="s">
        <v>470</v>
      </c>
      <c r="K13" s="26"/>
      <c r="L13" s="26"/>
      <c r="M13" s="26"/>
      <c r="N13" s="16" t="s">
        <v>23</v>
      </c>
    </row>
    <row r="14" spans="1:14" ht="13.5" thickBot="1">
      <c r="A14" s="931"/>
      <c r="B14" s="931"/>
      <c r="C14" s="61"/>
      <c r="D14" s="63"/>
      <c r="E14" s="572"/>
      <c r="F14" s="776"/>
      <c r="G14" s="512"/>
      <c r="H14" s="513"/>
      <c r="I14" s="61"/>
      <c r="J14" s="16" t="s">
        <v>1707</v>
      </c>
      <c r="K14" s="26">
        <v>1220.9000000000001</v>
      </c>
      <c r="L14" s="26"/>
      <c r="M14" s="26"/>
      <c r="N14" s="16" t="s">
        <v>23</v>
      </c>
    </row>
    <row r="15" spans="1:14" ht="13.5" thickBot="1">
      <c r="A15" s="932"/>
      <c r="B15" s="932"/>
      <c r="C15" s="61"/>
      <c r="D15" s="1116" t="s">
        <v>12</v>
      </c>
      <c r="E15" s="1117"/>
      <c r="F15" s="508">
        <f t="shared" ref="F15:H15" si="0">SUM(F13+F14)</f>
        <v>134.19999999999999</v>
      </c>
      <c r="G15" s="508">
        <f t="shared" si="0"/>
        <v>0</v>
      </c>
      <c r="H15" s="407">
        <f t="shared" si="0"/>
        <v>0</v>
      </c>
      <c r="I15" s="61" t="s">
        <v>254</v>
      </c>
      <c r="J15" s="16"/>
      <c r="K15" s="26"/>
      <c r="L15" s="26"/>
      <c r="M15" s="26"/>
      <c r="N15" s="16"/>
    </row>
    <row r="16" spans="1:14" ht="25.5">
      <c r="A16" s="930" t="s">
        <v>917</v>
      </c>
      <c r="B16" s="930" t="s">
        <v>935</v>
      </c>
      <c r="C16" s="47" t="s">
        <v>489</v>
      </c>
      <c r="D16" s="62" t="s">
        <v>16</v>
      </c>
      <c r="E16" s="114" t="s">
        <v>1448</v>
      </c>
      <c r="F16" s="653">
        <v>51.8</v>
      </c>
      <c r="G16" s="653"/>
      <c r="H16" s="647">
        <v>0</v>
      </c>
      <c r="I16" s="885"/>
      <c r="J16" s="801" t="s">
        <v>733</v>
      </c>
      <c r="K16" s="802">
        <v>48</v>
      </c>
      <c r="L16" s="802"/>
      <c r="M16" s="802"/>
      <c r="N16" s="16" t="s">
        <v>23</v>
      </c>
    </row>
    <row r="17" spans="1:14">
      <c r="A17" s="931"/>
      <c r="B17" s="931"/>
      <c r="C17" s="61" t="s">
        <v>354</v>
      </c>
      <c r="D17" s="63" t="s">
        <v>16</v>
      </c>
      <c r="E17" s="58" t="s">
        <v>250</v>
      </c>
      <c r="F17" s="653">
        <v>10</v>
      </c>
      <c r="G17" s="653"/>
      <c r="H17" s="647"/>
      <c r="I17" s="886"/>
      <c r="J17" s="801" t="s">
        <v>1706</v>
      </c>
      <c r="K17" s="802">
        <v>382.5</v>
      </c>
      <c r="L17" s="802"/>
      <c r="M17" s="802"/>
      <c r="N17" s="16" t="s">
        <v>23</v>
      </c>
    </row>
    <row r="18" spans="1:14">
      <c r="A18" s="931"/>
      <c r="B18" s="931"/>
      <c r="C18" s="61" t="s">
        <v>489</v>
      </c>
      <c r="D18" s="63" t="s">
        <v>49</v>
      </c>
      <c r="E18" s="391" t="s">
        <v>250</v>
      </c>
      <c r="F18" s="687">
        <v>187.9</v>
      </c>
      <c r="G18" s="653"/>
      <c r="H18" s="647"/>
      <c r="I18" s="886"/>
      <c r="J18" s="801"/>
      <c r="K18" s="802"/>
      <c r="L18" s="802"/>
      <c r="M18" s="802"/>
      <c r="N18" s="16" t="s">
        <v>23</v>
      </c>
    </row>
    <row r="19" spans="1:14" ht="26.25" thickBot="1">
      <c r="A19" s="931"/>
      <c r="B19" s="931"/>
      <c r="C19" s="61" t="s">
        <v>489</v>
      </c>
      <c r="D19" s="63" t="s">
        <v>1387</v>
      </c>
      <c r="E19" s="695" t="s">
        <v>1781</v>
      </c>
      <c r="F19" s="653">
        <v>47.411999999999999</v>
      </c>
      <c r="G19" s="653">
        <v>36.43</v>
      </c>
      <c r="H19" s="647">
        <v>0</v>
      </c>
      <c r="I19" s="887"/>
      <c r="J19" s="801" t="s">
        <v>734</v>
      </c>
      <c r="K19" s="802">
        <v>4</v>
      </c>
      <c r="L19" s="802"/>
      <c r="M19" s="802"/>
      <c r="N19" s="16" t="s">
        <v>23</v>
      </c>
    </row>
    <row r="20" spans="1:14" ht="13.5" thickBot="1">
      <c r="A20" s="932"/>
      <c r="B20" s="932"/>
      <c r="C20" s="61"/>
      <c r="D20" s="1116" t="s">
        <v>12</v>
      </c>
      <c r="E20" s="1117"/>
      <c r="F20" s="688">
        <f t="shared" ref="F20" si="1">SUM(F16:F19)</f>
        <v>297.11199999999997</v>
      </c>
      <c r="G20" s="803">
        <f t="shared" ref="G20:H20" si="2">SUM(G16:G19)</f>
        <v>36.43</v>
      </c>
      <c r="H20" s="804">
        <f t="shared" si="2"/>
        <v>0</v>
      </c>
      <c r="I20" s="885" t="s">
        <v>254</v>
      </c>
      <c r="J20" s="805"/>
      <c r="K20" s="26"/>
      <c r="L20" s="26"/>
      <c r="M20" s="26"/>
      <c r="N20" s="16"/>
    </row>
    <row r="21" spans="1:14">
      <c r="A21" s="930" t="s">
        <v>530</v>
      </c>
      <c r="B21" s="931" t="s">
        <v>842</v>
      </c>
      <c r="C21" s="47" t="s">
        <v>7</v>
      </c>
      <c r="D21" s="62" t="s">
        <v>16</v>
      </c>
      <c r="E21" s="114" t="s">
        <v>1410</v>
      </c>
      <c r="F21" s="778">
        <v>20</v>
      </c>
      <c r="G21" s="512"/>
      <c r="H21" s="513"/>
      <c r="I21" s="61"/>
      <c r="J21" s="48" t="s">
        <v>1202</v>
      </c>
      <c r="K21" s="26">
        <v>45.61</v>
      </c>
      <c r="L21" s="26"/>
      <c r="M21" s="26"/>
      <c r="N21" s="16" t="s">
        <v>23</v>
      </c>
    </row>
    <row r="22" spans="1:14" ht="13.5" thickBot="1">
      <c r="A22" s="931"/>
      <c r="B22" s="931"/>
      <c r="C22" s="61"/>
      <c r="D22" s="63"/>
      <c r="E22" s="695"/>
      <c r="F22" s="776"/>
      <c r="G22" s="512"/>
      <c r="H22" s="513"/>
      <c r="I22" s="61"/>
      <c r="J22" s="48"/>
      <c r="K22" s="26"/>
      <c r="L22" s="26"/>
      <c r="M22" s="26"/>
      <c r="N22" s="16"/>
    </row>
    <row r="23" spans="1:14" ht="13.5" thickBot="1">
      <c r="A23" s="932"/>
      <c r="B23" s="1090"/>
      <c r="C23" s="61"/>
      <c r="D23" s="1116" t="s">
        <v>12</v>
      </c>
      <c r="E23" s="1117"/>
      <c r="F23" s="508">
        <f t="shared" ref="F23" si="3">SUM(F21:F22)</f>
        <v>20</v>
      </c>
      <c r="G23" s="508">
        <f t="shared" ref="G23:H23" si="4">SUM(G21:G22)</f>
        <v>0</v>
      </c>
      <c r="H23" s="407">
        <f t="shared" si="4"/>
        <v>0</v>
      </c>
      <c r="I23" s="61" t="s">
        <v>254</v>
      </c>
      <c r="J23" s="16"/>
      <c r="K23" s="26"/>
      <c r="L23" s="26"/>
      <c r="M23" s="26"/>
      <c r="N23" s="16"/>
    </row>
    <row r="24" spans="1:14" ht="13.5" thickBot="1">
      <c r="A24" s="288"/>
      <c r="B24" s="1211" t="s">
        <v>11</v>
      </c>
      <c r="C24" s="1212"/>
      <c r="D24" s="1212"/>
      <c r="E24" s="1212"/>
      <c r="F24" s="508">
        <f t="shared" ref="F24" si="5">F15+F20+F23</f>
        <v>451.31199999999995</v>
      </c>
      <c r="G24" s="508">
        <f t="shared" ref="G24:H24" si="6">G15+G20+G23</f>
        <v>36.43</v>
      </c>
      <c r="H24" s="407">
        <f t="shared" si="6"/>
        <v>0</v>
      </c>
      <c r="I24" s="60"/>
      <c r="J24" s="316"/>
      <c r="K24" s="317"/>
      <c r="L24" s="317"/>
      <c r="M24" s="317"/>
      <c r="N24" s="316"/>
    </row>
    <row r="25" spans="1:14" s="12" customFormat="1" ht="40.9" customHeight="1" thickBot="1">
      <c r="A25" s="287" t="s">
        <v>511</v>
      </c>
      <c r="B25" s="1194" t="s">
        <v>803</v>
      </c>
      <c r="C25" s="1081"/>
      <c r="D25" s="1081"/>
      <c r="E25" s="1081"/>
      <c r="F25" s="509"/>
      <c r="G25" s="509"/>
      <c r="H25" s="408"/>
      <c r="I25" s="841"/>
      <c r="J25" s="318"/>
      <c r="K25" s="317"/>
      <c r="L25" s="317"/>
      <c r="M25" s="317"/>
      <c r="N25" s="316"/>
    </row>
    <row r="26" spans="1:14" ht="38.25">
      <c r="A26" s="1043" t="s">
        <v>512</v>
      </c>
      <c r="B26" s="931" t="s">
        <v>485</v>
      </c>
      <c r="C26" s="11" t="s">
        <v>816</v>
      </c>
      <c r="D26" s="169" t="s">
        <v>16</v>
      </c>
      <c r="E26" s="186" t="s">
        <v>250</v>
      </c>
      <c r="F26" s="776">
        <v>20</v>
      </c>
      <c r="G26" s="510">
        <v>20</v>
      </c>
      <c r="H26" s="511">
        <v>21</v>
      </c>
      <c r="I26" s="60"/>
      <c r="J26" s="331" t="s">
        <v>883</v>
      </c>
      <c r="K26" s="224" t="s">
        <v>81</v>
      </c>
      <c r="L26" s="223" t="s">
        <v>81</v>
      </c>
      <c r="M26" s="235">
        <v>21</v>
      </c>
      <c r="N26" s="110" t="s">
        <v>23</v>
      </c>
    </row>
    <row r="27" spans="1:14" ht="51.75" thickBot="1">
      <c r="A27" s="1044"/>
      <c r="B27" s="931"/>
      <c r="C27" s="47" t="s">
        <v>7</v>
      </c>
      <c r="D27" s="62" t="s">
        <v>16</v>
      </c>
      <c r="E27" s="58" t="s">
        <v>250</v>
      </c>
      <c r="F27" s="779">
        <v>9</v>
      </c>
      <c r="G27" s="512">
        <v>9</v>
      </c>
      <c r="H27" s="513">
        <v>9</v>
      </c>
      <c r="I27" s="60"/>
      <c r="J27" s="16" t="s">
        <v>253</v>
      </c>
      <c r="K27" s="61" t="s">
        <v>1231</v>
      </c>
      <c r="L27" s="61" t="s">
        <v>1231</v>
      </c>
      <c r="M27" s="61" t="s">
        <v>1231</v>
      </c>
      <c r="N27" s="16" t="s">
        <v>23</v>
      </c>
    </row>
    <row r="28" spans="1:14" ht="13.5" thickBot="1">
      <c r="A28" s="1045"/>
      <c r="B28" s="932"/>
      <c r="C28" s="6"/>
      <c r="D28" s="1070" t="s">
        <v>12</v>
      </c>
      <c r="E28" s="1086"/>
      <c r="F28" s="508">
        <f>SUM(F26:F27)</f>
        <v>29</v>
      </c>
      <c r="G28" s="508">
        <f>SUM(G26:G27)</f>
        <v>29</v>
      </c>
      <c r="H28" s="407">
        <f>SUM(H26:H27)</f>
        <v>30</v>
      </c>
      <c r="I28" s="60" t="s">
        <v>252</v>
      </c>
      <c r="J28" s="240"/>
      <c r="K28" s="8"/>
      <c r="L28" s="8"/>
      <c r="M28" s="8"/>
      <c r="N28" s="109"/>
    </row>
    <row r="29" spans="1:14">
      <c r="A29" s="1043" t="s">
        <v>1797</v>
      </c>
      <c r="B29" s="931" t="s">
        <v>936</v>
      </c>
      <c r="C29" s="11" t="s">
        <v>489</v>
      </c>
      <c r="D29" s="169" t="s">
        <v>16</v>
      </c>
      <c r="E29" s="319" t="s">
        <v>1448</v>
      </c>
      <c r="F29" s="512">
        <v>11.25</v>
      </c>
      <c r="G29" s="512">
        <v>13.3</v>
      </c>
      <c r="H29" s="513">
        <v>13.4</v>
      </c>
      <c r="I29" s="60"/>
      <c r="J29" s="1215" t="s">
        <v>877</v>
      </c>
      <c r="K29" s="816" t="s">
        <v>1595</v>
      </c>
      <c r="L29" s="818" t="s">
        <v>1596</v>
      </c>
      <c r="M29" s="820" t="s">
        <v>1597</v>
      </c>
      <c r="N29" s="110" t="s">
        <v>251</v>
      </c>
    </row>
    <row r="30" spans="1:14">
      <c r="A30" s="1044"/>
      <c r="B30" s="931"/>
      <c r="C30" s="47" t="s">
        <v>489</v>
      </c>
      <c r="D30" s="62" t="s">
        <v>1387</v>
      </c>
      <c r="E30" s="58" t="s">
        <v>1781</v>
      </c>
      <c r="F30" s="510">
        <v>56.67</v>
      </c>
      <c r="G30" s="512"/>
      <c r="H30" s="513"/>
      <c r="I30" s="60"/>
      <c r="J30" s="1216"/>
      <c r="K30" s="817"/>
      <c r="L30" s="819"/>
      <c r="M30" s="821"/>
      <c r="N30" s="110" t="s">
        <v>251</v>
      </c>
    </row>
    <row r="31" spans="1:14" ht="13.5" thickBot="1">
      <c r="A31" s="1044"/>
      <c r="B31" s="931"/>
      <c r="C31" s="47" t="s">
        <v>489</v>
      </c>
      <c r="D31" s="62" t="s">
        <v>49</v>
      </c>
      <c r="E31" s="58" t="s">
        <v>250</v>
      </c>
      <c r="F31" s="510"/>
      <c r="G31" s="512">
        <v>79.3</v>
      </c>
      <c r="H31" s="513">
        <v>79.3</v>
      </c>
      <c r="I31" s="60"/>
      <c r="J31" s="824"/>
      <c r="K31" s="822"/>
      <c r="L31" s="132"/>
      <c r="M31" s="363"/>
      <c r="N31" s="16" t="s">
        <v>251</v>
      </c>
    </row>
    <row r="32" spans="1:14" ht="13.5" thickBot="1">
      <c r="A32" s="1045"/>
      <c r="B32" s="932"/>
      <c r="C32" s="6"/>
      <c r="D32" s="1070" t="s">
        <v>12</v>
      </c>
      <c r="E32" s="1086"/>
      <c r="F32" s="508">
        <f t="shared" ref="F32" si="7">SUM(F29:F31)</f>
        <v>67.92</v>
      </c>
      <c r="G32" s="508">
        <f t="shared" ref="G32:H32" si="8">SUM(G29:G31)</f>
        <v>92.6</v>
      </c>
      <c r="H32" s="407">
        <f t="shared" si="8"/>
        <v>92.7</v>
      </c>
      <c r="I32" s="60" t="s">
        <v>252</v>
      </c>
      <c r="J32" s="240"/>
      <c r="K32" s="8"/>
      <c r="L32" s="8"/>
      <c r="M32" s="8"/>
      <c r="N32" s="109"/>
    </row>
    <row r="33" spans="1:14" ht="25.5" customHeight="1">
      <c r="A33" s="930" t="s">
        <v>516</v>
      </c>
      <c r="B33" s="930" t="s">
        <v>256</v>
      </c>
      <c r="C33" s="61" t="s">
        <v>7</v>
      </c>
      <c r="D33" s="62" t="s">
        <v>21</v>
      </c>
      <c r="E33" s="320" t="s">
        <v>250</v>
      </c>
      <c r="F33" s="510">
        <v>154.03</v>
      </c>
      <c r="G33" s="512"/>
      <c r="H33" s="513"/>
      <c r="I33" s="15"/>
      <c r="J33" s="16" t="s">
        <v>257</v>
      </c>
      <c r="K33" s="26">
        <v>50</v>
      </c>
      <c r="L33" s="26">
        <v>50</v>
      </c>
      <c r="M33" s="26">
        <v>50</v>
      </c>
      <c r="N33" s="16" t="s">
        <v>251</v>
      </c>
    </row>
    <row r="34" spans="1:14" ht="25.5">
      <c r="A34" s="931"/>
      <c r="B34" s="931"/>
      <c r="C34" s="61" t="s">
        <v>7</v>
      </c>
      <c r="D34" s="63" t="s">
        <v>16</v>
      </c>
      <c r="E34" s="321" t="s">
        <v>250</v>
      </c>
      <c r="F34" s="510"/>
      <c r="G34" s="512"/>
      <c r="H34" s="513"/>
      <c r="I34" s="15"/>
      <c r="J34" s="16" t="s">
        <v>258</v>
      </c>
      <c r="K34" s="26">
        <v>1110</v>
      </c>
      <c r="L34" s="26">
        <v>1110</v>
      </c>
      <c r="M34" s="26">
        <v>1110</v>
      </c>
      <c r="N34" s="16" t="s">
        <v>251</v>
      </c>
    </row>
    <row r="35" spans="1:14" ht="63.75">
      <c r="A35" s="931"/>
      <c r="B35" s="931"/>
      <c r="C35" s="47" t="s">
        <v>7</v>
      </c>
      <c r="D35" s="63" t="s">
        <v>21</v>
      </c>
      <c r="E35" s="321" t="s">
        <v>250</v>
      </c>
      <c r="F35" s="510"/>
      <c r="G35" s="512"/>
      <c r="H35" s="513"/>
      <c r="I35" s="15"/>
      <c r="J35" s="16" t="s">
        <v>259</v>
      </c>
      <c r="K35" s="26">
        <v>4</v>
      </c>
      <c r="L35" s="26">
        <v>4</v>
      </c>
      <c r="M35" s="26">
        <v>4</v>
      </c>
      <c r="N35" s="16" t="s">
        <v>251</v>
      </c>
    </row>
    <row r="36" spans="1:14" ht="38.25">
      <c r="A36" s="931"/>
      <c r="B36" s="931"/>
      <c r="C36" s="61" t="s">
        <v>7</v>
      </c>
      <c r="D36" s="63" t="s">
        <v>21</v>
      </c>
      <c r="E36" s="321" t="s">
        <v>250</v>
      </c>
      <c r="F36" s="510"/>
      <c r="G36" s="512"/>
      <c r="H36" s="513"/>
      <c r="I36" s="15"/>
      <c r="J36" s="16" t="s">
        <v>260</v>
      </c>
      <c r="K36" s="26">
        <v>1</v>
      </c>
      <c r="L36" s="26">
        <v>1</v>
      </c>
      <c r="M36" s="26">
        <v>1</v>
      </c>
      <c r="N36" s="16" t="s">
        <v>251</v>
      </c>
    </row>
    <row r="37" spans="1:14" ht="39" thickBot="1">
      <c r="A37" s="931"/>
      <c r="B37" s="931"/>
      <c r="C37" s="61" t="s">
        <v>7</v>
      </c>
      <c r="D37" s="63" t="s">
        <v>21</v>
      </c>
      <c r="E37" s="321" t="s">
        <v>250</v>
      </c>
      <c r="F37" s="510"/>
      <c r="G37" s="512"/>
      <c r="H37" s="513"/>
      <c r="I37" s="61" t="s">
        <v>255</v>
      </c>
      <c r="J37" s="16" t="s">
        <v>261</v>
      </c>
      <c r="K37" s="26">
        <v>3</v>
      </c>
      <c r="L37" s="26">
        <v>3</v>
      </c>
      <c r="M37" s="26">
        <v>3</v>
      </c>
      <c r="N37" s="16" t="s">
        <v>251</v>
      </c>
    </row>
    <row r="38" spans="1:14" s="12" customFormat="1" ht="13.5" thickBot="1">
      <c r="A38" s="932"/>
      <c r="B38" s="932"/>
      <c r="C38" s="156"/>
      <c r="D38" s="1084" t="s">
        <v>12</v>
      </c>
      <c r="E38" s="1117"/>
      <c r="F38" s="508">
        <f t="shared" ref="F38" si="9">SUM(F33:F37)</f>
        <v>154.03</v>
      </c>
      <c r="G38" s="508">
        <f t="shared" ref="G38:H38" si="10">SUM(G33:G37)</f>
        <v>0</v>
      </c>
      <c r="H38" s="407">
        <f t="shared" si="10"/>
        <v>0</v>
      </c>
      <c r="I38" s="61"/>
      <c r="J38" s="16"/>
      <c r="K38" s="26"/>
      <c r="L38" s="26"/>
      <c r="M38" s="26"/>
      <c r="N38" s="16"/>
    </row>
    <row r="39" spans="1:14" ht="25.5">
      <c r="A39" s="930" t="s">
        <v>517</v>
      </c>
      <c r="B39" s="930" t="s">
        <v>262</v>
      </c>
      <c r="C39" s="61" t="s">
        <v>7</v>
      </c>
      <c r="D39" s="62" t="s">
        <v>16</v>
      </c>
      <c r="E39" s="571" t="s">
        <v>250</v>
      </c>
      <c r="F39" s="776">
        <v>7</v>
      </c>
      <c r="G39" s="512">
        <v>7</v>
      </c>
      <c r="H39" s="513">
        <v>7</v>
      </c>
      <c r="I39" s="61"/>
      <c r="J39" s="16" t="s">
        <v>748</v>
      </c>
      <c r="K39" s="26">
        <v>5</v>
      </c>
      <c r="L39" s="26">
        <v>5</v>
      </c>
      <c r="M39" s="26">
        <v>5</v>
      </c>
      <c r="N39" s="16" t="s">
        <v>23</v>
      </c>
    </row>
    <row r="40" spans="1:14" ht="13.5" thickBot="1">
      <c r="A40" s="931"/>
      <c r="B40" s="931"/>
      <c r="C40" s="61"/>
      <c r="D40" s="63"/>
      <c r="E40" s="452"/>
      <c r="F40" s="510"/>
      <c r="G40" s="512"/>
      <c r="H40" s="513"/>
      <c r="I40" s="61"/>
      <c r="J40" s="16"/>
      <c r="K40" s="26"/>
      <c r="L40" s="26"/>
      <c r="M40" s="26"/>
      <c r="N40" s="16"/>
    </row>
    <row r="41" spans="1:14" ht="13.5" thickBot="1">
      <c r="A41" s="932"/>
      <c r="B41" s="932"/>
      <c r="C41" s="61"/>
      <c r="D41" s="1116" t="s">
        <v>12</v>
      </c>
      <c r="E41" s="1117"/>
      <c r="F41" s="508">
        <f t="shared" ref="F41" si="11">SUM(F39+F40)</f>
        <v>7</v>
      </c>
      <c r="G41" s="508">
        <f t="shared" ref="G41:H41" si="12">SUM(G39+G40)</f>
        <v>7</v>
      </c>
      <c r="H41" s="407">
        <f t="shared" si="12"/>
        <v>7</v>
      </c>
      <c r="I41" s="61" t="s">
        <v>254</v>
      </c>
      <c r="J41" s="16"/>
      <c r="K41" s="26"/>
      <c r="L41" s="26"/>
      <c r="M41" s="26"/>
      <c r="N41" s="16"/>
    </row>
    <row r="42" spans="1:14">
      <c r="A42" s="1043" t="s">
        <v>518</v>
      </c>
      <c r="B42" s="930" t="s">
        <v>264</v>
      </c>
      <c r="C42" s="47" t="s">
        <v>7</v>
      </c>
      <c r="D42" s="57" t="s">
        <v>16</v>
      </c>
      <c r="E42" s="84" t="s">
        <v>250</v>
      </c>
      <c r="F42" s="776">
        <v>60</v>
      </c>
      <c r="G42" s="512">
        <v>70</v>
      </c>
      <c r="H42" s="513">
        <v>70</v>
      </c>
      <c r="I42" s="170"/>
      <c r="J42" s="231" t="s">
        <v>265</v>
      </c>
      <c r="K42" s="4" t="s">
        <v>1196</v>
      </c>
      <c r="L42" s="4" t="s">
        <v>1196</v>
      </c>
      <c r="M42" s="4" t="s">
        <v>1196</v>
      </c>
      <c r="N42" s="110" t="s">
        <v>23</v>
      </c>
    </row>
    <row r="43" spans="1:14" ht="33" customHeight="1" thickBot="1">
      <c r="A43" s="1044"/>
      <c r="B43" s="931"/>
      <c r="C43" s="47"/>
      <c r="D43" s="81"/>
      <c r="E43" s="29"/>
      <c r="F43" s="510"/>
      <c r="G43" s="512"/>
      <c r="H43" s="513"/>
      <c r="I43" s="170"/>
      <c r="J43" s="231"/>
      <c r="K43" s="4"/>
      <c r="L43" s="4"/>
      <c r="M43" s="4"/>
      <c r="N43" s="110"/>
    </row>
    <row r="44" spans="1:14" ht="13.5" thickBot="1">
      <c r="A44" s="1045"/>
      <c r="B44" s="932"/>
      <c r="C44" s="115"/>
      <c r="D44" s="1084" t="s">
        <v>12</v>
      </c>
      <c r="E44" s="1117"/>
      <c r="F44" s="508">
        <f t="shared" ref="F44" si="13">SUM(F42:F43)</f>
        <v>60</v>
      </c>
      <c r="G44" s="508">
        <f t="shared" ref="G44:H44" si="14">SUM(G42:G43)</f>
        <v>70</v>
      </c>
      <c r="H44" s="407">
        <f t="shared" si="14"/>
        <v>70</v>
      </c>
      <c r="I44" s="60" t="s">
        <v>263</v>
      </c>
      <c r="J44" s="240"/>
      <c r="K44" s="8"/>
      <c r="L44" s="8"/>
      <c r="M44" s="8"/>
      <c r="N44" s="109"/>
    </row>
    <row r="45" spans="1:14" ht="25.5">
      <c r="A45" s="1043" t="s">
        <v>519</v>
      </c>
      <c r="B45" s="930" t="s">
        <v>266</v>
      </c>
      <c r="C45" s="47" t="s">
        <v>7</v>
      </c>
      <c r="D45" s="5" t="s">
        <v>16</v>
      </c>
      <c r="E45" s="29" t="s">
        <v>250</v>
      </c>
      <c r="F45" s="776">
        <v>7</v>
      </c>
      <c r="G45" s="512">
        <v>7</v>
      </c>
      <c r="H45" s="513">
        <v>7</v>
      </c>
      <c r="I45" s="170"/>
      <c r="J45" s="231" t="s">
        <v>1235</v>
      </c>
      <c r="K45" s="61" t="s">
        <v>1232</v>
      </c>
      <c r="L45" s="61" t="s">
        <v>1233</v>
      </c>
      <c r="M45" s="61" t="s">
        <v>1234</v>
      </c>
      <c r="N45" s="110" t="s">
        <v>23</v>
      </c>
    </row>
    <row r="46" spans="1:14" ht="13.5" thickBot="1">
      <c r="A46" s="1044"/>
      <c r="B46" s="931"/>
      <c r="C46" s="47"/>
      <c r="D46" s="15"/>
      <c r="E46" s="59"/>
      <c r="F46" s="510"/>
      <c r="G46" s="512"/>
      <c r="H46" s="513"/>
      <c r="I46" s="170"/>
      <c r="J46" s="231"/>
      <c r="K46" s="61"/>
      <c r="L46" s="61"/>
      <c r="M46" s="61"/>
      <c r="N46" s="110"/>
    </row>
    <row r="47" spans="1:14" ht="13.5" thickBot="1">
      <c r="A47" s="1045"/>
      <c r="B47" s="932"/>
      <c r="C47" s="115"/>
      <c r="D47" s="1084" t="s">
        <v>12</v>
      </c>
      <c r="E47" s="1117"/>
      <c r="F47" s="508">
        <f t="shared" ref="F47" si="15">SUM(F45:F46)</f>
        <v>7</v>
      </c>
      <c r="G47" s="508">
        <f t="shared" ref="G47:H47" si="16">SUM(G45:G46)</f>
        <v>7</v>
      </c>
      <c r="H47" s="407">
        <f t="shared" si="16"/>
        <v>7</v>
      </c>
      <c r="I47" s="170"/>
      <c r="J47" s="240"/>
      <c r="K47" s="8"/>
      <c r="L47" s="8"/>
      <c r="M47" s="8"/>
      <c r="N47" s="109"/>
    </row>
    <row r="48" spans="1:14" s="12" customFormat="1">
      <c r="A48" s="1043" t="s">
        <v>520</v>
      </c>
      <c r="B48" s="926" t="s">
        <v>594</v>
      </c>
      <c r="C48" s="26">
        <v>1</v>
      </c>
      <c r="D48" s="62" t="s">
        <v>16</v>
      </c>
      <c r="E48" s="350" t="s">
        <v>250</v>
      </c>
      <c r="F48" s="776">
        <v>35</v>
      </c>
      <c r="G48" s="512">
        <v>40</v>
      </c>
      <c r="H48" s="513">
        <v>40</v>
      </c>
      <c r="I48" s="170"/>
      <c r="J48" s="16" t="s">
        <v>1035</v>
      </c>
      <c r="K48" s="26">
        <v>35</v>
      </c>
      <c r="L48" s="26">
        <v>35</v>
      </c>
      <c r="M48" s="26">
        <v>35</v>
      </c>
      <c r="N48" s="16" t="s">
        <v>23</v>
      </c>
    </row>
    <row r="49" spans="1:14" ht="13.5" thickBot="1">
      <c r="A49" s="1044"/>
      <c r="B49" s="933"/>
      <c r="C49" s="26"/>
      <c r="D49" s="62"/>
      <c r="E49" s="85"/>
      <c r="F49" s="510"/>
      <c r="G49" s="512"/>
      <c r="H49" s="513"/>
      <c r="I49" s="170"/>
      <c r="J49" s="42"/>
      <c r="K49" s="127"/>
      <c r="L49" s="127"/>
      <c r="M49" s="127"/>
      <c r="N49" s="42"/>
    </row>
    <row r="50" spans="1:14" ht="13.5" thickBot="1">
      <c r="A50" s="1045"/>
      <c r="B50" s="927"/>
      <c r="C50" s="26"/>
      <c r="D50" s="1116" t="s">
        <v>12</v>
      </c>
      <c r="E50" s="1117"/>
      <c r="F50" s="508">
        <f t="shared" ref="F50" si="17">SUM(F48:F49)</f>
        <v>35</v>
      </c>
      <c r="G50" s="508">
        <f t="shared" ref="G50:H50" si="18">SUM(G48:G49)</f>
        <v>40</v>
      </c>
      <c r="H50" s="407">
        <f t="shared" si="18"/>
        <v>40</v>
      </c>
      <c r="I50" s="60" t="s">
        <v>969</v>
      </c>
      <c r="J50" s="316"/>
      <c r="K50" s="317"/>
      <c r="L50" s="317"/>
      <c r="M50" s="317"/>
      <c r="N50" s="316"/>
    </row>
    <row r="51" spans="1:14" s="12" customFormat="1" ht="17.45" customHeight="1">
      <c r="A51" s="1043" t="s">
        <v>521</v>
      </c>
      <c r="B51" s="926" t="s">
        <v>671</v>
      </c>
      <c r="C51" s="26">
        <v>1</v>
      </c>
      <c r="D51" s="62" t="s">
        <v>16</v>
      </c>
      <c r="E51" s="573" t="s">
        <v>706</v>
      </c>
      <c r="F51" s="776">
        <v>58</v>
      </c>
      <c r="G51" s="512">
        <v>60</v>
      </c>
      <c r="H51" s="513">
        <v>60</v>
      </c>
      <c r="I51" s="60"/>
      <c r="J51" s="16" t="s">
        <v>672</v>
      </c>
      <c r="K51" s="61" t="s">
        <v>1236</v>
      </c>
      <c r="L51" s="26">
        <v>8</v>
      </c>
      <c r="M51" s="26">
        <v>8</v>
      </c>
      <c r="N51" s="16" t="s">
        <v>23</v>
      </c>
    </row>
    <row r="52" spans="1:14" ht="13.5" thickBot="1">
      <c r="A52" s="1044"/>
      <c r="B52" s="933"/>
      <c r="C52" s="26"/>
      <c r="D52" s="62"/>
      <c r="E52" s="350"/>
      <c r="F52" s="776"/>
      <c r="G52" s="512"/>
      <c r="H52" s="513"/>
      <c r="I52" s="170"/>
      <c r="J52" s="42"/>
      <c r="K52" s="127"/>
      <c r="L52" s="127"/>
      <c r="M52" s="127"/>
      <c r="N52" s="42"/>
    </row>
    <row r="53" spans="1:14" ht="13.5" thickBot="1">
      <c r="A53" s="1045"/>
      <c r="B53" s="927"/>
      <c r="C53" s="26"/>
      <c r="D53" s="1116" t="s">
        <v>12</v>
      </c>
      <c r="E53" s="1117"/>
      <c r="F53" s="508">
        <f t="shared" ref="F53" si="19">SUM(F51:F52)</f>
        <v>58</v>
      </c>
      <c r="G53" s="508">
        <f t="shared" ref="G53:H53" si="20">SUM(G51:G52)</f>
        <v>60</v>
      </c>
      <c r="H53" s="578">
        <f t="shared" si="20"/>
        <v>60</v>
      </c>
      <c r="I53" s="60" t="s">
        <v>969</v>
      </c>
      <c r="J53" s="316"/>
      <c r="K53" s="317"/>
      <c r="L53" s="317"/>
      <c r="M53" s="317"/>
      <c r="N53" s="316"/>
    </row>
    <row r="54" spans="1:14" s="12" customFormat="1" ht="25.5">
      <c r="A54" s="1043" t="s">
        <v>1689</v>
      </c>
      <c r="B54" s="926" t="s">
        <v>1411</v>
      </c>
      <c r="C54" s="26">
        <v>1</v>
      </c>
      <c r="D54" s="62" t="s">
        <v>1387</v>
      </c>
      <c r="E54" s="839" t="s">
        <v>250</v>
      </c>
      <c r="F54" s="510"/>
      <c r="G54" s="512"/>
      <c r="H54" s="513"/>
      <c r="I54" s="61"/>
      <c r="J54" s="16" t="s">
        <v>1412</v>
      </c>
      <c r="K54" s="61" t="s">
        <v>9</v>
      </c>
      <c r="L54" s="26">
        <v>3</v>
      </c>
      <c r="M54" s="26">
        <v>3</v>
      </c>
      <c r="N54" s="16" t="s">
        <v>251</v>
      </c>
    </row>
    <row r="55" spans="1:14" ht="26.25" thickBot="1">
      <c r="A55" s="1044"/>
      <c r="B55" s="933"/>
      <c r="C55" s="26"/>
      <c r="D55" s="62"/>
      <c r="E55" s="85"/>
      <c r="F55" s="510"/>
      <c r="G55" s="512"/>
      <c r="H55" s="513"/>
      <c r="I55" s="61"/>
      <c r="J55" s="16" t="s">
        <v>1413</v>
      </c>
      <c r="K55" s="26"/>
      <c r="L55" s="26">
        <v>155</v>
      </c>
      <c r="M55" s="26"/>
      <c r="N55" s="16" t="s">
        <v>251</v>
      </c>
    </row>
    <row r="56" spans="1:14" ht="13.5" thickBot="1">
      <c r="A56" s="1045"/>
      <c r="B56" s="927"/>
      <c r="C56" s="26"/>
      <c r="D56" s="1116" t="s">
        <v>12</v>
      </c>
      <c r="E56" s="1117"/>
      <c r="F56" s="508">
        <f t="shared" ref="F56" si="21">SUM(F54:F55)</f>
        <v>0</v>
      </c>
      <c r="G56" s="508">
        <f t="shared" ref="G56:H56" si="22">SUM(G54:G55)</f>
        <v>0</v>
      </c>
      <c r="H56" s="578">
        <f t="shared" si="22"/>
        <v>0</v>
      </c>
      <c r="I56" s="61" t="s">
        <v>969</v>
      </c>
      <c r="J56" s="147"/>
      <c r="K56" s="270"/>
      <c r="L56" s="270"/>
      <c r="M56" s="270"/>
      <c r="N56" s="147"/>
    </row>
    <row r="57" spans="1:14" ht="13.5" thickBot="1">
      <c r="A57" s="288" t="s">
        <v>511</v>
      </c>
      <c r="B57" s="1225" t="s">
        <v>11</v>
      </c>
      <c r="C57" s="1226"/>
      <c r="D57" s="1226"/>
      <c r="E57" s="1226"/>
      <c r="F57" s="508">
        <f>F28+F32+F38+F41+F44+F47+F50+F53+F56</f>
        <v>417.95</v>
      </c>
      <c r="G57" s="508">
        <f t="shared" ref="G57:H57" si="23">G28+G32+G38+G41+G44+G47+G50+G53+G56</f>
        <v>305.60000000000002</v>
      </c>
      <c r="H57" s="508">
        <f t="shared" si="23"/>
        <v>306.7</v>
      </c>
      <c r="I57" s="60"/>
      <c r="J57" s="316"/>
      <c r="K57" s="317"/>
      <c r="L57" s="317"/>
      <c r="M57" s="317"/>
      <c r="N57" s="316"/>
    </row>
    <row r="58" spans="1:14" s="12" customFormat="1" ht="13.5" thickBot="1">
      <c r="A58" s="288" t="s">
        <v>4</v>
      </c>
      <c r="B58" s="1084" t="s">
        <v>13</v>
      </c>
      <c r="C58" s="1117"/>
      <c r="D58" s="1117"/>
      <c r="E58" s="1117"/>
      <c r="F58" s="508">
        <f>F24+F57</f>
        <v>869.26199999999994</v>
      </c>
      <c r="G58" s="508">
        <f>G24+G57</f>
        <v>342.03000000000003</v>
      </c>
      <c r="H58" s="578">
        <f>H24+H57</f>
        <v>306.7</v>
      </c>
      <c r="I58" s="763"/>
      <c r="J58" s="316"/>
      <c r="K58" s="317"/>
      <c r="L58" s="317"/>
      <c r="M58" s="317"/>
      <c r="N58" s="316"/>
    </row>
    <row r="59" spans="1:14" ht="13.5" thickBot="1">
      <c r="A59" s="322" t="s">
        <v>5</v>
      </c>
      <c r="B59" s="1160" t="s">
        <v>267</v>
      </c>
      <c r="C59" s="1161"/>
      <c r="D59" s="1161"/>
      <c r="E59" s="1161"/>
      <c r="F59" s="654"/>
      <c r="G59" s="654"/>
      <c r="H59" s="580"/>
      <c r="I59" s="841"/>
      <c r="J59" s="316"/>
      <c r="K59" s="317"/>
      <c r="L59" s="317"/>
      <c r="M59" s="317"/>
      <c r="N59" s="316"/>
    </row>
    <row r="60" spans="1:14" ht="13.5" thickBot="1">
      <c r="A60" s="287" t="s">
        <v>538</v>
      </c>
      <c r="B60" s="1223" t="s">
        <v>268</v>
      </c>
      <c r="C60" s="1224"/>
      <c r="D60" s="1224"/>
      <c r="E60" s="1224"/>
      <c r="F60" s="654"/>
      <c r="G60" s="654"/>
      <c r="H60" s="580"/>
      <c r="I60" s="172"/>
      <c r="J60" s="318"/>
      <c r="K60" s="317"/>
      <c r="L60" s="317"/>
      <c r="M60" s="317"/>
      <c r="N60" s="316"/>
    </row>
    <row r="61" spans="1:14" ht="43.15" customHeight="1">
      <c r="A61" s="930" t="s">
        <v>918</v>
      </c>
      <c r="B61" s="931" t="s">
        <v>799</v>
      </c>
      <c r="C61" s="47" t="s">
        <v>489</v>
      </c>
      <c r="D61" s="24" t="s">
        <v>16</v>
      </c>
      <c r="E61" s="29" t="s">
        <v>1448</v>
      </c>
      <c r="F61" s="778">
        <v>103.9</v>
      </c>
      <c r="G61" s="512">
        <v>124</v>
      </c>
      <c r="H61" s="513">
        <v>89.7</v>
      </c>
      <c r="I61" s="47"/>
      <c r="J61" s="231" t="s">
        <v>1209</v>
      </c>
      <c r="K61" s="323"/>
      <c r="L61" s="60"/>
      <c r="M61" s="60" t="s">
        <v>1210</v>
      </c>
      <c r="N61" s="16" t="s">
        <v>23</v>
      </c>
    </row>
    <row r="62" spans="1:14" ht="25.5">
      <c r="A62" s="931"/>
      <c r="B62" s="931"/>
      <c r="C62" s="44" t="s">
        <v>489</v>
      </c>
      <c r="D62" s="15" t="s">
        <v>405</v>
      </c>
      <c r="E62" s="41" t="s">
        <v>1410</v>
      </c>
      <c r="F62" s="776">
        <v>50</v>
      </c>
      <c r="G62" s="512"/>
      <c r="H62" s="513"/>
      <c r="I62" s="61"/>
      <c r="J62" s="231" t="s">
        <v>797</v>
      </c>
      <c r="K62" s="61" t="s">
        <v>1359</v>
      </c>
      <c r="L62" s="60"/>
      <c r="M62" s="60"/>
      <c r="N62" s="16" t="s">
        <v>23</v>
      </c>
    </row>
    <row r="63" spans="1:14">
      <c r="A63" s="931"/>
      <c r="B63" s="931"/>
      <c r="C63" s="47" t="s">
        <v>489</v>
      </c>
      <c r="D63" s="24" t="s">
        <v>1387</v>
      </c>
      <c r="E63" s="29" t="s">
        <v>1781</v>
      </c>
      <c r="F63" s="776">
        <v>0.68</v>
      </c>
      <c r="G63" s="512"/>
      <c r="H63" s="513"/>
      <c r="I63" s="61"/>
      <c r="J63" s="231" t="s">
        <v>1707</v>
      </c>
      <c r="K63" s="323"/>
      <c r="L63" s="60"/>
      <c r="M63" s="14">
        <v>2477.5</v>
      </c>
      <c r="N63" s="16" t="s">
        <v>23</v>
      </c>
    </row>
    <row r="64" spans="1:14" s="12" customFormat="1" ht="39" thickBot="1">
      <c r="A64" s="931"/>
      <c r="B64" s="931"/>
      <c r="C64" s="44" t="s">
        <v>489</v>
      </c>
      <c r="D64" s="221" t="s">
        <v>49</v>
      </c>
      <c r="E64" s="72" t="s">
        <v>250</v>
      </c>
      <c r="F64" s="510">
        <v>651.79999999999995</v>
      </c>
      <c r="G64" s="512">
        <v>763.5</v>
      </c>
      <c r="H64" s="513">
        <v>655</v>
      </c>
      <c r="I64" s="61"/>
      <c r="J64" s="231" t="s">
        <v>882</v>
      </c>
      <c r="K64" s="231"/>
      <c r="L64" s="35"/>
      <c r="M64" s="60" t="s">
        <v>1181</v>
      </c>
      <c r="N64" s="16" t="s">
        <v>23</v>
      </c>
    </row>
    <row r="65" spans="1:14" s="12" customFormat="1" ht="13.5" thickBot="1">
      <c r="A65" s="932"/>
      <c r="B65" s="932"/>
      <c r="C65" s="156"/>
      <c r="D65" s="1084" t="s">
        <v>12</v>
      </c>
      <c r="E65" s="1117"/>
      <c r="F65" s="508">
        <f>SUM(F61:F64)</f>
        <v>806.38</v>
      </c>
      <c r="G65" s="508">
        <f t="shared" ref="G65:H65" si="24">SUM(G61:G64)</f>
        <v>887.5</v>
      </c>
      <c r="H65" s="578">
        <f t="shared" si="24"/>
        <v>744.7</v>
      </c>
      <c r="I65" s="47" t="s">
        <v>970</v>
      </c>
      <c r="J65" s="231"/>
      <c r="K65" s="61"/>
      <c r="L65" s="26"/>
      <c r="M65" s="26"/>
      <c r="N65" s="16"/>
    </row>
    <row r="66" spans="1:14" ht="51">
      <c r="A66" s="930" t="s">
        <v>919</v>
      </c>
      <c r="B66" s="930" t="s">
        <v>800</v>
      </c>
      <c r="C66" s="61" t="s">
        <v>489</v>
      </c>
      <c r="D66" s="27" t="s">
        <v>16</v>
      </c>
      <c r="E66" s="84" t="s">
        <v>1448</v>
      </c>
      <c r="F66" s="776">
        <v>41.4</v>
      </c>
      <c r="G66" s="512"/>
      <c r="H66" s="513"/>
      <c r="I66" s="15"/>
      <c r="J66" s="231" t="s">
        <v>1690</v>
      </c>
      <c r="K66" s="35">
        <v>15</v>
      </c>
      <c r="L66" s="60"/>
      <c r="M66" s="60"/>
      <c r="N66" s="16" t="s">
        <v>23</v>
      </c>
    </row>
    <row r="67" spans="1:14">
      <c r="A67" s="931"/>
      <c r="B67" s="931"/>
      <c r="C67" s="61" t="s">
        <v>489</v>
      </c>
      <c r="D67" s="24" t="s">
        <v>1387</v>
      </c>
      <c r="E67" s="29" t="s">
        <v>1781</v>
      </c>
      <c r="F67" s="776">
        <v>40</v>
      </c>
      <c r="G67" s="512"/>
      <c r="H67" s="513"/>
      <c r="I67" s="15"/>
      <c r="J67" s="231"/>
      <c r="K67" s="323"/>
      <c r="L67" s="60"/>
      <c r="M67" s="60"/>
      <c r="N67" s="16" t="s">
        <v>23</v>
      </c>
    </row>
    <row r="68" spans="1:14" s="12" customFormat="1" ht="13.5" thickBot="1">
      <c r="A68" s="931"/>
      <c r="B68" s="931"/>
      <c r="C68" s="44" t="s">
        <v>489</v>
      </c>
      <c r="D68" s="221" t="s">
        <v>49</v>
      </c>
      <c r="E68" s="72" t="s">
        <v>250</v>
      </c>
      <c r="F68" s="510">
        <v>166.2</v>
      </c>
      <c r="G68" s="512"/>
      <c r="H68" s="513"/>
      <c r="I68" s="15"/>
      <c r="J68" s="231"/>
      <c r="K68" s="231"/>
      <c r="L68" s="323"/>
      <c r="M68" s="60"/>
      <c r="N68" s="16" t="s">
        <v>23</v>
      </c>
    </row>
    <row r="69" spans="1:14" s="12" customFormat="1" ht="13.5" thickBot="1">
      <c r="A69" s="932"/>
      <c r="B69" s="932"/>
      <c r="C69" s="156"/>
      <c r="D69" s="1084" t="s">
        <v>12</v>
      </c>
      <c r="E69" s="1117"/>
      <c r="F69" s="508">
        <f t="shared" ref="F69:H69" si="25">SUM(F66:F68)</f>
        <v>247.6</v>
      </c>
      <c r="G69" s="508">
        <f t="shared" si="25"/>
        <v>0</v>
      </c>
      <c r="H69" s="508">
        <f t="shared" si="25"/>
        <v>0</v>
      </c>
      <c r="I69" s="61" t="s">
        <v>970</v>
      </c>
      <c r="J69" s="231"/>
      <c r="K69" s="61"/>
      <c r="L69" s="26"/>
      <c r="M69" s="26"/>
      <c r="N69" s="16"/>
    </row>
    <row r="70" spans="1:14" ht="38.25">
      <c r="A70" s="930" t="s">
        <v>920</v>
      </c>
      <c r="B70" s="931" t="s">
        <v>801</v>
      </c>
      <c r="C70" s="61" t="s">
        <v>489</v>
      </c>
      <c r="D70" s="27" t="s">
        <v>16</v>
      </c>
      <c r="E70" s="84" t="s">
        <v>1448</v>
      </c>
      <c r="F70" s="780">
        <v>24.7</v>
      </c>
      <c r="G70" s="780">
        <v>82.8</v>
      </c>
      <c r="H70" s="647"/>
      <c r="I70" s="15"/>
      <c r="J70" s="231" t="s">
        <v>802</v>
      </c>
      <c r="K70" s="323"/>
      <c r="L70" s="60" t="s">
        <v>1055</v>
      </c>
      <c r="M70" s="60"/>
      <c r="N70" s="16" t="s">
        <v>23</v>
      </c>
    </row>
    <row r="71" spans="1:14">
      <c r="A71" s="931"/>
      <c r="B71" s="931"/>
      <c r="C71" s="44" t="s">
        <v>1486</v>
      </c>
      <c r="D71" s="163" t="s">
        <v>405</v>
      </c>
      <c r="E71" s="29" t="s">
        <v>250</v>
      </c>
      <c r="F71" s="653">
        <v>50</v>
      </c>
      <c r="G71" s="653"/>
      <c r="H71" s="647"/>
      <c r="I71" s="15"/>
      <c r="J71" s="231" t="s">
        <v>1707</v>
      </c>
      <c r="K71" s="323"/>
      <c r="L71" s="60" t="s">
        <v>1708</v>
      </c>
      <c r="M71" s="60"/>
      <c r="N71" s="16" t="s">
        <v>23</v>
      </c>
    </row>
    <row r="72" spans="1:14">
      <c r="A72" s="931"/>
      <c r="B72" s="931"/>
      <c r="C72" s="44" t="s">
        <v>489</v>
      </c>
      <c r="D72" s="221" t="s">
        <v>1387</v>
      </c>
      <c r="E72" s="41" t="s">
        <v>1781</v>
      </c>
      <c r="F72" s="653">
        <v>87.525999999999996</v>
      </c>
      <c r="G72" s="653"/>
      <c r="H72" s="647"/>
      <c r="I72" s="15"/>
      <c r="J72" s="231"/>
      <c r="K72" s="323"/>
      <c r="L72" s="60"/>
      <c r="M72" s="60"/>
      <c r="N72" s="16" t="s">
        <v>23</v>
      </c>
    </row>
    <row r="73" spans="1:14" ht="13.5" thickBot="1">
      <c r="A73" s="931"/>
      <c r="B73" s="931"/>
      <c r="C73" s="44" t="s">
        <v>489</v>
      </c>
      <c r="D73" s="221" t="s">
        <v>49</v>
      </c>
      <c r="E73" s="41" t="s">
        <v>250</v>
      </c>
      <c r="F73" s="689">
        <v>290.7</v>
      </c>
      <c r="G73" s="806">
        <v>681.8</v>
      </c>
      <c r="H73" s="647"/>
      <c r="I73" s="15"/>
      <c r="J73" s="231"/>
      <c r="K73" s="323"/>
      <c r="L73" s="60"/>
      <c r="M73" s="60"/>
      <c r="N73" s="16" t="s">
        <v>23</v>
      </c>
    </row>
    <row r="74" spans="1:14" s="12" customFormat="1" ht="13.5" thickBot="1">
      <c r="A74" s="932"/>
      <c r="B74" s="1090"/>
      <c r="C74" s="156"/>
      <c r="D74" s="1084" t="s">
        <v>12</v>
      </c>
      <c r="E74" s="1117"/>
      <c r="F74" s="508">
        <f t="shared" ref="F74:H74" si="26">SUM(F70:F73)</f>
        <v>452.92599999999999</v>
      </c>
      <c r="G74" s="508">
        <f t="shared" si="26"/>
        <v>764.59999999999991</v>
      </c>
      <c r="H74" s="578">
        <f t="shared" si="26"/>
        <v>0</v>
      </c>
      <c r="I74" s="61" t="s">
        <v>971</v>
      </c>
      <c r="J74" s="231"/>
      <c r="K74" s="61"/>
      <c r="L74" s="26"/>
      <c r="M74" s="26"/>
      <c r="N74" s="16"/>
    </row>
    <row r="75" spans="1:14" ht="13.5" thickBot="1">
      <c r="A75" s="288" t="s">
        <v>538</v>
      </c>
      <c r="B75" s="1211" t="s">
        <v>11</v>
      </c>
      <c r="C75" s="1212"/>
      <c r="D75" s="1212"/>
      <c r="E75" s="1212"/>
      <c r="F75" s="508">
        <f t="shared" ref="F75:H75" si="27">F65+F69+F74</f>
        <v>1506.9059999999999</v>
      </c>
      <c r="G75" s="508">
        <f t="shared" si="27"/>
        <v>1652.1</v>
      </c>
      <c r="H75" s="578">
        <f t="shared" si="27"/>
        <v>744.7</v>
      </c>
      <c r="I75" s="60"/>
      <c r="J75" s="316"/>
      <c r="K75" s="317"/>
      <c r="L75" s="317"/>
      <c r="M75" s="317"/>
      <c r="N75" s="316"/>
    </row>
    <row r="76" spans="1:14" ht="28.9" customHeight="1" thickBot="1">
      <c r="A76" s="287" t="s">
        <v>546</v>
      </c>
      <c r="B76" s="1194" t="s">
        <v>270</v>
      </c>
      <c r="C76" s="1081"/>
      <c r="D76" s="1081"/>
      <c r="E76" s="1081"/>
      <c r="F76" s="654"/>
      <c r="G76" s="654"/>
      <c r="H76" s="580"/>
      <c r="I76" s="842"/>
      <c r="J76" s="316"/>
      <c r="K76" s="317"/>
      <c r="L76" s="317"/>
      <c r="M76" s="317"/>
      <c r="N76" s="316"/>
    </row>
    <row r="77" spans="1:14" ht="25.5">
      <c r="A77" s="1043" t="s">
        <v>571</v>
      </c>
      <c r="B77" s="993" t="s">
        <v>271</v>
      </c>
      <c r="C77" s="26">
        <v>1</v>
      </c>
      <c r="D77" s="63" t="s">
        <v>16</v>
      </c>
      <c r="E77" s="564" t="s">
        <v>148</v>
      </c>
      <c r="F77" s="778">
        <v>110</v>
      </c>
      <c r="G77" s="512">
        <v>115</v>
      </c>
      <c r="H77" s="513">
        <v>120</v>
      </c>
      <c r="I77" s="1213"/>
      <c r="J77" s="16" t="s">
        <v>272</v>
      </c>
      <c r="K77" s="26">
        <v>300</v>
      </c>
      <c r="L77" s="26">
        <v>320</v>
      </c>
      <c r="M77" s="26">
        <v>350</v>
      </c>
      <c r="N77" s="42" t="s">
        <v>23</v>
      </c>
    </row>
    <row r="78" spans="1:14" ht="13.5" thickBot="1">
      <c r="A78" s="1044"/>
      <c r="B78" s="933"/>
      <c r="C78" s="127"/>
      <c r="D78" s="200"/>
      <c r="E78" s="324"/>
      <c r="F78" s="510"/>
      <c r="G78" s="512"/>
      <c r="H78" s="513"/>
      <c r="I78" s="1213"/>
      <c r="J78" s="42"/>
      <c r="K78" s="127"/>
      <c r="L78" s="127"/>
      <c r="M78" s="127"/>
      <c r="N78" s="42"/>
    </row>
    <row r="79" spans="1:14" ht="13.5" thickBot="1">
      <c r="A79" s="1045"/>
      <c r="B79" s="927"/>
      <c r="C79" s="127"/>
      <c r="D79" s="1206" t="s">
        <v>12</v>
      </c>
      <c r="E79" s="1207"/>
      <c r="F79" s="508">
        <f t="shared" ref="F79:H79" si="28">SUM(F77:F78)</f>
        <v>110</v>
      </c>
      <c r="G79" s="508">
        <f t="shared" si="28"/>
        <v>115</v>
      </c>
      <c r="H79" s="578">
        <f t="shared" si="28"/>
        <v>120</v>
      </c>
      <c r="I79" s="1213"/>
      <c r="J79" s="42"/>
      <c r="K79" s="127"/>
      <c r="L79" s="127"/>
      <c r="M79" s="127"/>
      <c r="N79" s="42"/>
    </row>
    <row r="80" spans="1:14" ht="51">
      <c r="A80" s="930" t="s">
        <v>547</v>
      </c>
      <c r="B80" s="1195" t="s">
        <v>273</v>
      </c>
      <c r="C80" s="168" t="s">
        <v>7</v>
      </c>
      <c r="D80" s="192" t="s">
        <v>16</v>
      </c>
      <c r="E80" s="573" t="s">
        <v>274</v>
      </c>
      <c r="F80" s="776">
        <v>493.8</v>
      </c>
      <c r="G80" s="512">
        <v>550</v>
      </c>
      <c r="H80" s="513">
        <v>600</v>
      </c>
      <c r="I80" s="906"/>
      <c r="J80" s="16" t="s">
        <v>855</v>
      </c>
      <c r="K80" s="26" t="s">
        <v>1237</v>
      </c>
      <c r="L80" s="26" t="s">
        <v>1238</v>
      </c>
      <c r="M80" s="26" t="s">
        <v>1239</v>
      </c>
      <c r="N80" s="42" t="s">
        <v>23</v>
      </c>
    </row>
    <row r="81" spans="1:14" ht="39" thickBot="1">
      <c r="A81" s="931"/>
      <c r="B81" s="1234"/>
      <c r="C81" s="47" t="s">
        <v>7</v>
      </c>
      <c r="D81" s="62" t="s">
        <v>21</v>
      </c>
      <c r="E81" s="350" t="s">
        <v>825</v>
      </c>
      <c r="F81" s="776">
        <v>336.8</v>
      </c>
      <c r="G81" s="512">
        <v>340</v>
      </c>
      <c r="H81" s="513">
        <v>340</v>
      </c>
      <c r="I81" s="906"/>
      <c r="J81" s="16" t="s">
        <v>275</v>
      </c>
      <c r="K81" s="26" t="s">
        <v>1471</v>
      </c>
      <c r="L81" s="26" t="s">
        <v>1471</v>
      </c>
      <c r="M81" s="26" t="s">
        <v>1471</v>
      </c>
      <c r="N81" s="16" t="s">
        <v>23</v>
      </c>
    </row>
    <row r="82" spans="1:14" ht="13.5" thickBot="1">
      <c r="A82" s="932"/>
      <c r="B82" s="1235"/>
      <c r="C82" s="172"/>
      <c r="D82" s="1206" t="s">
        <v>12</v>
      </c>
      <c r="E82" s="1207"/>
      <c r="F82" s="508">
        <f t="shared" ref="F82:H82" si="29">SUM(F80:F81)</f>
        <v>830.6</v>
      </c>
      <c r="G82" s="508">
        <f t="shared" si="29"/>
        <v>890</v>
      </c>
      <c r="H82" s="578">
        <f t="shared" si="29"/>
        <v>940</v>
      </c>
      <c r="I82" s="906"/>
      <c r="J82" s="16"/>
      <c r="K82" s="26"/>
      <c r="L82" s="26"/>
      <c r="M82" s="26"/>
      <c r="N82" s="16"/>
    </row>
    <row r="83" spans="1:14">
      <c r="A83" s="1043" t="s">
        <v>548</v>
      </c>
      <c r="B83" s="926" t="s">
        <v>276</v>
      </c>
      <c r="C83" s="127">
        <v>1</v>
      </c>
      <c r="D83" s="325" t="s">
        <v>16</v>
      </c>
      <c r="E83" s="573" t="s">
        <v>277</v>
      </c>
      <c r="F83" s="776">
        <v>1534</v>
      </c>
      <c r="G83" s="510">
        <v>1700</v>
      </c>
      <c r="H83" s="579">
        <v>1800</v>
      </c>
      <c r="I83" s="1213"/>
      <c r="J83" s="16" t="s">
        <v>278</v>
      </c>
      <c r="K83" s="26">
        <v>1100</v>
      </c>
      <c r="L83" s="26">
        <v>1150</v>
      </c>
      <c r="M83" s="26">
        <v>1200</v>
      </c>
      <c r="N83" s="16" t="s">
        <v>23</v>
      </c>
    </row>
    <row r="84" spans="1:14">
      <c r="A84" s="1044"/>
      <c r="B84" s="933"/>
      <c r="C84" s="127">
        <v>1</v>
      </c>
      <c r="D84" s="200" t="s">
        <v>21</v>
      </c>
      <c r="E84" s="574" t="s">
        <v>507</v>
      </c>
      <c r="F84" s="776">
        <v>186.1</v>
      </c>
      <c r="G84" s="512">
        <v>205</v>
      </c>
      <c r="H84" s="513">
        <v>216</v>
      </c>
      <c r="I84" s="1213"/>
      <c r="J84" s="16" t="s">
        <v>279</v>
      </c>
      <c r="K84" s="26">
        <v>300</v>
      </c>
      <c r="L84" s="26">
        <v>300</v>
      </c>
      <c r="M84" s="26">
        <v>300</v>
      </c>
      <c r="N84" s="42" t="s">
        <v>23</v>
      </c>
    </row>
    <row r="85" spans="1:14" ht="26.25" thickBot="1">
      <c r="A85" s="1044"/>
      <c r="B85" s="933"/>
      <c r="C85" s="127">
        <v>1</v>
      </c>
      <c r="D85" s="195" t="s">
        <v>16</v>
      </c>
      <c r="E85" s="575" t="s">
        <v>280</v>
      </c>
      <c r="F85" s="776">
        <v>610</v>
      </c>
      <c r="G85" s="512">
        <v>690</v>
      </c>
      <c r="H85" s="513">
        <v>690</v>
      </c>
      <c r="I85" s="1213"/>
      <c r="J85" s="48" t="s">
        <v>1002</v>
      </c>
      <c r="K85" s="26">
        <v>1700</v>
      </c>
      <c r="L85" s="26">
        <v>1700</v>
      </c>
      <c r="M85" s="26">
        <v>1800</v>
      </c>
      <c r="N85" s="42" t="s">
        <v>23</v>
      </c>
    </row>
    <row r="86" spans="1:14" ht="13.5" thickBot="1">
      <c r="A86" s="1045"/>
      <c r="B86" s="927"/>
      <c r="C86" s="127"/>
      <c r="D86" s="1206" t="s">
        <v>12</v>
      </c>
      <c r="E86" s="1207"/>
      <c r="F86" s="508">
        <f t="shared" ref="F86:H86" si="30">SUM(F83:F85)</f>
        <v>2330.1</v>
      </c>
      <c r="G86" s="508">
        <f t="shared" si="30"/>
        <v>2595</v>
      </c>
      <c r="H86" s="578">
        <f t="shared" si="30"/>
        <v>2706</v>
      </c>
      <c r="I86" s="1213"/>
      <c r="J86" s="16"/>
      <c r="K86" s="26"/>
      <c r="L86" s="26"/>
      <c r="M86" s="26"/>
      <c r="N86" s="16"/>
    </row>
    <row r="87" spans="1:14" s="12" customFormat="1" ht="37.15" customHeight="1">
      <c r="A87" s="930" t="s">
        <v>549</v>
      </c>
      <c r="B87" s="926" t="s">
        <v>282</v>
      </c>
      <c r="C87" s="80">
        <v>1</v>
      </c>
      <c r="D87" s="57" t="s">
        <v>43</v>
      </c>
      <c r="E87" s="350" t="s">
        <v>283</v>
      </c>
      <c r="F87" s="510">
        <v>1880.7</v>
      </c>
      <c r="G87" s="510">
        <v>1975</v>
      </c>
      <c r="H87" s="579">
        <v>2073</v>
      </c>
      <c r="I87" s="1213"/>
      <c r="J87" s="16"/>
      <c r="K87" s="26"/>
      <c r="L87" s="26"/>
      <c r="M87" s="26"/>
      <c r="N87" s="42" t="s">
        <v>23</v>
      </c>
    </row>
    <row r="88" spans="1:14" ht="44.45" customHeight="1" thickBot="1">
      <c r="A88" s="931"/>
      <c r="B88" s="933"/>
      <c r="C88" s="80">
        <v>1</v>
      </c>
      <c r="D88" s="94" t="s">
        <v>43</v>
      </c>
      <c r="E88" s="544" t="s">
        <v>284</v>
      </c>
      <c r="F88" s="510">
        <v>77.099999999999994</v>
      </c>
      <c r="G88" s="510">
        <v>78</v>
      </c>
      <c r="H88" s="579">
        <v>78</v>
      </c>
      <c r="I88" s="1213"/>
      <c r="J88" s="16" t="s">
        <v>1472</v>
      </c>
      <c r="K88" s="26">
        <v>700</v>
      </c>
      <c r="L88" s="26">
        <v>750</v>
      </c>
      <c r="M88" s="26">
        <v>750</v>
      </c>
      <c r="N88" s="42" t="s">
        <v>23</v>
      </c>
    </row>
    <row r="89" spans="1:14" ht="13.5" thickBot="1">
      <c r="A89" s="932"/>
      <c r="B89" s="927"/>
      <c r="C89" s="88"/>
      <c r="D89" s="1084" t="s">
        <v>12</v>
      </c>
      <c r="E89" s="1117"/>
      <c r="F89" s="508">
        <f t="shared" ref="F89" si="31">SUM(F87:F88)</f>
        <v>1957.8</v>
      </c>
      <c r="G89" s="508">
        <f t="shared" ref="G89:H89" si="32">SUM(G87:G88)</f>
        <v>2053</v>
      </c>
      <c r="H89" s="407">
        <f t="shared" si="32"/>
        <v>2151</v>
      </c>
      <c r="I89" s="1213"/>
      <c r="J89" s="316"/>
      <c r="K89" s="317"/>
      <c r="L89" s="317"/>
      <c r="M89" s="317"/>
      <c r="N89" s="316"/>
    </row>
    <row r="90" spans="1:14" s="12" customFormat="1" ht="24" customHeight="1">
      <c r="A90" s="1043" t="s">
        <v>921</v>
      </c>
      <c r="B90" s="926" t="s">
        <v>880</v>
      </c>
      <c r="C90" s="128" t="s">
        <v>572</v>
      </c>
      <c r="D90" s="325" t="s">
        <v>16</v>
      </c>
      <c r="E90" s="553" t="s">
        <v>1414</v>
      </c>
      <c r="F90" s="776">
        <v>57</v>
      </c>
      <c r="G90" s="510">
        <v>57</v>
      </c>
      <c r="H90" s="579">
        <v>57</v>
      </c>
      <c r="I90" s="60"/>
      <c r="J90" s="1236" t="s">
        <v>483</v>
      </c>
      <c r="K90" s="959">
        <v>12</v>
      </c>
      <c r="L90" s="959">
        <v>12</v>
      </c>
      <c r="M90" s="959">
        <v>12</v>
      </c>
      <c r="N90" s="42" t="s">
        <v>23</v>
      </c>
    </row>
    <row r="91" spans="1:14" s="12" customFormat="1">
      <c r="A91" s="1044"/>
      <c r="B91" s="933"/>
      <c r="C91" s="128" t="s">
        <v>572</v>
      </c>
      <c r="D91" s="187" t="s">
        <v>49</v>
      </c>
      <c r="E91" s="553" t="s">
        <v>148</v>
      </c>
      <c r="F91" s="510">
        <v>41.5</v>
      </c>
      <c r="G91" s="510">
        <v>8</v>
      </c>
      <c r="H91" s="579">
        <v>8</v>
      </c>
      <c r="I91" s="60"/>
      <c r="J91" s="1236"/>
      <c r="K91" s="959"/>
      <c r="L91" s="959"/>
      <c r="M91" s="959"/>
      <c r="N91" s="42" t="s">
        <v>23</v>
      </c>
    </row>
    <row r="92" spans="1:14" s="12" customFormat="1">
      <c r="A92" s="1044"/>
      <c r="B92" s="933"/>
      <c r="C92" s="128" t="s">
        <v>572</v>
      </c>
      <c r="D92" s="187" t="s">
        <v>21</v>
      </c>
      <c r="E92" s="553" t="s">
        <v>1443</v>
      </c>
      <c r="F92" s="776">
        <v>1.3660000000000001</v>
      </c>
      <c r="G92" s="510"/>
      <c r="H92" s="579"/>
      <c r="I92" s="60"/>
      <c r="J92" s="42"/>
      <c r="K92" s="127"/>
      <c r="L92" s="127"/>
      <c r="M92" s="127"/>
      <c r="N92" s="42" t="s">
        <v>23</v>
      </c>
    </row>
    <row r="93" spans="1:14" ht="13.5" thickBot="1">
      <c r="A93" s="1044"/>
      <c r="B93" s="933"/>
      <c r="C93" s="128" t="s">
        <v>572</v>
      </c>
      <c r="D93" s="823" t="s">
        <v>1387</v>
      </c>
      <c r="E93" s="553" t="s">
        <v>1800</v>
      </c>
      <c r="F93" s="776">
        <v>4.1120000000000001</v>
      </c>
      <c r="G93" s="510">
        <v>40</v>
      </c>
      <c r="H93" s="579">
        <v>40</v>
      </c>
      <c r="I93" s="60"/>
      <c r="J93" s="42" t="s">
        <v>500</v>
      </c>
      <c r="K93" s="127">
        <v>1</v>
      </c>
      <c r="L93" s="127">
        <v>1</v>
      </c>
      <c r="M93" s="127">
        <v>1</v>
      </c>
      <c r="N93" s="42" t="s">
        <v>23</v>
      </c>
    </row>
    <row r="94" spans="1:14" ht="13.5" thickBot="1">
      <c r="A94" s="1045"/>
      <c r="B94" s="927"/>
      <c r="C94" s="160"/>
      <c r="D94" s="1070" t="s">
        <v>12</v>
      </c>
      <c r="E94" s="1086"/>
      <c r="F94" s="508">
        <f t="shared" ref="F94:H94" si="33">SUM(F90:F93)</f>
        <v>103.97799999999999</v>
      </c>
      <c r="G94" s="508">
        <f t="shared" si="33"/>
        <v>105</v>
      </c>
      <c r="H94" s="578">
        <f t="shared" si="33"/>
        <v>105</v>
      </c>
      <c r="I94" s="60" t="s">
        <v>970</v>
      </c>
      <c r="J94" s="316"/>
      <c r="K94" s="317"/>
      <c r="L94" s="317"/>
      <c r="M94" s="317"/>
      <c r="N94" s="316"/>
    </row>
    <row r="95" spans="1:14" ht="25.5">
      <c r="A95" s="1043" t="s">
        <v>550</v>
      </c>
      <c r="B95" s="1101" t="s">
        <v>285</v>
      </c>
      <c r="C95" s="127">
        <v>31</v>
      </c>
      <c r="D95" s="104" t="s">
        <v>16</v>
      </c>
      <c r="E95" s="326" t="s">
        <v>286</v>
      </c>
      <c r="F95" s="690">
        <v>205.5</v>
      </c>
      <c r="G95" s="704">
        <v>226</v>
      </c>
      <c r="H95" s="700">
        <v>236</v>
      </c>
      <c r="I95" s="60"/>
      <c r="J95" s="310" t="s">
        <v>287</v>
      </c>
      <c r="K95" s="348">
        <v>30</v>
      </c>
      <c r="L95" s="348">
        <v>30</v>
      </c>
      <c r="M95" s="348">
        <v>30</v>
      </c>
      <c r="N95" s="248" t="s">
        <v>269</v>
      </c>
    </row>
    <row r="96" spans="1:14" ht="25.5">
      <c r="A96" s="1044"/>
      <c r="B96" s="1102"/>
      <c r="C96" s="127">
        <v>31</v>
      </c>
      <c r="D96" s="327" t="s">
        <v>96</v>
      </c>
      <c r="E96" s="218" t="s">
        <v>286</v>
      </c>
      <c r="F96" s="690">
        <v>315</v>
      </c>
      <c r="G96" s="704">
        <v>346</v>
      </c>
      <c r="H96" s="700">
        <v>356</v>
      </c>
      <c r="I96" s="60"/>
      <c r="J96" s="310" t="s">
        <v>288</v>
      </c>
      <c r="K96" s="349">
        <v>1668.56</v>
      </c>
      <c r="L96" s="349">
        <v>1798.9</v>
      </c>
      <c r="M96" s="349">
        <v>1946.9</v>
      </c>
      <c r="N96" s="248" t="s">
        <v>269</v>
      </c>
    </row>
    <row r="97" spans="1:14" ht="25.5">
      <c r="A97" s="1044"/>
      <c r="B97" s="1102"/>
      <c r="C97" s="127">
        <v>31</v>
      </c>
      <c r="D97" s="327" t="s">
        <v>21</v>
      </c>
      <c r="E97" s="218" t="s">
        <v>825</v>
      </c>
      <c r="F97" s="690">
        <v>80</v>
      </c>
      <c r="G97" s="704">
        <v>88</v>
      </c>
      <c r="H97" s="700">
        <v>96</v>
      </c>
      <c r="I97" s="60"/>
      <c r="J97" s="310" t="s">
        <v>289</v>
      </c>
      <c r="K97" s="348">
        <v>64.7</v>
      </c>
      <c r="L97" s="348">
        <v>65.5</v>
      </c>
      <c r="M97" s="348">
        <v>66.7</v>
      </c>
      <c r="N97" s="248" t="s">
        <v>269</v>
      </c>
    </row>
    <row r="98" spans="1:14">
      <c r="A98" s="1044"/>
      <c r="B98" s="1102"/>
      <c r="C98" s="127">
        <v>31</v>
      </c>
      <c r="D98" s="327" t="s">
        <v>21</v>
      </c>
      <c r="E98" s="218" t="s">
        <v>1691</v>
      </c>
      <c r="F98" s="690"/>
      <c r="G98" s="512"/>
      <c r="H98" s="513"/>
      <c r="I98" s="60"/>
      <c r="J98" s="16" t="s">
        <v>290</v>
      </c>
      <c r="K98" s="348" t="s">
        <v>1490</v>
      </c>
      <c r="L98" s="348" t="s">
        <v>1491</v>
      </c>
      <c r="M98" s="348" t="s">
        <v>1492</v>
      </c>
      <c r="N98" s="248" t="s">
        <v>269</v>
      </c>
    </row>
    <row r="99" spans="1:14" ht="39" thickBot="1">
      <c r="A99" s="1044"/>
      <c r="B99" s="1102"/>
      <c r="C99" s="127">
        <v>31</v>
      </c>
      <c r="D99" s="225" t="s">
        <v>21</v>
      </c>
      <c r="E99" s="218" t="s">
        <v>291</v>
      </c>
      <c r="F99" s="690">
        <v>10.182</v>
      </c>
      <c r="G99" s="512">
        <v>11</v>
      </c>
      <c r="H99" s="409">
        <v>12</v>
      </c>
      <c r="I99" s="60"/>
      <c r="J99" s="331" t="s">
        <v>292</v>
      </c>
      <c r="K99" s="348">
        <v>50</v>
      </c>
      <c r="L99" s="348">
        <v>50</v>
      </c>
      <c r="M99" s="348">
        <v>50</v>
      </c>
      <c r="N99" s="248" t="s">
        <v>269</v>
      </c>
    </row>
    <row r="100" spans="1:14" ht="13.5" thickBot="1">
      <c r="A100" s="1045"/>
      <c r="B100" s="1103"/>
      <c r="C100" s="128"/>
      <c r="D100" s="1070" t="s">
        <v>12</v>
      </c>
      <c r="E100" s="1086"/>
      <c r="F100" s="508">
        <f t="shared" ref="F100" si="34">SUM(F95:F99)</f>
        <v>610.68200000000002</v>
      </c>
      <c r="G100" s="508">
        <f t="shared" ref="G100:H100" si="35">SUM(G95:G99)</f>
        <v>671</v>
      </c>
      <c r="H100" s="407">
        <f t="shared" si="35"/>
        <v>700</v>
      </c>
      <c r="I100" s="60" t="s">
        <v>971</v>
      </c>
      <c r="J100" s="42"/>
      <c r="K100" s="127"/>
      <c r="L100" s="127"/>
      <c r="M100" s="127"/>
      <c r="N100" s="42"/>
    </row>
    <row r="101" spans="1:14" s="12" customFormat="1">
      <c r="A101" s="1043" t="s">
        <v>576</v>
      </c>
      <c r="B101" s="1101" t="s">
        <v>293</v>
      </c>
      <c r="C101" s="127">
        <v>1</v>
      </c>
      <c r="D101" s="195" t="s">
        <v>21</v>
      </c>
      <c r="E101" s="553" t="s">
        <v>850</v>
      </c>
      <c r="F101" s="781">
        <v>2.1</v>
      </c>
      <c r="G101" s="512">
        <v>2.1</v>
      </c>
      <c r="H101" s="513">
        <v>2</v>
      </c>
      <c r="I101" s="60"/>
      <c r="J101" s="42" t="s">
        <v>749</v>
      </c>
      <c r="K101" s="127">
        <v>82</v>
      </c>
      <c r="L101" s="127">
        <v>82</v>
      </c>
      <c r="M101" s="127">
        <v>82</v>
      </c>
      <c r="N101" s="42" t="s">
        <v>23</v>
      </c>
    </row>
    <row r="102" spans="1:14" ht="13.5" thickBot="1">
      <c r="A102" s="1044"/>
      <c r="B102" s="1102"/>
      <c r="C102" s="127"/>
      <c r="D102" s="195"/>
      <c r="E102" s="278"/>
      <c r="F102" s="533"/>
      <c r="G102" s="512"/>
      <c r="H102" s="513"/>
      <c r="I102" s="60"/>
      <c r="J102" s="42"/>
      <c r="K102" s="127"/>
      <c r="L102" s="127"/>
      <c r="M102" s="127"/>
      <c r="N102" s="42"/>
    </row>
    <row r="103" spans="1:14" ht="13.5" thickBot="1">
      <c r="A103" s="1045"/>
      <c r="B103" s="1103"/>
      <c r="C103" s="127"/>
      <c r="D103" s="1206" t="s">
        <v>12</v>
      </c>
      <c r="E103" s="1207"/>
      <c r="F103" s="508">
        <f t="shared" ref="F103" si="36">SUM(F101:F102)</f>
        <v>2.1</v>
      </c>
      <c r="G103" s="508">
        <f t="shared" ref="G103:H103" si="37">SUM(G101:G102)</f>
        <v>2.1</v>
      </c>
      <c r="H103" s="407">
        <f t="shared" si="37"/>
        <v>2</v>
      </c>
      <c r="I103" s="60" t="s">
        <v>971</v>
      </c>
      <c r="J103" s="316"/>
      <c r="K103" s="270"/>
      <c r="L103" s="270"/>
      <c r="M103" s="317"/>
      <c r="N103" s="316"/>
    </row>
    <row r="104" spans="1:14" ht="38.25">
      <c r="A104" s="1043" t="s">
        <v>573</v>
      </c>
      <c r="B104" s="930" t="s">
        <v>294</v>
      </c>
      <c r="C104" s="11" t="s">
        <v>7</v>
      </c>
      <c r="D104" s="173" t="s">
        <v>16</v>
      </c>
      <c r="E104" s="186" t="s">
        <v>295</v>
      </c>
      <c r="F104" s="776">
        <v>1</v>
      </c>
      <c r="G104" s="512">
        <v>1</v>
      </c>
      <c r="H104" s="513">
        <v>1</v>
      </c>
      <c r="I104" s="60"/>
      <c r="J104" s="231" t="s">
        <v>474</v>
      </c>
      <c r="K104" s="61" t="s">
        <v>7</v>
      </c>
      <c r="L104" s="61" t="s">
        <v>7</v>
      </c>
      <c r="M104" s="61" t="s">
        <v>7</v>
      </c>
      <c r="N104" s="110" t="s">
        <v>23</v>
      </c>
    </row>
    <row r="105" spans="1:14" ht="26.25" thickBot="1">
      <c r="A105" s="1044"/>
      <c r="B105" s="931"/>
      <c r="C105" s="11" t="s">
        <v>7</v>
      </c>
      <c r="D105" s="112" t="s">
        <v>16</v>
      </c>
      <c r="E105" s="158" t="s">
        <v>295</v>
      </c>
      <c r="F105" s="776">
        <v>4</v>
      </c>
      <c r="G105" s="512">
        <v>10</v>
      </c>
      <c r="H105" s="513">
        <v>10</v>
      </c>
      <c r="I105" s="60"/>
      <c r="J105" s="231" t="s">
        <v>501</v>
      </c>
      <c r="K105" s="4" t="s">
        <v>56</v>
      </c>
      <c r="L105" s="4" t="s">
        <v>81</v>
      </c>
      <c r="M105" s="4" t="s">
        <v>81</v>
      </c>
      <c r="N105" s="110" t="s">
        <v>23</v>
      </c>
    </row>
    <row r="106" spans="1:14" ht="13.5" thickBot="1">
      <c r="A106" s="1045"/>
      <c r="B106" s="932"/>
      <c r="C106" s="6"/>
      <c r="D106" s="1070" t="s">
        <v>12</v>
      </c>
      <c r="E106" s="1086"/>
      <c r="F106" s="508">
        <f t="shared" ref="F106:H106" si="38">SUM(F104:F105)</f>
        <v>5</v>
      </c>
      <c r="G106" s="508">
        <f t="shared" si="38"/>
        <v>11</v>
      </c>
      <c r="H106" s="684">
        <f t="shared" si="38"/>
        <v>11</v>
      </c>
      <c r="I106" s="60" t="s">
        <v>1835</v>
      </c>
      <c r="J106" s="240"/>
      <c r="K106" s="8"/>
      <c r="L106" s="8"/>
      <c r="M106" s="8"/>
      <c r="N106" s="109"/>
    </row>
    <row r="107" spans="1:14" s="12" customFormat="1" ht="36" customHeight="1">
      <c r="A107" s="930" t="s">
        <v>574</v>
      </c>
      <c r="B107" s="926" t="s">
        <v>296</v>
      </c>
      <c r="C107" s="26">
        <v>1</v>
      </c>
      <c r="D107" s="62" t="s">
        <v>16</v>
      </c>
      <c r="E107" s="29" t="s">
        <v>20</v>
      </c>
      <c r="F107" s="776">
        <v>5</v>
      </c>
      <c r="G107" s="512">
        <v>5</v>
      </c>
      <c r="H107" s="513">
        <v>5</v>
      </c>
      <c r="I107" s="15"/>
      <c r="J107" s="155" t="s">
        <v>502</v>
      </c>
      <c r="K107" s="154" t="s">
        <v>81</v>
      </c>
      <c r="L107" s="154" t="s">
        <v>81</v>
      </c>
      <c r="M107" s="154" t="s">
        <v>81</v>
      </c>
      <c r="N107" s="16" t="s">
        <v>23</v>
      </c>
    </row>
    <row r="108" spans="1:14" ht="13.5" thickBot="1">
      <c r="A108" s="931"/>
      <c r="B108" s="933"/>
      <c r="C108" s="26"/>
      <c r="D108" s="62"/>
      <c r="E108" s="59"/>
      <c r="F108" s="510"/>
      <c r="G108" s="512"/>
      <c r="H108" s="513"/>
      <c r="I108" s="15"/>
      <c r="J108" s="155"/>
      <c r="K108" s="154"/>
      <c r="L108" s="154"/>
      <c r="M108" s="154"/>
      <c r="N108" s="16"/>
    </row>
    <row r="109" spans="1:14" ht="13.5" thickBot="1">
      <c r="A109" s="932"/>
      <c r="B109" s="927"/>
      <c r="C109" s="26"/>
      <c r="D109" s="1116" t="s">
        <v>12</v>
      </c>
      <c r="E109" s="1117"/>
      <c r="F109" s="508">
        <f t="shared" ref="F109:H109" si="39">SUM(F107:F108)</f>
        <v>5</v>
      </c>
      <c r="G109" s="508">
        <f t="shared" si="39"/>
        <v>5</v>
      </c>
      <c r="H109" s="578">
        <f t="shared" si="39"/>
        <v>5</v>
      </c>
      <c r="I109" s="60" t="s">
        <v>1835</v>
      </c>
      <c r="J109" s="147"/>
      <c r="K109" s="270"/>
      <c r="L109" s="270"/>
      <c r="M109" s="270"/>
      <c r="N109" s="147"/>
    </row>
    <row r="110" spans="1:14" s="12" customFormat="1" ht="25.5">
      <c r="A110" s="930" t="s">
        <v>575</v>
      </c>
      <c r="B110" s="930" t="s">
        <v>297</v>
      </c>
      <c r="C110" s="168" t="s">
        <v>8</v>
      </c>
      <c r="D110" s="195" t="s">
        <v>16</v>
      </c>
      <c r="E110" s="278" t="s">
        <v>148</v>
      </c>
      <c r="F110" s="510">
        <v>824.4</v>
      </c>
      <c r="G110" s="512">
        <v>1021.7</v>
      </c>
      <c r="H110" s="513">
        <v>1122.5</v>
      </c>
      <c r="I110" s="170"/>
      <c r="J110" s="42" t="s">
        <v>1620</v>
      </c>
      <c r="K110" s="26">
        <v>16</v>
      </c>
      <c r="L110" s="26">
        <v>17</v>
      </c>
      <c r="M110" s="26">
        <v>17</v>
      </c>
      <c r="N110" s="42" t="s">
        <v>42</v>
      </c>
    </row>
    <row r="111" spans="1:14" s="12" customFormat="1" ht="25.5">
      <c r="A111" s="931"/>
      <c r="B111" s="931"/>
      <c r="C111" s="168" t="s">
        <v>8</v>
      </c>
      <c r="D111" s="195" t="s">
        <v>21</v>
      </c>
      <c r="E111" s="278" t="s">
        <v>298</v>
      </c>
      <c r="F111" s="510">
        <v>72</v>
      </c>
      <c r="G111" s="512">
        <v>72</v>
      </c>
      <c r="H111" s="513">
        <v>72</v>
      </c>
      <c r="I111" s="170"/>
      <c r="J111" s="16" t="s">
        <v>1759</v>
      </c>
      <c r="K111" s="26">
        <v>20</v>
      </c>
      <c r="L111" s="26">
        <v>22</v>
      </c>
      <c r="M111" s="26">
        <v>25</v>
      </c>
      <c r="N111" s="42" t="s">
        <v>42</v>
      </c>
    </row>
    <row r="112" spans="1:14" s="12" customFormat="1" ht="25.5">
      <c r="A112" s="931"/>
      <c r="B112" s="931"/>
      <c r="C112" s="168" t="s">
        <v>8</v>
      </c>
      <c r="D112" s="195" t="s">
        <v>21</v>
      </c>
      <c r="E112" s="278" t="s">
        <v>291</v>
      </c>
      <c r="F112" s="510">
        <v>12.773999999999999</v>
      </c>
      <c r="G112" s="512">
        <v>13</v>
      </c>
      <c r="H112" s="513">
        <v>14</v>
      </c>
      <c r="I112" s="170"/>
      <c r="J112" s="328" t="s">
        <v>299</v>
      </c>
      <c r="K112" s="26">
        <v>165</v>
      </c>
      <c r="L112" s="26">
        <v>168</v>
      </c>
      <c r="M112" s="26">
        <v>170</v>
      </c>
      <c r="N112" s="42" t="s">
        <v>42</v>
      </c>
    </row>
    <row r="113" spans="1:14" s="12" customFormat="1" ht="25.5">
      <c r="A113" s="931"/>
      <c r="B113" s="931"/>
      <c r="C113" s="168" t="s">
        <v>8</v>
      </c>
      <c r="D113" s="195" t="s">
        <v>16</v>
      </c>
      <c r="E113" s="278" t="s">
        <v>300</v>
      </c>
      <c r="F113" s="510">
        <v>133.6</v>
      </c>
      <c r="G113" s="512">
        <v>160.19999999999999</v>
      </c>
      <c r="H113" s="513">
        <v>169.8</v>
      </c>
      <c r="I113" s="170"/>
      <c r="J113" s="16" t="s">
        <v>301</v>
      </c>
      <c r="K113" s="61" t="s">
        <v>1621</v>
      </c>
      <c r="L113" s="61" t="s">
        <v>1622</v>
      </c>
      <c r="M113" s="61" t="s">
        <v>1621</v>
      </c>
      <c r="N113" s="42" t="s">
        <v>42</v>
      </c>
    </row>
    <row r="114" spans="1:14" s="12" customFormat="1" ht="38.25">
      <c r="A114" s="931"/>
      <c r="B114" s="931"/>
      <c r="C114" s="168" t="s">
        <v>8</v>
      </c>
      <c r="D114" s="195" t="s">
        <v>96</v>
      </c>
      <c r="E114" s="278" t="s">
        <v>148</v>
      </c>
      <c r="F114" s="510">
        <v>39</v>
      </c>
      <c r="G114" s="512">
        <v>40</v>
      </c>
      <c r="H114" s="513">
        <v>41</v>
      </c>
      <c r="I114" s="170"/>
      <c r="J114" s="16" t="s">
        <v>302</v>
      </c>
      <c r="K114" s="26" t="s">
        <v>1760</v>
      </c>
      <c r="L114" s="26" t="s">
        <v>1760</v>
      </c>
      <c r="M114" s="26" t="s">
        <v>1760</v>
      </c>
      <c r="N114" s="42" t="s">
        <v>42</v>
      </c>
    </row>
    <row r="115" spans="1:14" s="12" customFormat="1" ht="25.5">
      <c r="A115" s="931"/>
      <c r="B115" s="931"/>
      <c r="C115" s="168" t="s">
        <v>8</v>
      </c>
      <c r="D115" s="195" t="s">
        <v>21</v>
      </c>
      <c r="E115" s="278" t="s">
        <v>303</v>
      </c>
      <c r="F115" s="510">
        <v>37</v>
      </c>
      <c r="G115" s="512">
        <v>40</v>
      </c>
      <c r="H115" s="513">
        <v>42</v>
      </c>
      <c r="I115" s="170"/>
      <c r="J115" s="16" t="s">
        <v>304</v>
      </c>
      <c r="K115" s="26">
        <v>24</v>
      </c>
      <c r="L115" s="26">
        <v>26</v>
      </c>
      <c r="M115" s="26">
        <v>28</v>
      </c>
      <c r="N115" s="42" t="s">
        <v>42</v>
      </c>
    </row>
    <row r="116" spans="1:14" s="12" customFormat="1" ht="25.5">
      <c r="A116" s="931"/>
      <c r="B116" s="931"/>
      <c r="C116" s="168" t="s">
        <v>8</v>
      </c>
      <c r="D116" s="195" t="s">
        <v>21</v>
      </c>
      <c r="E116" s="278" t="s">
        <v>305</v>
      </c>
      <c r="F116" s="510">
        <v>13.96</v>
      </c>
      <c r="G116" s="512">
        <v>14</v>
      </c>
      <c r="H116" s="513">
        <v>14</v>
      </c>
      <c r="I116" s="170"/>
      <c r="J116" s="16" t="s">
        <v>306</v>
      </c>
      <c r="K116" s="26">
        <v>35</v>
      </c>
      <c r="L116" s="26">
        <v>40</v>
      </c>
      <c r="M116" s="26">
        <v>45</v>
      </c>
      <c r="N116" s="16" t="s">
        <v>42</v>
      </c>
    </row>
    <row r="117" spans="1:14" s="12" customFormat="1" ht="39" thickBot="1">
      <c r="A117" s="931"/>
      <c r="B117" s="931"/>
      <c r="C117" s="168" t="s">
        <v>8</v>
      </c>
      <c r="D117" s="195" t="s">
        <v>21</v>
      </c>
      <c r="E117" s="278" t="s">
        <v>825</v>
      </c>
      <c r="F117" s="510">
        <v>350</v>
      </c>
      <c r="G117" s="512">
        <v>385</v>
      </c>
      <c r="H117" s="513">
        <v>4123</v>
      </c>
      <c r="I117" s="170"/>
      <c r="J117" s="16" t="s">
        <v>307</v>
      </c>
      <c r="K117" s="61" t="s">
        <v>1623</v>
      </c>
      <c r="L117" s="61" t="s">
        <v>1623</v>
      </c>
      <c r="M117" s="61" t="s">
        <v>1623</v>
      </c>
      <c r="N117" s="16" t="s">
        <v>42</v>
      </c>
    </row>
    <row r="118" spans="1:14" ht="13.5" thickBot="1">
      <c r="A118" s="932"/>
      <c r="B118" s="932"/>
      <c r="C118" s="329"/>
      <c r="D118" s="1210" t="s">
        <v>12</v>
      </c>
      <c r="E118" s="1207"/>
      <c r="F118" s="508">
        <f t="shared" ref="F118:H118" si="40">SUM(F110:F117)</f>
        <v>1482.7339999999999</v>
      </c>
      <c r="G118" s="508">
        <f t="shared" si="40"/>
        <v>1745.9</v>
      </c>
      <c r="H118" s="407">
        <f t="shared" si="40"/>
        <v>5598.3</v>
      </c>
      <c r="I118" s="60" t="s">
        <v>971</v>
      </c>
      <c r="J118" s="328"/>
      <c r="K118" s="127"/>
      <c r="L118" s="127"/>
      <c r="M118" s="127"/>
      <c r="N118" s="42"/>
    </row>
    <row r="119" spans="1:14" s="12" customFormat="1" ht="33" customHeight="1">
      <c r="A119" s="930" t="s">
        <v>878</v>
      </c>
      <c r="B119" s="926" t="s">
        <v>310</v>
      </c>
      <c r="C119" s="128">
        <v>1</v>
      </c>
      <c r="D119" s="325" t="s">
        <v>16</v>
      </c>
      <c r="E119" s="553" t="s">
        <v>311</v>
      </c>
      <c r="F119" s="776">
        <v>22</v>
      </c>
      <c r="G119" s="512">
        <v>25</v>
      </c>
      <c r="H119" s="531">
        <v>25</v>
      </c>
      <c r="I119" s="15"/>
      <c r="J119" s="42" t="s">
        <v>312</v>
      </c>
      <c r="K119" s="127">
        <v>5</v>
      </c>
      <c r="L119" s="127">
        <v>5</v>
      </c>
      <c r="M119" s="127">
        <v>5</v>
      </c>
      <c r="N119" s="42" t="s">
        <v>23</v>
      </c>
    </row>
    <row r="120" spans="1:14" ht="26.25" thickBot="1">
      <c r="A120" s="931"/>
      <c r="B120" s="933"/>
      <c r="C120" s="80">
        <v>1</v>
      </c>
      <c r="D120" s="330" t="s">
        <v>21</v>
      </c>
      <c r="E120" s="214" t="s">
        <v>1442</v>
      </c>
      <c r="F120" s="776"/>
      <c r="G120" s="512">
        <v>25</v>
      </c>
      <c r="H120" s="513">
        <v>25</v>
      </c>
      <c r="I120" s="15"/>
      <c r="J120" s="231" t="s">
        <v>313</v>
      </c>
      <c r="K120" s="61" t="s">
        <v>7</v>
      </c>
      <c r="L120" s="61" t="s">
        <v>7</v>
      </c>
      <c r="M120" s="61" t="s">
        <v>7</v>
      </c>
      <c r="N120" s="42" t="s">
        <v>23</v>
      </c>
    </row>
    <row r="121" spans="1:14" ht="13.5" thickBot="1">
      <c r="A121" s="932"/>
      <c r="B121" s="927"/>
      <c r="C121" s="160"/>
      <c r="D121" s="1210" t="s">
        <v>12</v>
      </c>
      <c r="E121" s="1207"/>
      <c r="F121" s="508">
        <f t="shared" ref="F121:H121" si="41">SUM(F119:F120)</f>
        <v>22</v>
      </c>
      <c r="G121" s="508">
        <f t="shared" si="41"/>
        <v>50</v>
      </c>
      <c r="H121" s="578">
        <f t="shared" si="41"/>
        <v>50</v>
      </c>
      <c r="I121" s="61" t="s">
        <v>324</v>
      </c>
      <c r="J121" s="316"/>
      <c r="K121" s="317"/>
      <c r="L121" s="317"/>
      <c r="M121" s="317"/>
      <c r="N121" s="316"/>
    </row>
    <row r="122" spans="1:14" s="12" customFormat="1" ht="34.9" customHeight="1">
      <c r="A122" s="1043" t="s">
        <v>837</v>
      </c>
      <c r="B122" s="930" t="s">
        <v>668</v>
      </c>
      <c r="C122" s="60" t="s">
        <v>7</v>
      </c>
      <c r="D122" s="346" t="s">
        <v>16</v>
      </c>
      <c r="E122" s="696" t="s">
        <v>311</v>
      </c>
      <c r="F122" s="776">
        <v>50</v>
      </c>
      <c r="G122" s="512">
        <v>50</v>
      </c>
      <c r="H122" s="513">
        <v>50</v>
      </c>
      <c r="I122" s="60"/>
      <c r="J122" s="331" t="s">
        <v>750</v>
      </c>
      <c r="K122" s="332">
        <v>27</v>
      </c>
      <c r="L122" s="332">
        <v>30</v>
      </c>
      <c r="M122" s="332">
        <v>33</v>
      </c>
      <c r="N122" s="42" t="s">
        <v>23</v>
      </c>
    </row>
    <row r="123" spans="1:14" ht="13.5" thickBot="1">
      <c r="A123" s="1044"/>
      <c r="B123" s="931"/>
      <c r="C123" s="60"/>
      <c r="D123" s="131"/>
      <c r="E123" s="453"/>
      <c r="F123" s="776"/>
      <c r="G123" s="533"/>
      <c r="H123" s="409"/>
      <c r="I123" s="170"/>
      <c r="J123" s="331"/>
      <c r="K123" s="127"/>
      <c r="L123" s="127"/>
      <c r="M123" s="127"/>
      <c r="N123" s="42"/>
    </row>
    <row r="124" spans="1:14" ht="13.5" thickBot="1">
      <c r="A124" s="1045"/>
      <c r="B124" s="932"/>
      <c r="C124" s="60"/>
      <c r="D124" s="1206" t="s">
        <v>12</v>
      </c>
      <c r="E124" s="1207"/>
      <c r="F124" s="508">
        <f>SUM(F122:F123)</f>
        <v>50</v>
      </c>
      <c r="G124" s="508">
        <f>SUM(G122:G123)</f>
        <v>50</v>
      </c>
      <c r="H124" s="407">
        <f>SUM(H122:H123)</f>
        <v>50</v>
      </c>
      <c r="I124" s="60" t="s">
        <v>971</v>
      </c>
      <c r="J124" s="42"/>
      <c r="K124" s="127"/>
      <c r="L124" s="127"/>
      <c r="M124" s="127"/>
      <c r="N124" s="42"/>
    </row>
    <row r="125" spans="1:14" s="12" customFormat="1" ht="25.5">
      <c r="A125" s="1043" t="s">
        <v>577</v>
      </c>
      <c r="B125" s="926" t="s">
        <v>1667</v>
      </c>
      <c r="C125" s="26">
        <v>1</v>
      </c>
      <c r="D125" s="5" t="s">
        <v>16</v>
      </c>
      <c r="E125" s="29" t="s">
        <v>311</v>
      </c>
      <c r="F125" s="776">
        <v>43.9</v>
      </c>
      <c r="G125" s="512">
        <v>45.4</v>
      </c>
      <c r="H125" s="513">
        <v>46</v>
      </c>
      <c r="I125" s="60"/>
      <c r="J125" s="331" t="s">
        <v>315</v>
      </c>
      <c r="K125" s="332">
        <v>141</v>
      </c>
      <c r="L125" s="332">
        <v>141</v>
      </c>
      <c r="M125" s="332">
        <v>141</v>
      </c>
      <c r="N125" s="16" t="s">
        <v>23</v>
      </c>
    </row>
    <row r="126" spans="1:14" ht="39" thickBot="1">
      <c r="A126" s="1044"/>
      <c r="B126" s="933"/>
      <c r="C126" s="26">
        <v>1</v>
      </c>
      <c r="D126" s="62" t="s">
        <v>21</v>
      </c>
      <c r="E126" s="350" t="s">
        <v>314</v>
      </c>
      <c r="F126" s="776">
        <v>63.11</v>
      </c>
      <c r="G126" s="512">
        <v>64</v>
      </c>
      <c r="H126" s="513">
        <v>65</v>
      </c>
      <c r="I126" s="60"/>
      <c r="J126" s="16" t="s">
        <v>1003</v>
      </c>
      <c r="K126" s="26" t="s">
        <v>1473</v>
      </c>
      <c r="L126" s="26" t="s">
        <v>1473</v>
      </c>
      <c r="M126" s="26" t="s">
        <v>1473</v>
      </c>
      <c r="N126" s="42" t="s">
        <v>23</v>
      </c>
    </row>
    <row r="127" spans="1:14" ht="13.5" thickBot="1">
      <c r="A127" s="1045"/>
      <c r="B127" s="927"/>
      <c r="C127" s="26"/>
      <c r="D127" s="1116" t="s">
        <v>12</v>
      </c>
      <c r="E127" s="1117"/>
      <c r="F127" s="508">
        <f t="shared" ref="F127:H127" si="42">SUM(F125:F126)</f>
        <v>107.00999999999999</v>
      </c>
      <c r="G127" s="508">
        <f t="shared" si="42"/>
        <v>109.4</v>
      </c>
      <c r="H127" s="578">
        <f t="shared" si="42"/>
        <v>111</v>
      </c>
      <c r="I127" s="60" t="s">
        <v>971</v>
      </c>
      <c r="J127" s="316"/>
      <c r="K127" s="317"/>
      <c r="L127" s="317"/>
      <c r="M127" s="317"/>
      <c r="N127" s="316"/>
    </row>
    <row r="128" spans="1:14" s="12" customFormat="1">
      <c r="A128" s="1043" t="s">
        <v>578</v>
      </c>
      <c r="B128" s="926" t="s">
        <v>316</v>
      </c>
      <c r="C128" s="61" t="s">
        <v>8</v>
      </c>
      <c r="D128" s="50" t="s">
        <v>21</v>
      </c>
      <c r="E128" s="114" t="s">
        <v>317</v>
      </c>
      <c r="F128" s="510">
        <v>81.632999999999996</v>
      </c>
      <c r="G128" s="512">
        <v>82</v>
      </c>
      <c r="H128" s="513">
        <v>82</v>
      </c>
      <c r="I128" s="60"/>
      <c r="J128" s="331" t="s">
        <v>318</v>
      </c>
      <c r="K128" s="332">
        <v>14</v>
      </c>
      <c r="L128" s="332">
        <v>15</v>
      </c>
      <c r="M128" s="332">
        <v>16</v>
      </c>
      <c r="N128" s="16" t="s">
        <v>42</v>
      </c>
    </row>
    <row r="129" spans="1:14" ht="13.5" thickBot="1">
      <c r="A129" s="1044"/>
      <c r="B129" s="933"/>
      <c r="C129" s="26"/>
      <c r="D129" s="62"/>
      <c r="E129" s="350"/>
      <c r="F129" s="776"/>
      <c r="G129" s="512"/>
      <c r="H129" s="513"/>
      <c r="I129" s="60"/>
      <c r="J129" s="42"/>
      <c r="K129" s="127"/>
      <c r="L129" s="127"/>
      <c r="M129" s="127"/>
      <c r="N129" s="42"/>
    </row>
    <row r="130" spans="1:14" ht="13.5" thickBot="1">
      <c r="A130" s="1045"/>
      <c r="B130" s="927"/>
      <c r="C130" s="26"/>
      <c r="D130" s="1116" t="s">
        <v>12</v>
      </c>
      <c r="E130" s="1117"/>
      <c r="F130" s="508">
        <f t="shared" ref="F130:H130" si="43">SUM(F128:F129)</f>
        <v>81.632999999999996</v>
      </c>
      <c r="G130" s="508">
        <f t="shared" si="43"/>
        <v>82</v>
      </c>
      <c r="H130" s="407">
        <f t="shared" si="43"/>
        <v>82</v>
      </c>
      <c r="I130" s="60"/>
      <c r="J130" s="316"/>
      <c r="K130" s="317"/>
      <c r="L130" s="317"/>
      <c r="M130" s="317"/>
      <c r="N130" s="316"/>
    </row>
    <row r="131" spans="1:14" s="12" customFormat="1" ht="51">
      <c r="A131" s="1043" t="s">
        <v>579</v>
      </c>
      <c r="B131" s="926" t="s">
        <v>319</v>
      </c>
      <c r="C131" s="61" t="s">
        <v>7</v>
      </c>
      <c r="D131" s="50" t="s">
        <v>16</v>
      </c>
      <c r="E131" s="114" t="s">
        <v>320</v>
      </c>
      <c r="F131" s="776"/>
      <c r="G131" s="512">
        <v>6</v>
      </c>
      <c r="H131" s="513">
        <v>6</v>
      </c>
      <c r="I131" s="61" t="s">
        <v>971</v>
      </c>
      <c r="J131" s="331" t="s">
        <v>754</v>
      </c>
      <c r="K131" s="347" t="s">
        <v>1771</v>
      </c>
      <c r="L131" s="347" t="s">
        <v>1772</v>
      </c>
      <c r="M131" s="347" t="s">
        <v>1773</v>
      </c>
      <c r="N131" s="64" t="s">
        <v>23</v>
      </c>
    </row>
    <row r="132" spans="1:14" ht="39" thickBot="1">
      <c r="A132" s="1044"/>
      <c r="B132" s="933"/>
      <c r="C132" s="26">
        <v>1</v>
      </c>
      <c r="D132" s="62" t="s">
        <v>16</v>
      </c>
      <c r="E132" s="350" t="s">
        <v>320</v>
      </c>
      <c r="F132" s="776"/>
      <c r="G132" s="512"/>
      <c r="H132" s="513"/>
      <c r="I132" s="61"/>
      <c r="J132" s="16" t="s">
        <v>844</v>
      </c>
      <c r="K132" s="26">
        <v>50</v>
      </c>
      <c r="L132" s="26">
        <v>48</v>
      </c>
      <c r="M132" s="26">
        <v>46</v>
      </c>
      <c r="N132" s="16" t="s">
        <v>23</v>
      </c>
    </row>
    <row r="133" spans="1:14" ht="13.5" thickBot="1">
      <c r="A133" s="1045"/>
      <c r="B133" s="927"/>
      <c r="C133" s="26"/>
      <c r="D133" s="1116" t="s">
        <v>12</v>
      </c>
      <c r="E133" s="1117"/>
      <c r="F133" s="508">
        <f t="shared" ref="F133" si="44">SUM(F131:F132)</f>
        <v>0</v>
      </c>
      <c r="G133" s="508">
        <f t="shared" ref="G133:H133" si="45">SUM(G131:G132)</f>
        <v>6</v>
      </c>
      <c r="H133" s="407">
        <f t="shared" si="45"/>
        <v>6</v>
      </c>
      <c r="I133" s="61"/>
      <c r="J133" s="147"/>
      <c r="K133" s="270"/>
      <c r="L133" s="270"/>
      <c r="M133" s="270"/>
      <c r="N133" s="316"/>
    </row>
    <row r="134" spans="1:14" s="12" customFormat="1" ht="25.5">
      <c r="A134" s="1043" t="s">
        <v>580</v>
      </c>
      <c r="B134" s="933" t="s">
        <v>1664</v>
      </c>
      <c r="C134" s="26">
        <v>1</v>
      </c>
      <c r="D134" s="5" t="s">
        <v>21</v>
      </c>
      <c r="E134" s="29" t="s">
        <v>704</v>
      </c>
      <c r="F134" s="776">
        <v>18.8</v>
      </c>
      <c r="G134" s="512">
        <v>19</v>
      </c>
      <c r="H134" s="513">
        <v>20</v>
      </c>
      <c r="I134" s="60" t="s">
        <v>972</v>
      </c>
      <c r="J134" s="231" t="s">
        <v>707</v>
      </c>
      <c r="K134" s="26">
        <v>11</v>
      </c>
      <c r="L134" s="26">
        <v>11</v>
      </c>
      <c r="M134" s="26">
        <v>11</v>
      </c>
      <c r="N134" s="42" t="s">
        <v>23</v>
      </c>
    </row>
    <row r="135" spans="1:14" ht="13.5" thickBot="1">
      <c r="A135" s="1044"/>
      <c r="B135" s="933"/>
      <c r="C135" s="26"/>
      <c r="D135" s="62"/>
      <c r="E135" s="350"/>
      <c r="F135" s="510"/>
      <c r="G135" s="512"/>
      <c r="H135" s="513"/>
      <c r="I135" s="60"/>
      <c r="J135" s="42"/>
      <c r="K135" s="127"/>
      <c r="L135" s="127"/>
      <c r="M135" s="127"/>
      <c r="N135" s="42"/>
    </row>
    <row r="136" spans="1:14" ht="13.5" thickBot="1">
      <c r="A136" s="1045"/>
      <c r="B136" s="927"/>
      <c r="C136" s="26"/>
      <c r="D136" s="1116" t="s">
        <v>12</v>
      </c>
      <c r="E136" s="1117"/>
      <c r="F136" s="508">
        <f t="shared" ref="F136" si="46">SUM(F134:F135)</f>
        <v>18.8</v>
      </c>
      <c r="G136" s="508">
        <f t="shared" ref="G136:H136" si="47">SUM(G134:G135)</f>
        <v>19</v>
      </c>
      <c r="H136" s="407">
        <f t="shared" si="47"/>
        <v>20</v>
      </c>
      <c r="I136" s="60"/>
      <c r="J136" s="316"/>
      <c r="K136" s="317"/>
      <c r="L136" s="317"/>
      <c r="M136" s="317"/>
      <c r="N136" s="316"/>
    </row>
    <row r="137" spans="1:14" s="12" customFormat="1" ht="38.25">
      <c r="A137" s="1044" t="s">
        <v>1655</v>
      </c>
      <c r="B137" s="933" t="s">
        <v>751</v>
      </c>
      <c r="C137" s="307">
        <v>1</v>
      </c>
      <c r="D137" s="27" t="s">
        <v>16</v>
      </c>
      <c r="E137" s="84" t="s">
        <v>311</v>
      </c>
      <c r="F137" s="781">
        <v>1</v>
      </c>
      <c r="G137" s="514">
        <v>1.5</v>
      </c>
      <c r="H137" s="642">
        <v>1.5</v>
      </c>
      <c r="I137" s="60"/>
      <c r="J137" s="398" t="s">
        <v>1004</v>
      </c>
      <c r="K137" s="48" t="s">
        <v>1694</v>
      </c>
      <c r="L137" s="48" t="s">
        <v>1693</v>
      </c>
      <c r="M137" s="48" t="s">
        <v>1692</v>
      </c>
      <c r="N137" s="248" t="s">
        <v>23</v>
      </c>
    </row>
    <row r="138" spans="1:14" ht="13.5" thickBot="1">
      <c r="A138" s="1044"/>
      <c r="B138" s="933"/>
      <c r="C138" s="179"/>
      <c r="D138" s="232"/>
      <c r="E138" s="454"/>
      <c r="F138" s="515"/>
      <c r="G138" s="515"/>
      <c r="H138" s="701"/>
      <c r="I138" s="60"/>
      <c r="J138" s="231"/>
      <c r="K138" s="48"/>
      <c r="L138" s="248"/>
      <c r="M138" s="248"/>
      <c r="N138" s="248"/>
    </row>
    <row r="139" spans="1:14" ht="13.5" thickBot="1">
      <c r="A139" s="1045"/>
      <c r="B139" s="927"/>
      <c r="C139" s="26"/>
      <c r="D139" s="1116" t="s">
        <v>12</v>
      </c>
      <c r="E139" s="1117"/>
      <c r="F139" s="508">
        <f t="shared" ref="F139:H139" si="48">SUM(F137:F138)</f>
        <v>1</v>
      </c>
      <c r="G139" s="508">
        <f t="shared" si="48"/>
        <v>1.5</v>
      </c>
      <c r="H139" s="578">
        <f t="shared" si="48"/>
        <v>1.5</v>
      </c>
      <c r="I139" s="60" t="s">
        <v>1835</v>
      </c>
      <c r="J139" s="316"/>
      <c r="K139" s="317"/>
      <c r="L139" s="317"/>
      <c r="M139" s="317"/>
      <c r="N139" s="316"/>
    </row>
    <row r="140" spans="1:14" s="12" customFormat="1" ht="22.15" customHeight="1">
      <c r="A140" s="1044" t="s">
        <v>879</v>
      </c>
      <c r="B140" s="933" t="s">
        <v>1240</v>
      </c>
      <c r="C140" s="28">
        <v>1</v>
      </c>
      <c r="D140" s="27" t="s">
        <v>49</v>
      </c>
      <c r="E140" s="84" t="s">
        <v>308</v>
      </c>
      <c r="F140" s="514">
        <v>107.8</v>
      </c>
      <c r="G140" s="514">
        <v>110</v>
      </c>
      <c r="H140" s="642">
        <v>110</v>
      </c>
      <c r="I140" s="60"/>
      <c r="J140" s="398" t="s">
        <v>1241</v>
      </c>
      <c r="K140" s="26">
        <v>16</v>
      </c>
      <c r="L140" s="26">
        <v>16</v>
      </c>
      <c r="M140" s="26">
        <v>16</v>
      </c>
      <c r="N140" s="248" t="s">
        <v>23</v>
      </c>
    </row>
    <row r="141" spans="1:14" ht="17.45" customHeight="1" thickBot="1">
      <c r="A141" s="1044"/>
      <c r="B141" s="933"/>
      <c r="C141" s="179"/>
      <c r="D141" s="232"/>
      <c r="E141" s="454"/>
      <c r="F141" s="515"/>
      <c r="G141" s="515"/>
      <c r="H141" s="701"/>
      <c r="I141" s="60"/>
      <c r="J141" s="231"/>
      <c r="K141" s="48"/>
      <c r="L141" s="127"/>
      <c r="M141" s="127"/>
      <c r="N141" s="248"/>
    </row>
    <row r="142" spans="1:14" ht="13.5" thickBot="1">
      <c r="A142" s="1045"/>
      <c r="B142" s="927"/>
      <c r="C142" s="26"/>
      <c r="D142" s="1116" t="s">
        <v>12</v>
      </c>
      <c r="E142" s="1117"/>
      <c r="F142" s="508">
        <f t="shared" ref="F142" si="49">SUM(F140:F141)</f>
        <v>107.8</v>
      </c>
      <c r="G142" s="508">
        <f t="shared" ref="G142:H142" si="50">SUM(G140:G141)</f>
        <v>110</v>
      </c>
      <c r="H142" s="578">
        <f t="shared" si="50"/>
        <v>110</v>
      </c>
      <c r="I142" s="60"/>
      <c r="J142" s="316"/>
      <c r="K142" s="317"/>
      <c r="L142" s="317"/>
      <c r="M142" s="317"/>
      <c r="N142" s="316"/>
    </row>
    <row r="143" spans="1:14" s="12" customFormat="1" ht="16.149999999999999" customHeight="1">
      <c r="A143" s="1044" t="s">
        <v>1697</v>
      </c>
      <c r="B143" s="933" t="s">
        <v>1695</v>
      </c>
      <c r="C143" s="28">
        <v>2</v>
      </c>
      <c r="D143" s="27" t="s">
        <v>49</v>
      </c>
      <c r="E143" s="52" t="s">
        <v>849</v>
      </c>
      <c r="F143" s="514">
        <v>5.76</v>
      </c>
      <c r="G143" s="516"/>
      <c r="H143" s="702"/>
      <c r="I143" s="60"/>
      <c r="J143" s="398" t="s">
        <v>502</v>
      </c>
      <c r="K143" s="26">
        <v>24</v>
      </c>
      <c r="L143" s="26"/>
      <c r="M143" s="26"/>
      <c r="N143" s="248" t="s">
        <v>42</v>
      </c>
    </row>
    <row r="144" spans="1:14" ht="13.5" thickBot="1">
      <c r="A144" s="1044"/>
      <c r="B144" s="933"/>
      <c r="C144" s="28">
        <v>2</v>
      </c>
      <c r="D144" s="232" t="s">
        <v>43</v>
      </c>
      <c r="E144" s="454" t="s">
        <v>849</v>
      </c>
      <c r="F144" s="691">
        <v>14.4</v>
      </c>
      <c r="G144" s="515"/>
      <c r="H144" s="701"/>
      <c r="I144" s="60"/>
      <c r="J144" s="231"/>
      <c r="K144" s="48"/>
      <c r="L144" s="127"/>
      <c r="M144" s="127"/>
      <c r="N144" s="248" t="s">
        <v>42</v>
      </c>
    </row>
    <row r="145" spans="1:14" ht="13.5" thickBot="1">
      <c r="A145" s="1045"/>
      <c r="B145" s="927"/>
      <c r="C145" s="26"/>
      <c r="D145" s="1116" t="s">
        <v>12</v>
      </c>
      <c r="E145" s="1117"/>
      <c r="F145" s="508">
        <f t="shared" ref="F145" si="51">SUM(F143:F144)</f>
        <v>20.16</v>
      </c>
      <c r="G145" s="508">
        <f t="shared" ref="G145:H145" si="52">SUM(G143:G144)</f>
        <v>0</v>
      </c>
      <c r="H145" s="578">
        <f t="shared" si="52"/>
        <v>0</v>
      </c>
      <c r="I145" s="60" t="s">
        <v>1836</v>
      </c>
      <c r="J145" s="316"/>
      <c r="K145" s="317"/>
      <c r="L145" s="317"/>
      <c r="M145" s="317"/>
      <c r="N145" s="316"/>
    </row>
    <row r="146" spans="1:14" s="12" customFormat="1" ht="51">
      <c r="A146" s="1044" t="s">
        <v>1698</v>
      </c>
      <c r="B146" s="933" t="s">
        <v>1696</v>
      </c>
      <c r="C146" s="28">
        <v>2</v>
      </c>
      <c r="D146" s="27" t="s">
        <v>49</v>
      </c>
      <c r="E146" s="52" t="s">
        <v>849</v>
      </c>
      <c r="F146" s="514">
        <v>3.4</v>
      </c>
      <c r="G146" s="516"/>
      <c r="H146" s="702"/>
      <c r="I146" s="60"/>
      <c r="J146" s="398" t="s">
        <v>1282</v>
      </c>
      <c r="K146" s="26" t="s">
        <v>1283</v>
      </c>
      <c r="L146" s="26" t="s">
        <v>1774</v>
      </c>
      <c r="M146" s="26" t="s">
        <v>1774</v>
      </c>
      <c r="N146" s="248" t="s">
        <v>42</v>
      </c>
    </row>
    <row r="147" spans="1:14" ht="13.5" thickBot="1">
      <c r="A147" s="1044"/>
      <c r="B147" s="933"/>
      <c r="C147" s="28">
        <v>2</v>
      </c>
      <c r="D147" s="232" t="s">
        <v>43</v>
      </c>
      <c r="E147" s="454" t="s">
        <v>849</v>
      </c>
      <c r="F147" s="691">
        <v>6</v>
      </c>
      <c r="G147" s="515"/>
      <c r="H147" s="701"/>
      <c r="I147" s="60"/>
      <c r="J147" s="231"/>
      <c r="K147" s="48"/>
      <c r="L147" s="127"/>
      <c r="M147" s="127"/>
      <c r="N147" s="248" t="s">
        <v>42</v>
      </c>
    </row>
    <row r="148" spans="1:14" ht="13.5" thickBot="1">
      <c r="A148" s="1045"/>
      <c r="B148" s="927"/>
      <c r="C148" s="26"/>
      <c r="D148" s="1116" t="s">
        <v>12</v>
      </c>
      <c r="E148" s="1117"/>
      <c r="F148" s="508">
        <f t="shared" ref="F148" si="53">SUM(F146:F147)</f>
        <v>9.4</v>
      </c>
      <c r="G148" s="508">
        <f t="shared" ref="G148:H148" si="54">SUM(G146:G147)</f>
        <v>0</v>
      </c>
      <c r="H148" s="578">
        <f t="shared" si="54"/>
        <v>0</v>
      </c>
      <c r="I148" s="60" t="s">
        <v>1836</v>
      </c>
      <c r="J148" s="316"/>
      <c r="K148" s="317"/>
      <c r="L148" s="317"/>
      <c r="M148" s="317"/>
      <c r="N148" s="316"/>
    </row>
    <row r="149" spans="1:14" s="12" customFormat="1" ht="15" customHeight="1">
      <c r="A149" s="1044" t="s">
        <v>1699</v>
      </c>
      <c r="B149" s="933" t="s">
        <v>1798</v>
      </c>
      <c r="C149" s="28">
        <v>2</v>
      </c>
      <c r="D149" s="27" t="s">
        <v>49</v>
      </c>
      <c r="E149" s="52" t="s">
        <v>849</v>
      </c>
      <c r="F149" s="514">
        <v>32.799999999999997</v>
      </c>
      <c r="G149" s="516"/>
      <c r="H149" s="702"/>
      <c r="I149" s="60"/>
      <c r="J149" s="398" t="s">
        <v>1761</v>
      </c>
      <c r="K149" s="26" t="s">
        <v>1762</v>
      </c>
      <c r="L149" s="26" t="s">
        <v>1763</v>
      </c>
      <c r="M149" s="26" t="s">
        <v>1764</v>
      </c>
      <c r="N149" s="248" t="s">
        <v>42</v>
      </c>
    </row>
    <row r="150" spans="1:14" ht="13.5" thickBot="1">
      <c r="A150" s="1044"/>
      <c r="B150" s="933"/>
      <c r="C150" s="28">
        <v>2</v>
      </c>
      <c r="D150" s="232" t="s">
        <v>16</v>
      </c>
      <c r="E150" s="454" t="s">
        <v>148</v>
      </c>
      <c r="F150" s="691">
        <v>1.2</v>
      </c>
      <c r="G150" s="515"/>
      <c r="H150" s="701"/>
      <c r="I150" s="60"/>
      <c r="J150" s="231"/>
      <c r="K150" s="48"/>
      <c r="L150" s="127"/>
      <c r="M150" s="127"/>
      <c r="N150" s="248" t="s">
        <v>42</v>
      </c>
    </row>
    <row r="151" spans="1:14" ht="13.5" thickBot="1">
      <c r="A151" s="1045"/>
      <c r="B151" s="927"/>
      <c r="C151" s="26"/>
      <c r="D151" s="1116" t="s">
        <v>12</v>
      </c>
      <c r="E151" s="1117"/>
      <c r="F151" s="508">
        <f>SUM(F149:F150)</f>
        <v>34</v>
      </c>
      <c r="G151" s="508">
        <f>SUM(G149:G150)</f>
        <v>0</v>
      </c>
      <c r="H151" s="578">
        <f>SUM(H149:H150)</f>
        <v>0</v>
      </c>
      <c r="I151" s="60" t="s">
        <v>1837</v>
      </c>
      <c r="J151" s="316"/>
      <c r="K151" s="317"/>
      <c r="L151" s="317"/>
      <c r="M151" s="317"/>
      <c r="N151" s="316"/>
    </row>
    <row r="152" spans="1:14" s="12" customFormat="1" ht="38.25">
      <c r="A152" s="1044" t="s">
        <v>1700</v>
      </c>
      <c r="B152" s="933" t="s">
        <v>1415</v>
      </c>
      <c r="C152" s="26">
        <v>1</v>
      </c>
      <c r="D152" s="64" t="s">
        <v>49</v>
      </c>
      <c r="E152" s="697" t="s">
        <v>277</v>
      </c>
      <c r="F152" s="514">
        <v>4</v>
      </c>
      <c r="G152" s="516"/>
      <c r="H152" s="702"/>
      <c r="I152" s="60"/>
      <c r="J152" s="398" t="s">
        <v>1770</v>
      </c>
      <c r="K152" s="26">
        <v>40</v>
      </c>
      <c r="L152" s="26"/>
      <c r="M152" s="26"/>
      <c r="N152" s="248" t="s">
        <v>23</v>
      </c>
    </row>
    <row r="153" spans="1:14" ht="13.5" thickBot="1">
      <c r="A153" s="1044"/>
      <c r="B153" s="933"/>
      <c r="C153" s="28"/>
      <c r="D153" s="232"/>
      <c r="E153" s="454"/>
      <c r="F153" s="691"/>
      <c r="G153" s="515"/>
      <c r="H153" s="701"/>
      <c r="I153" s="60"/>
      <c r="J153" s="231"/>
      <c r="K153" s="48"/>
      <c r="L153" s="127"/>
      <c r="M153" s="127"/>
      <c r="N153" s="248"/>
    </row>
    <row r="154" spans="1:14" ht="13.5" thickBot="1">
      <c r="A154" s="1045"/>
      <c r="B154" s="927"/>
      <c r="C154" s="26"/>
      <c r="D154" s="1116" t="s">
        <v>12</v>
      </c>
      <c r="E154" s="1117"/>
      <c r="F154" s="508">
        <f t="shared" ref="F154" si="55">SUM(F152:F153)</f>
        <v>4</v>
      </c>
      <c r="G154" s="508">
        <f t="shared" ref="G154:H154" si="56">SUM(G152:G153)</f>
        <v>0</v>
      </c>
      <c r="H154" s="578">
        <f t="shared" si="56"/>
        <v>0</v>
      </c>
      <c r="I154" s="60"/>
      <c r="J154" s="316"/>
      <c r="K154" s="317"/>
      <c r="L154" s="317"/>
      <c r="M154" s="317"/>
      <c r="N154" s="316"/>
    </row>
    <row r="155" spans="1:14" s="12" customFormat="1" ht="13.5" thickBot="1">
      <c r="A155" s="250" t="s">
        <v>546</v>
      </c>
      <c r="B155" s="1086" t="s">
        <v>11</v>
      </c>
      <c r="C155" s="1086"/>
      <c r="D155" s="1086"/>
      <c r="E155" s="1086"/>
      <c r="F155" s="508">
        <f>F79+F82+F86+F89+F100+F103+F106+F94+F109+F118+F121+F124+F127+F130+F133+F136+F139+F142+F145+F148+F151+F154</f>
        <v>7893.7970000000005</v>
      </c>
      <c r="G155" s="508">
        <f t="shared" ref="G155:H155" si="57">G79+G82+G86+G89+G100+G103+G106+G94+G109+G118+G121+G124+G127+G130+G133+G136+G139+G142+G145+G148+G151+G154</f>
        <v>8620.9</v>
      </c>
      <c r="H155" s="508">
        <f t="shared" si="57"/>
        <v>12768.8</v>
      </c>
      <c r="I155" s="460"/>
      <c r="J155" s="316"/>
      <c r="K155" s="317"/>
      <c r="L155" s="317"/>
      <c r="M155" s="317"/>
      <c r="N155" s="316"/>
    </row>
    <row r="156" spans="1:14" s="12" customFormat="1" ht="13.5" thickBot="1">
      <c r="A156" s="287" t="s">
        <v>551</v>
      </c>
      <c r="B156" s="1194" t="s">
        <v>321</v>
      </c>
      <c r="C156" s="1081"/>
      <c r="D156" s="1081"/>
      <c r="E156" s="1081"/>
      <c r="F156" s="692"/>
      <c r="G156" s="692"/>
      <c r="H156" s="703"/>
      <c r="I156" s="840"/>
      <c r="J156" s="318"/>
      <c r="K156" s="317"/>
      <c r="L156" s="317"/>
      <c r="M156" s="317"/>
      <c r="N156" s="316"/>
    </row>
    <row r="157" spans="1:14" s="21" customFormat="1">
      <c r="A157" s="930" t="s">
        <v>552</v>
      </c>
      <c r="B157" s="993" t="s">
        <v>607</v>
      </c>
      <c r="C157" s="26">
        <v>1</v>
      </c>
      <c r="D157" s="62" t="s">
        <v>21</v>
      </c>
      <c r="E157" s="350" t="s">
        <v>311</v>
      </c>
      <c r="F157" s="781">
        <v>24.419</v>
      </c>
      <c r="G157" s="512">
        <v>25</v>
      </c>
      <c r="H157" s="531">
        <v>26</v>
      </c>
      <c r="I157" s="61"/>
      <c r="J157" s="16" t="s">
        <v>503</v>
      </c>
      <c r="K157" s="61"/>
      <c r="L157" s="61"/>
      <c r="M157" s="61"/>
      <c r="N157" s="16" t="s">
        <v>23</v>
      </c>
    </row>
    <row r="158" spans="1:14" s="20" customFormat="1" ht="13.5" thickBot="1">
      <c r="A158" s="931"/>
      <c r="B158" s="1217"/>
      <c r="C158" s="26"/>
      <c r="D158" s="62"/>
      <c r="E158" s="350"/>
      <c r="F158" s="693"/>
      <c r="G158" s="693"/>
      <c r="H158" s="685"/>
      <c r="I158" s="61"/>
      <c r="J158" s="16"/>
      <c r="K158" s="26"/>
      <c r="L158" s="26"/>
      <c r="M158" s="26"/>
      <c r="N158" s="16"/>
    </row>
    <row r="159" spans="1:14" s="20" customFormat="1" ht="13.5" thickBot="1">
      <c r="A159" s="932"/>
      <c r="B159" s="1218"/>
      <c r="C159" s="26"/>
      <c r="D159" s="1116" t="s">
        <v>12</v>
      </c>
      <c r="E159" s="1117"/>
      <c r="F159" s="508">
        <f t="shared" ref="F159" si="58">SUM(F157:F158)</f>
        <v>24.419</v>
      </c>
      <c r="G159" s="508">
        <f t="shared" ref="G159:H159" si="59">SUM(G157:G158)</f>
        <v>25</v>
      </c>
      <c r="H159" s="578">
        <f t="shared" si="59"/>
        <v>26</v>
      </c>
      <c r="I159" s="61" t="s">
        <v>322</v>
      </c>
      <c r="J159" s="147"/>
      <c r="K159" s="270"/>
      <c r="L159" s="270"/>
      <c r="M159" s="270"/>
      <c r="N159" s="147"/>
    </row>
    <row r="160" spans="1:14" s="12" customFormat="1" ht="25.5">
      <c r="A160" s="930" t="s">
        <v>581</v>
      </c>
      <c r="B160" s="1231" t="s">
        <v>1005</v>
      </c>
      <c r="C160" s="26">
        <v>1</v>
      </c>
      <c r="D160" s="325" t="s">
        <v>21</v>
      </c>
      <c r="E160" s="350" t="s">
        <v>1663</v>
      </c>
      <c r="F160" s="776"/>
      <c r="G160" s="512">
        <v>3</v>
      </c>
      <c r="H160" s="513">
        <v>3</v>
      </c>
      <c r="I160" s="61"/>
      <c r="J160" s="16" t="s">
        <v>323</v>
      </c>
      <c r="K160" s="61"/>
      <c r="L160" s="61" t="s">
        <v>1768</v>
      </c>
      <c r="M160" s="61" t="s">
        <v>1769</v>
      </c>
      <c r="N160" s="42" t="s">
        <v>23</v>
      </c>
    </row>
    <row r="161" spans="1:14" ht="13.5" thickBot="1">
      <c r="A161" s="931"/>
      <c r="B161" s="1232"/>
      <c r="C161" s="26"/>
      <c r="D161" s="62"/>
      <c r="E161" s="350"/>
      <c r="F161" s="510"/>
      <c r="G161" s="512"/>
      <c r="H161" s="513"/>
      <c r="I161" s="61"/>
      <c r="J161" s="16"/>
      <c r="K161" s="127"/>
      <c r="L161" s="127"/>
      <c r="M161" s="127"/>
      <c r="N161" s="42"/>
    </row>
    <row r="162" spans="1:14" ht="13.5" thickBot="1">
      <c r="A162" s="932"/>
      <c r="B162" s="1233"/>
      <c r="C162" s="26"/>
      <c r="D162" s="1116" t="s">
        <v>12</v>
      </c>
      <c r="E162" s="1117"/>
      <c r="F162" s="508">
        <f t="shared" ref="F162" si="60">SUM(F160:F161)</f>
        <v>0</v>
      </c>
      <c r="G162" s="508">
        <f t="shared" ref="G162:H162" si="61">SUM(G160:G161)</f>
        <v>3</v>
      </c>
      <c r="H162" s="407">
        <f t="shared" si="61"/>
        <v>3</v>
      </c>
      <c r="I162" s="61" t="s">
        <v>322</v>
      </c>
      <c r="J162" s="147"/>
      <c r="K162" s="317"/>
      <c r="L162" s="317"/>
      <c r="M162" s="317"/>
      <c r="N162" s="316"/>
    </row>
    <row r="163" spans="1:14" s="12" customFormat="1" ht="25.5">
      <c r="A163" s="1043" t="s">
        <v>922</v>
      </c>
      <c r="B163" s="926" t="s">
        <v>884</v>
      </c>
      <c r="C163" s="333" t="s">
        <v>489</v>
      </c>
      <c r="D163" s="334" t="s">
        <v>16</v>
      </c>
      <c r="E163" s="576" t="s">
        <v>1668</v>
      </c>
      <c r="F163" s="776">
        <v>14</v>
      </c>
      <c r="G163" s="512">
        <v>107</v>
      </c>
      <c r="H163" s="513">
        <v>0</v>
      </c>
      <c r="I163" s="61"/>
      <c r="J163" s="419" t="s">
        <v>326</v>
      </c>
      <c r="K163" s="26" t="s">
        <v>1100</v>
      </c>
      <c r="L163" s="26" t="s">
        <v>1069</v>
      </c>
      <c r="M163" s="61" t="s">
        <v>1060</v>
      </c>
      <c r="N163" s="16" t="s">
        <v>23</v>
      </c>
    </row>
    <row r="164" spans="1:14" s="12" customFormat="1" ht="25.5">
      <c r="A164" s="1044"/>
      <c r="B164" s="933"/>
      <c r="C164" s="333" t="s">
        <v>489</v>
      </c>
      <c r="D164" s="334" t="s">
        <v>405</v>
      </c>
      <c r="E164" s="576" t="s">
        <v>1488</v>
      </c>
      <c r="F164" s="776">
        <v>150</v>
      </c>
      <c r="G164" s="512"/>
      <c r="H164" s="513"/>
      <c r="I164" s="61"/>
      <c r="J164" s="419" t="s">
        <v>796</v>
      </c>
      <c r="K164" s="26">
        <v>3</v>
      </c>
      <c r="L164" s="26">
        <v>55</v>
      </c>
      <c r="M164" s="223" t="s">
        <v>1060</v>
      </c>
      <c r="N164" s="16" t="s">
        <v>23</v>
      </c>
    </row>
    <row r="165" spans="1:14" s="12" customFormat="1">
      <c r="A165" s="1044"/>
      <c r="B165" s="933"/>
      <c r="C165" s="333" t="s">
        <v>489</v>
      </c>
      <c r="D165" s="334" t="s">
        <v>49</v>
      </c>
      <c r="E165" s="576" t="s">
        <v>325</v>
      </c>
      <c r="F165" s="510">
        <v>1288.9000000000001</v>
      </c>
      <c r="G165" s="512">
        <v>650</v>
      </c>
      <c r="H165" s="513"/>
      <c r="I165" s="61"/>
      <c r="J165" s="419"/>
      <c r="K165" s="26"/>
      <c r="L165" s="26"/>
      <c r="M165" s="223"/>
      <c r="N165" s="16"/>
    </row>
    <row r="166" spans="1:14" s="12" customFormat="1" ht="13.5" thickBot="1">
      <c r="A166" s="1044"/>
      <c r="B166" s="933"/>
      <c r="C166" s="333" t="s">
        <v>489</v>
      </c>
      <c r="D166" s="334" t="s">
        <v>1387</v>
      </c>
      <c r="E166" s="576" t="s">
        <v>1801</v>
      </c>
      <c r="F166" s="776">
        <v>91.125</v>
      </c>
      <c r="G166" s="512"/>
      <c r="H166" s="513"/>
      <c r="I166" s="61"/>
      <c r="J166" s="419"/>
      <c r="K166" s="420"/>
      <c r="L166" s="420"/>
      <c r="M166" s="223"/>
      <c r="N166" s="16" t="s">
        <v>23</v>
      </c>
    </row>
    <row r="167" spans="1:14" ht="13.5" thickBot="1">
      <c r="A167" s="1045"/>
      <c r="B167" s="927"/>
      <c r="C167" s="28"/>
      <c r="D167" s="1070" t="s">
        <v>12</v>
      </c>
      <c r="E167" s="1086"/>
      <c r="F167" s="508">
        <f t="shared" ref="F167:H167" si="62">SUM(F163:F166)</f>
        <v>1544.0250000000001</v>
      </c>
      <c r="G167" s="508">
        <f t="shared" si="62"/>
        <v>757</v>
      </c>
      <c r="H167" s="684">
        <f t="shared" si="62"/>
        <v>0</v>
      </c>
      <c r="I167" s="61" t="s">
        <v>324</v>
      </c>
      <c r="J167" s="155"/>
      <c r="K167" s="7"/>
      <c r="L167" s="7"/>
      <c r="M167" s="7"/>
      <c r="N167" s="48"/>
    </row>
    <row r="168" spans="1:14" s="12" customFormat="1" ht="51">
      <c r="A168" s="1043" t="s">
        <v>582</v>
      </c>
      <c r="B168" s="926" t="s">
        <v>329</v>
      </c>
      <c r="C168" s="26">
        <v>1</v>
      </c>
      <c r="D168" s="67" t="s">
        <v>159</v>
      </c>
      <c r="E168" s="550" t="s">
        <v>330</v>
      </c>
      <c r="F168" s="512">
        <v>5</v>
      </c>
      <c r="G168" s="510">
        <v>6</v>
      </c>
      <c r="H168" s="579">
        <v>6</v>
      </c>
      <c r="I168" s="61"/>
      <c r="J168" s="64" t="s">
        <v>1182</v>
      </c>
      <c r="K168" s="26" t="s">
        <v>1476</v>
      </c>
      <c r="L168" s="26" t="s">
        <v>1476</v>
      </c>
      <c r="M168" s="26" t="s">
        <v>1476</v>
      </c>
      <c r="N168" s="16" t="s">
        <v>23</v>
      </c>
    </row>
    <row r="169" spans="1:14" s="12" customFormat="1" ht="38.25">
      <c r="A169" s="1044"/>
      <c r="B169" s="933"/>
      <c r="C169" s="26">
        <v>1</v>
      </c>
      <c r="D169" s="111" t="s">
        <v>16</v>
      </c>
      <c r="E169" s="158" t="s">
        <v>20</v>
      </c>
      <c r="F169" s="776">
        <v>15</v>
      </c>
      <c r="G169" s="510">
        <v>30</v>
      </c>
      <c r="H169" s="579">
        <v>30</v>
      </c>
      <c r="I169" s="61"/>
      <c r="J169" s="64" t="s">
        <v>1183</v>
      </c>
      <c r="K169" s="223" t="s">
        <v>8</v>
      </c>
      <c r="L169" s="223" t="s">
        <v>9</v>
      </c>
      <c r="M169" s="223" t="s">
        <v>9</v>
      </c>
      <c r="N169" s="16" t="s">
        <v>23</v>
      </c>
    </row>
    <row r="170" spans="1:14" s="12" customFormat="1" ht="39" thickBot="1">
      <c r="A170" s="1044"/>
      <c r="B170" s="933"/>
      <c r="C170" s="26">
        <v>1</v>
      </c>
      <c r="D170" s="111" t="s">
        <v>16</v>
      </c>
      <c r="E170" s="158" t="s">
        <v>20</v>
      </c>
      <c r="F170" s="776">
        <v>3</v>
      </c>
      <c r="G170" s="510">
        <v>3</v>
      </c>
      <c r="H170" s="579">
        <v>3</v>
      </c>
      <c r="I170" s="61"/>
      <c r="J170" s="64" t="s">
        <v>1184</v>
      </c>
      <c r="K170" s="26" t="s">
        <v>1072</v>
      </c>
      <c r="L170" s="26" t="s">
        <v>1072</v>
      </c>
      <c r="M170" s="26" t="s">
        <v>1072</v>
      </c>
      <c r="N170" s="16" t="s">
        <v>23</v>
      </c>
    </row>
    <row r="171" spans="1:14" s="12" customFormat="1" ht="13.5" thickBot="1">
      <c r="A171" s="1045"/>
      <c r="B171" s="927"/>
      <c r="C171" s="26"/>
      <c r="D171" s="1058" t="s">
        <v>12</v>
      </c>
      <c r="E171" s="1086"/>
      <c r="F171" s="508">
        <f>SUM(F168:F170)</f>
        <v>23</v>
      </c>
      <c r="G171" s="508">
        <f>SUM(G168:G170)</f>
        <v>39</v>
      </c>
      <c r="H171" s="684">
        <f>SUM(H168:H170)</f>
        <v>39</v>
      </c>
      <c r="I171" s="61" t="s">
        <v>324</v>
      </c>
      <c r="J171" s="167"/>
      <c r="K171" s="26"/>
      <c r="L171" s="26"/>
      <c r="M171" s="26"/>
      <c r="N171" s="16"/>
    </row>
    <row r="172" spans="1:14" s="12" customFormat="1" ht="25.5">
      <c r="A172" s="1043" t="s">
        <v>583</v>
      </c>
      <c r="B172" s="930" t="s">
        <v>813</v>
      </c>
      <c r="C172" s="227" t="s">
        <v>7</v>
      </c>
      <c r="D172" s="67" t="s">
        <v>16</v>
      </c>
      <c r="E172" s="219" t="s">
        <v>20</v>
      </c>
      <c r="F172" s="776">
        <v>18</v>
      </c>
      <c r="G172" s="512">
        <v>18</v>
      </c>
      <c r="H172" s="513">
        <v>18</v>
      </c>
      <c r="I172" s="60"/>
      <c r="J172" s="155" t="s">
        <v>331</v>
      </c>
      <c r="K172" s="61" t="s">
        <v>1185</v>
      </c>
      <c r="L172" s="61" t="s">
        <v>1185</v>
      </c>
      <c r="M172" s="61" t="s">
        <v>1185</v>
      </c>
      <c r="N172" s="16" t="s">
        <v>23</v>
      </c>
    </row>
    <row r="173" spans="1:14" ht="38.25">
      <c r="A173" s="1044"/>
      <c r="B173" s="931"/>
      <c r="C173" s="26">
        <v>1</v>
      </c>
      <c r="D173" s="63" t="s">
        <v>21</v>
      </c>
      <c r="E173" s="357" t="s">
        <v>327</v>
      </c>
      <c r="F173" s="776">
        <v>46.5</v>
      </c>
      <c r="G173" s="512">
        <v>50</v>
      </c>
      <c r="H173" s="513">
        <v>50</v>
      </c>
      <c r="I173" s="170"/>
      <c r="J173" s="335" t="s">
        <v>328</v>
      </c>
      <c r="K173" s="61" t="s">
        <v>1196</v>
      </c>
      <c r="L173" s="61" t="s">
        <v>1196</v>
      </c>
      <c r="M173" s="61" t="s">
        <v>1196</v>
      </c>
      <c r="N173" s="16" t="s">
        <v>23</v>
      </c>
    </row>
    <row r="174" spans="1:14" s="12" customFormat="1" ht="25.5">
      <c r="A174" s="1044"/>
      <c r="B174" s="931"/>
      <c r="C174" s="28">
        <v>1</v>
      </c>
      <c r="D174" s="104" t="s">
        <v>16</v>
      </c>
      <c r="E174" s="336" t="s">
        <v>325</v>
      </c>
      <c r="F174" s="776">
        <v>26.4</v>
      </c>
      <c r="G174" s="512">
        <v>27</v>
      </c>
      <c r="H174" s="513">
        <v>27</v>
      </c>
      <c r="I174" s="170"/>
      <c r="J174" s="155" t="s">
        <v>658</v>
      </c>
      <c r="K174" s="61" t="s">
        <v>1547</v>
      </c>
      <c r="L174" s="61" t="s">
        <v>1547</v>
      </c>
      <c r="M174" s="61" t="s">
        <v>1547</v>
      </c>
      <c r="N174" s="16" t="s">
        <v>23</v>
      </c>
    </row>
    <row r="175" spans="1:14" s="12" customFormat="1" ht="25.5">
      <c r="A175" s="1044"/>
      <c r="B175" s="931"/>
      <c r="C175" s="28">
        <v>1</v>
      </c>
      <c r="D175" s="104" t="s">
        <v>16</v>
      </c>
      <c r="E175" s="336"/>
      <c r="F175" s="776"/>
      <c r="G175" s="512"/>
      <c r="H175" s="513"/>
      <c r="I175" s="170"/>
      <c r="J175" s="155" t="s">
        <v>1512</v>
      </c>
      <c r="K175" s="61" t="s">
        <v>7</v>
      </c>
      <c r="L175" s="61" t="s">
        <v>7</v>
      </c>
      <c r="M175" s="61" t="s">
        <v>7</v>
      </c>
      <c r="N175" s="16" t="s">
        <v>23</v>
      </c>
    </row>
    <row r="176" spans="1:14" ht="38.25">
      <c r="A176" s="1044"/>
      <c r="B176" s="931"/>
      <c r="C176" s="61" t="s">
        <v>7</v>
      </c>
      <c r="D176" s="170" t="s">
        <v>159</v>
      </c>
      <c r="E176" s="550" t="s">
        <v>330</v>
      </c>
      <c r="F176" s="510">
        <v>26</v>
      </c>
      <c r="G176" s="512">
        <v>26</v>
      </c>
      <c r="H176" s="513">
        <v>26</v>
      </c>
      <c r="I176" s="170"/>
      <c r="J176" s="48" t="s">
        <v>332</v>
      </c>
      <c r="K176" s="61" t="s">
        <v>1548</v>
      </c>
      <c r="L176" s="61" t="s">
        <v>1062</v>
      </c>
      <c r="M176" s="61" t="s">
        <v>1062</v>
      </c>
      <c r="N176" s="16" t="s">
        <v>23</v>
      </c>
    </row>
    <row r="177" spans="1:14" ht="39" thickBot="1">
      <c r="A177" s="1044"/>
      <c r="B177" s="931"/>
      <c r="C177" s="44" t="s">
        <v>7</v>
      </c>
      <c r="D177" s="170" t="s">
        <v>159</v>
      </c>
      <c r="E177" s="550" t="s">
        <v>330</v>
      </c>
      <c r="F177" s="510">
        <v>15</v>
      </c>
      <c r="G177" s="512">
        <v>15</v>
      </c>
      <c r="H177" s="513">
        <v>15</v>
      </c>
      <c r="I177" s="170"/>
      <c r="J177" s="48" t="s">
        <v>333</v>
      </c>
      <c r="K177" s="61" t="s">
        <v>1547</v>
      </c>
      <c r="L177" s="61" t="s">
        <v>1547</v>
      </c>
      <c r="M177" s="61" t="s">
        <v>1547</v>
      </c>
      <c r="N177" s="16" t="s">
        <v>23</v>
      </c>
    </row>
    <row r="178" spans="1:14" ht="13.5" thickBot="1">
      <c r="A178" s="1045"/>
      <c r="B178" s="932"/>
      <c r="C178" s="115"/>
      <c r="D178" s="1070" t="s">
        <v>12</v>
      </c>
      <c r="E178" s="1086"/>
      <c r="F178" s="508">
        <f t="shared" ref="F178:H178" si="63">SUM(F172:F177)</f>
        <v>131.9</v>
      </c>
      <c r="G178" s="508">
        <f>SUM(G172:G177)</f>
        <v>136</v>
      </c>
      <c r="H178" s="684">
        <f t="shared" si="63"/>
        <v>136</v>
      </c>
      <c r="I178" s="60" t="s">
        <v>324</v>
      </c>
      <c r="J178" s="167"/>
      <c r="K178" s="7"/>
      <c r="L178" s="7"/>
      <c r="M178" s="7"/>
      <c r="N178" s="76"/>
    </row>
    <row r="179" spans="1:14" s="12" customFormat="1" ht="13.5" thickBot="1">
      <c r="A179" s="286" t="s">
        <v>551</v>
      </c>
      <c r="B179" s="1229" t="s">
        <v>11</v>
      </c>
      <c r="C179" s="1230"/>
      <c r="D179" s="1230"/>
      <c r="E179" s="1230"/>
      <c r="F179" s="508">
        <f>F159+F162+F167+F171+F178</f>
        <v>1723.3440000000003</v>
      </c>
      <c r="G179" s="508">
        <f t="shared" ref="G179:H179" si="64">G159+G162+G167+G171+G178</f>
        <v>960</v>
      </c>
      <c r="H179" s="508">
        <f t="shared" si="64"/>
        <v>204</v>
      </c>
      <c r="I179" s="726"/>
      <c r="J179" s="316"/>
      <c r="K179" s="317"/>
      <c r="L179" s="317"/>
      <c r="M179" s="317"/>
      <c r="N179" s="316"/>
    </row>
    <row r="180" spans="1:14" s="12" customFormat="1" ht="13.5" thickBot="1">
      <c r="A180" s="287" t="s">
        <v>584</v>
      </c>
      <c r="B180" s="1194" t="s">
        <v>334</v>
      </c>
      <c r="C180" s="1081"/>
      <c r="D180" s="1081"/>
      <c r="E180" s="1081"/>
      <c r="F180" s="694"/>
      <c r="G180" s="694"/>
      <c r="H180" s="686"/>
      <c r="I180" s="841"/>
      <c r="J180" s="318"/>
      <c r="K180" s="317"/>
      <c r="L180" s="317"/>
      <c r="M180" s="317"/>
      <c r="N180" s="316"/>
    </row>
    <row r="181" spans="1:14" s="12" customFormat="1" ht="59.45" customHeight="1">
      <c r="A181" s="1043" t="s">
        <v>585</v>
      </c>
      <c r="B181" s="993" t="s">
        <v>1665</v>
      </c>
      <c r="C181" s="127">
        <v>1</v>
      </c>
      <c r="D181" s="195" t="s">
        <v>16</v>
      </c>
      <c r="E181" s="555" t="s">
        <v>281</v>
      </c>
      <c r="F181" s="778">
        <v>126.9</v>
      </c>
      <c r="G181" s="512">
        <v>135</v>
      </c>
      <c r="H181" s="513">
        <v>140</v>
      </c>
      <c r="I181" s="60"/>
      <c r="J181" s="16" t="s">
        <v>606</v>
      </c>
      <c r="K181" s="26" t="s">
        <v>1474</v>
      </c>
      <c r="L181" s="26" t="s">
        <v>1474</v>
      </c>
      <c r="M181" s="26" t="s">
        <v>1474</v>
      </c>
      <c r="N181" s="42" t="s">
        <v>23</v>
      </c>
    </row>
    <row r="182" spans="1:14" ht="13.5" thickBot="1">
      <c r="A182" s="1044"/>
      <c r="B182" s="933"/>
      <c r="C182" s="127">
        <v>1</v>
      </c>
      <c r="D182" s="195" t="s">
        <v>21</v>
      </c>
      <c r="E182" s="553" t="s">
        <v>336</v>
      </c>
      <c r="F182" s="776">
        <v>122.6</v>
      </c>
      <c r="G182" s="512">
        <v>124</v>
      </c>
      <c r="H182" s="513">
        <v>128</v>
      </c>
      <c r="I182" s="60"/>
      <c r="J182" s="231" t="s">
        <v>1666</v>
      </c>
      <c r="K182" s="26">
        <v>134</v>
      </c>
      <c r="L182" s="61" t="s">
        <v>1475</v>
      </c>
      <c r="M182" s="61" t="s">
        <v>1475</v>
      </c>
      <c r="N182" s="42" t="s">
        <v>23</v>
      </c>
    </row>
    <row r="183" spans="1:14" ht="13.5" thickBot="1">
      <c r="A183" s="1045"/>
      <c r="B183" s="927"/>
      <c r="C183" s="127"/>
      <c r="D183" s="1206" t="s">
        <v>12</v>
      </c>
      <c r="E183" s="1207"/>
      <c r="F183" s="508">
        <f t="shared" ref="F183:H183" si="65">SUM(F181:F182)</f>
        <v>249.5</v>
      </c>
      <c r="G183" s="508">
        <f t="shared" si="65"/>
        <v>259</v>
      </c>
      <c r="H183" s="578">
        <f t="shared" si="65"/>
        <v>268</v>
      </c>
      <c r="I183" s="60" t="s">
        <v>335</v>
      </c>
      <c r="J183" s="316"/>
      <c r="K183" s="317"/>
      <c r="L183" s="317"/>
      <c r="M183" s="317"/>
      <c r="N183" s="316"/>
    </row>
    <row r="184" spans="1:14" s="12" customFormat="1" ht="33" customHeight="1">
      <c r="A184" s="1043" t="s">
        <v>586</v>
      </c>
      <c r="B184" s="926" t="s">
        <v>710</v>
      </c>
      <c r="C184" s="127">
        <v>1</v>
      </c>
      <c r="D184" s="195" t="s">
        <v>16</v>
      </c>
      <c r="E184" s="555" t="s">
        <v>281</v>
      </c>
      <c r="F184" s="776">
        <v>130</v>
      </c>
      <c r="G184" s="512">
        <v>132</v>
      </c>
      <c r="H184" s="513">
        <v>134</v>
      </c>
      <c r="I184" s="60"/>
      <c r="J184" s="42" t="s">
        <v>752</v>
      </c>
      <c r="K184" s="496" t="s">
        <v>1242</v>
      </c>
      <c r="L184" s="496" t="s">
        <v>1243</v>
      </c>
      <c r="M184" s="496" t="s">
        <v>1244</v>
      </c>
      <c r="N184" s="42" t="s">
        <v>23</v>
      </c>
    </row>
    <row r="185" spans="1:14" ht="13.15" customHeight="1" thickBot="1">
      <c r="A185" s="1044"/>
      <c r="B185" s="933"/>
      <c r="C185" s="127"/>
      <c r="D185" s="195"/>
      <c r="E185" s="215"/>
      <c r="F185" s="510"/>
      <c r="G185" s="512"/>
      <c r="H185" s="513"/>
      <c r="I185" s="60"/>
      <c r="J185" s="42"/>
      <c r="K185" s="127"/>
      <c r="L185" s="127"/>
      <c r="M185" s="127"/>
      <c r="N185" s="42"/>
    </row>
    <row r="186" spans="1:14" ht="13.5" thickBot="1">
      <c r="A186" s="1045"/>
      <c r="B186" s="927"/>
      <c r="C186" s="127"/>
      <c r="D186" s="1206" t="s">
        <v>12</v>
      </c>
      <c r="E186" s="1207"/>
      <c r="F186" s="508">
        <f t="shared" ref="F186:H186" si="66">SUM(F184:F185)</f>
        <v>130</v>
      </c>
      <c r="G186" s="508">
        <f t="shared" si="66"/>
        <v>132</v>
      </c>
      <c r="H186" s="578">
        <f t="shared" si="66"/>
        <v>134</v>
      </c>
      <c r="I186" s="60" t="s">
        <v>337</v>
      </c>
      <c r="J186" s="316"/>
      <c r="K186" s="317"/>
      <c r="L186" s="317"/>
      <c r="M186" s="317"/>
      <c r="N186" s="316"/>
    </row>
    <row r="187" spans="1:14" s="12" customFormat="1" ht="36.75" customHeight="1">
      <c r="A187" s="1043" t="s">
        <v>587</v>
      </c>
      <c r="B187" s="926" t="s">
        <v>493</v>
      </c>
      <c r="C187" s="127">
        <v>1</v>
      </c>
      <c r="D187" s="195" t="s">
        <v>16</v>
      </c>
      <c r="E187" s="555" t="s">
        <v>281</v>
      </c>
      <c r="F187" s="776">
        <v>1</v>
      </c>
      <c r="G187" s="512">
        <v>1</v>
      </c>
      <c r="H187" s="513">
        <v>1</v>
      </c>
      <c r="I187" s="60"/>
      <c r="J187" s="42" t="s">
        <v>492</v>
      </c>
      <c r="K187" s="127">
        <v>32</v>
      </c>
      <c r="L187" s="127">
        <v>32</v>
      </c>
      <c r="M187" s="127">
        <v>32</v>
      </c>
      <c r="N187" s="42" t="s">
        <v>23</v>
      </c>
    </row>
    <row r="188" spans="1:14" ht="13.5" thickBot="1">
      <c r="A188" s="1044"/>
      <c r="B188" s="933"/>
      <c r="C188" s="127"/>
      <c r="D188" s="195"/>
      <c r="E188" s="215"/>
      <c r="F188" s="510"/>
      <c r="G188" s="512"/>
      <c r="H188" s="513"/>
      <c r="I188" s="60"/>
      <c r="J188" s="42"/>
      <c r="K188" s="127"/>
      <c r="L188" s="127"/>
      <c r="M188" s="127"/>
      <c r="N188" s="42"/>
    </row>
    <row r="189" spans="1:14" ht="13.5" thickBot="1">
      <c r="A189" s="1045"/>
      <c r="B189" s="927"/>
      <c r="C189" s="127"/>
      <c r="D189" s="1206" t="s">
        <v>12</v>
      </c>
      <c r="E189" s="1207"/>
      <c r="F189" s="508">
        <f t="shared" ref="F189:H189" si="67">SUM(F187:F188)</f>
        <v>1</v>
      </c>
      <c r="G189" s="508">
        <f t="shared" si="67"/>
        <v>1</v>
      </c>
      <c r="H189" s="578">
        <f t="shared" si="67"/>
        <v>1</v>
      </c>
      <c r="I189" s="60" t="s">
        <v>337</v>
      </c>
      <c r="J189" s="316"/>
      <c r="K189" s="317"/>
      <c r="L189" s="317"/>
      <c r="M189" s="317"/>
      <c r="N189" s="316"/>
    </row>
    <row r="190" spans="1:14" ht="25.5">
      <c r="A190" s="1043" t="s">
        <v>588</v>
      </c>
      <c r="B190" s="930" t="s">
        <v>338</v>
      </c>
      <c r="C190" s="60" t="s">
        <v>7</v>
      </c>
      <c r="D190" s="200" t="s">
        <v>16</v>
      </c>
      <c r="E190" s="453" t="s">
        <v>148</v>
      </c>
      <c r="F190" s="776">
        <v>16.5</v>
      </c>
      <c r="G190" s="512">
        <v>16.5</v>
      </c>
      <c r="H190" s="513">
        <v>16.5</v>
      </c>
      <c r="I190" s="60"/>
      <c r="J190" s="42" t="s">
        <v>505</v>
      </c>
      <c r="K190" s="127">
        <v>50</v>
      </c>
      <c r="L190" s="127">
        <v>50</v>
      </c>
      <c r="M190" s="127">
        <v>50</v>
      </c>
      <c r="N190" s="42" t="s">
        <v>23</v>
      </c>
    </row>
    <row r="191" spans="1:14" ht="13.5" thickBot="1">
      <c r="A191" s="1044"/>
      <c r="B191" s="931"/>
      <c r="C191" s="60"/>
      <c r="D191" s="200"/>
      <c r="E191" s="455"/>
      <c r="F191" s="510"/>
      <c r="G191" s="512"/>
      <c r="H191" s="513"/>
      <c r="I191" s="60"/>
      <c r="J191" s="42"/>
      <c r="K191" s="127"/>
      <c r="L191" s="127"/>
      <c r="M191" s="127"/>
      <c r="N191" s="42"/>
    </row>
    <row r="192" spans="1:14" ht="13.5" thickBot="1">
      <c r="A192" s="1045"/>
      <c r="B192" s="932"/>
      <c r="C192" s="60"/>
      <c r="D192" s="1058" t="s">
        <v>12</v>
      </c>
      <c r="E192" s="1086"/>
      <c r="F192" s="508">
        <f t="shared" ref="F192" si="68">SUM(F190+F191)</f>
        <v>16.5</v>
      </c>
      <c r="G192" s="508">
        <f t="shared" ref="G192:H192" si="69">SUM(G190+G191)</f>
        <v>16.5</v>
      </c>
      <c r="H192" s="407">
        <f t="shared" si="69"/>
        <v>16.5</v>
      </c>
      <c r="I192" s="60" t="s">
        <v>337</v>
      </c>
      <c r="J192" s="257"/>
      <c r="K192" s="127"/>
      <c r="L192" s="127"/>
      <c r="M192" s="127"/>
      <c r="N192" s="42"/>
    </row>
    <row r="193" spans="1:14" s="12" customFormat="1">
      <c r="A193" s="1043" t="s">
        <v>589</v>
      </c>
      <c r="B193" s="926" t="s">
        <v>339</v>
      </c>
      <c r="C193" s="80">
        <v>1</v>
      </c>
      <c r="D193" s="57" t="s">
        <v>43</v>
      </c>
      <c r="E193" s="350" t="s">
        <v>117</v>
      </c>
      <c r="F193" s="510">
        <v>4258</v>
      </c>
      <c r="G193" s="512">
        <v>4441</v>
      </c>
      <c r="H193" s="513">
        <v>4664</v>
      </c>
      <c r="I193" s="60"/>
      <c r="J193" s="42" t="s">
        <v>504</v>
      </c>
      <c r="K193" s="127">
        <v>2500</v>
      </c>
      <c r="L193" s="127">
        <v>2500</v>
      </c>
      <c r="M193" s="127">
        <v>2500</v>
      </c>
      <c r="N193" s="42" t="s">
        <v>23</v>
      </c>
    </row>
    <row r="194" spans="1:14" ht="13.5" thickBot="1">
      <c r="A194" s="1044"/>
      <c r="B194" s="933"/>
      <c r="C194" s="80">
        <v>1</v>
      </c>
      <c r="D194" s="330" t="s">
        <v>43</v>
      </c>
      <c r="E194" s="544" t="s">
        <v>284</v>
      </c>
      <c r="F194" s="510">
        <v>30</v>
      </c>
      <c r="G194" s="512">
        <v>30</v>
      </c>
      <c r="H194" s="513">
        <v>30</v>
      </c>
      <c r="I194" s="60"/>
      <c r="J194" s="42"/>
      <c r="K194" s="127"/>
      <c r="L194" s="127"/>
      <c r="M194" s="127"/>
      <c r="N194" s="42" t="s">
        <v>23</v>
      </c>
    </row>
    <row r="195" spans="1:14" ht="13.5" thickBot="1">
      <c r="A195" s="1045"/>
      <c r="B195" s="927"/>
      <c r="C195" s="88"/>
      <c r="D195" s="1084" t="s">
        <v>12</v>
      </c>
      <c r="E195" s="1117"/>
      <c r="F195" s="508">
        <f t="shared" ref="F195" si="70">SUM(F193:F194)</f>
        <v>4288</v>
      </c>
      <c r="G195" s="508">
        <f t="shared" ref="G195:H195" si="71">SUM(G193:G194)</f>
        <v>4471</v>
      </c>
      <c r="H195" s="407">
        <f t="shared" si="71"/>
        <v>4694</v>
      </c>
      <c r="I195" s="60"/>
      <c r="J195" s="316"/>
      <c r="K195" s="317"/>
      <c r="L195" s="317"/>
      <c r="M195" s="317"/>
      <c r="N195" s="316"/>
    </row>
    <row r="196" spans="1:14">
      <c r="A196" s="1043" t="s">
        <v>1799</v>
      </c>
      <c r="B196" s="926" t="s">
        <v>938</v>
      </c>
      <c r="C196" s="26">
        <v>32</v>
      </c>
      <c r="D196" s="391" t="s">
        <v>21</v>
      </c>
      <c r="E196" s="115" t="s">
        <v>825</v>
      </c>
      <c r="F196" s="510">
        <v>55</v>
      </c>
      <c r="G196" s="512">
        <v>55</v>
      </c>
      <c r="H196" s="513">
        <v>55</v>
      </c>
      <c r="I196" s="60"/>
      <c r="J196" s="1227" t="s">
        <v>853</v>
      </c>
      <c r="K196" s="928">
        <v>24</v>
      </c>
      <c r="L196" s="928">
        <v>24</v>
      </c>
      <c r="M196" s="928">
        <v>24</v>
      </c>
      <c r="N196" s="248" t="s">
        <v>309</v>
      </c>
    </row>
    <row r="197" spans="1:14">
      <c r="A197" s="1044"/>
      <c r="B197" s="933"/>
      <c r="C197" s="26">
        <v>32</v>
      </c>
      <c r="D197" s="391" t="s">
        <v>16</v>
      </c>
      <c r="E197" s="115" t="s">
        <v>286</v>
      </c>
      <c r="F197" s="510">
        <v>94</v>
      </c>
      <c r="G197" s="512">
        <v>99</v>
      </c>
      <c r="H197" s="513">
        <v>99</v>
      </c>
      <c r="I197" s="60"/>
      <c r="J197" s="1228"/>
      <c r="K197" s="929"/>
      <c r="L197" s="929"/>
      <c r="M197" s="929"/>
      <c r="N197" s="248" t="s">
        <v>309</v>
      </c>
    </row>
    <row r="198" spans="1:14" ht="25.5">
      <c r="A198" s="1044"/>
      <c r="B198" s="933"/>
      <c r="C198" s="26">
        <v>32</v>
      </c>
      <c r="D198" s="391" t="s">
        <v>96</v>
      </c>
      <c r="E198" s="115" t="s">
        <v>281</v>
      </c>
      <c r="F198" s="510">
        <v>165.5</v>
      </c>
      <c r="G198" s="512">
        <v>165</v>
      </c>
      <c r="H198" s="513">
        <v>165</v>
      </c>
      <c r="I198" s="60"/>
      <c r="J198" s="132" t="s">
        <v>1376</v>
      </c>
      <c r="K198" s="26">
        <v>63.09</v>
      </c>
      <c r="L198" s="26">
        <v>63.09</v>
      </c>
      <c r="M198" s="26">
        <v>63.09</v>
      </c>
      <c r="N198" s="248" t="s">
        <v>309</v>
      </c>
    </row>
    <row r="199" spans="1:14">
      <c r="A199" s="1044"/>
      <c r="B199" s="933"/>
      <c r="C199" s="26">
        <v>32</v>
      </c>
      <c r="D199" s="391" t="s">
        <v>16</v>
      </c>
      <c r="E199" s="115" t="s">
        <v>320</v>
      </c>
      <c r="F199" s="510">
        <v>7.9</v>
      </c>
      <c r="G199" s="512">
        <v>12.5</v>
      </c>
      <c r="H199" s="513">
        <v>13</v>
      </c>
      <c r="I199" s="60"/>
      <c r="J199" s="1101" t="s">
        <v>340</v>
      </c>
      <c r="K199" s="928">
        <v>12</v>
      </c>
      <c r="L199" s="928">
        <v>12</v>
      </c>
      <c r="M199" s="928">
        <v>12</v>
      </c>
      <c r="N199" s="248" t="s">
        <v>309</v>
      </c>
    </row>
    <row r="200" spans="1:14">
      <c r="A200" s="1044"/>
      <c r="B200" s="933"/>
      <c r="C200" s="26">
        <v>32</v>
      </c>
      <c r="D200" s="391" t="s">
        <v>21</v>
      </c>
      <c r="E200" s="115" t="s">
        <v>320</v>
      </c>
      <c r="F200" s="510">
        <v>7.7</v>
      </c>
      <c r="G200" s="512">
        <v>8</v>
      </c>
      <c r="H200" s="513">
        <v>8.5</v>
      </c>
      <c r="I200" s="60"/>
      <c r="J200" s="1103"/>
      <c r="K200" s="929"/>
      <c r="L200" s="929"/>
      <c r="M200" s="929"/>
      <c r="N200" s="248" t="s">
        <v>309</v>
      </c>
    </row>
    <row r="201" spans="1:14" ht="38.25">
      <c r="A201" s="1044"/>
      <c r="B201" s="933"/>
      <c r="C201" s="26">
        <v>32</v>
      </c>
      <c r="D201" s="391" t="s">
        <v>16</v>
      </c>
      <c r="E201" s="115" t="s">
        <v>281</v>
      </c>
      <c r="F201" s="510">
        <v>421.9</v>
      </c>
      <c r="G201" s="512">
        <v>440.5</v>
      </c>
      <c r="H201" s="513">
        <v>440.5</v>
      </c>
      <c r="I201" s="60"/>
      <c r="J201" s="16" t="s">
        <v>854</v>
      </c>
      <c r="K201" s="61" t="s">
        <v>1196</v>
      </c>
      <c r="L201" s="61" t="s">
        <v>1196</v>
      </c>
      <c r="M201" s="61" t="s">
        <v>1196</v>
      </c>
      <c r="N201" s="248" t="s">
        <v>309</v>
      </c>
    </row>
    <row r="202" spans="1:14" s="12" customFormat="1" ht="26.25" thickBot="1">
      <c r="A202" s="1044"/>
      <c r="B202" s="933"/>
      <c r="C202" s="26">
        <v>32</v>
      </c>
      <c r="D202" s="391" t="s">
        <v>21</v>
      </c>
      <c r="E202" s="115" t="s">
        <v>291</v>
      </c>
      <c r="F202" s="510">
        <v>21.481999999999999</v>
      </c>
      <c r="G202" s="512">
        <v>22</v>
      </c>
      <c r="H202" s="513">
        <v>22</v>
      </c>
      <c r="I202" s="60"/>
      <c r="J202" s="448" t="s">
        <v>1377</v>
      </c>
      <c r="K202" s="26">
        <v>6</v>
      </c>
      <c r="L202" s="26">
        <v>6</v>
      </c>
      <c r="M202" s="26">
        <v>6</v>
      </c>
      <c r="N202" s="248" t="s">
        <v>309</v>
      </c>
    </row>
    <row r="203" spans="1:14" ht="13.5" thickBot="1">
      <c r="A203" s="1045"/>
      <c r="B203" s="927"/>
      <c r="C203" s="26"/>
      <c r="D203" s="1116" t="s">
        <v>12</v>
      </c>
      <c r="E203" s="1117"/>
      <c r="F203" s="508">
        <f t="shared" ref="F203" si="72">SUM(F196:F202)</f>
        <v>773.48199999999997</v>
      </c>
      <c r="G203" s="508">
        <f>SUM(G196:G202)</f>
        <v>802</v>
      </c>
      <c r="H203" s="407">
        <f>SUM(H196:H202)</f>
        <v>803</v>
      </c>
      <c r="I203" s="60" t="s">
        <v>1838</v>
      </c>
      <c r="J203" s="147"/>
      <c r="K203" s="317"/>
      <c r="L203" s="317"/>
      <c r="M203" s="317"/>
      <c r="N203" s="316"/>
    </row>
    <row r="204" spans="1:14">
      <c r="A204" s="1043" t="s">
        <v>838</v>
      </c>
      <c r="B204" s="931" t="s">
        <v>753</v>
      </c>
      <c r="C204" s="60" t="s">
        <v>7</v>
      </c>
      <c r="D204" s="200" t="s">
        <v>16</v>
      </c>
      <c r="E204" s="453" t="s">
        <v>281</v>
      </c>
      <c r="F204" s="776">
        <v>5</v>
      </c>
      <c r="G204" s="512">
        <v>5</v>
      </c>
      <c r="H204" s="513">
        <v>5</v>
      </c>
      <c r="I204" s="1213"/>
      <c r="J204" s="42" t="s">
        <v>1006</v>
      </c>
      <c r="K204" s="26">
        <v>410</v>
      </c>
      <c r="L204" s="26">
        <v>415</v>
      </c>
      <c r="M204" s="26">
        <v>415</v>
      </c>
      <c r="N204" s="42" t="s">
        <v>23</v>
      </c>
    </row>
    <row r="205" spans="1:14" ht="13.5" thickBot="1">
      <c r="A205" s="1044"/>
      <c r="B205" s="931"/>
      <c r="C205" s="60"/>
      <c r="D205" s="200"/>
      <c r="E205" s="455"/>
      <c r="F205" s="510"/>
      <c r="G205" s="512"/>
      <c r="H205" s="513"/>
      <c r="I205" s="1213"/>
      <c r="J205" s="42"/>
      <c r="K205" s="26"/>
      <c r="L205" s="26"/>
      <c r="M205" s="26"/>
      <c r="N205" s="42"/>
    </row>
    <row r="206" spans="1:14" ht="13.5" thickBot="1">
      <c r="A206" s="1045"/>
      <c r="B206" s="932"/>
      <c r="C206" s="60"/>
      <c r="D206" s="1058" t="s">
        <v>12</v>
      </c>
      <c r="E206" s="1086"/>
      <c r="F206" s="508">
        <f t="shared" ref="F206" si="73">SUM(F204+F205)</f>
        <v>5</v>
      </c>
      <c r="G206" s="508">
        <f t="shared" ref="G206:H206" si="74">SUM(G204+G205)</f>
        <v>5</v>
      </c>
      <c r="H206" s="684">
        <f t="shared" si="74"/>
        <v>5</v>
      </c>
      <c r="I206" s="1213"/>
      <c r="J206" s="257"/>
      <c r="K206" s="127"/>
      <c r="L206" s="127"/>
      <c r="M206" s="127"/>
      <c r="N206" s="42"/>
    </row>
    <row r="207" spans="1:14" s="12" customFormat="1" ht="13.5" thickBot="1">
      <c r="A207" s="293" t="s">
        <v>584</v>
      </c>
      <c r="B207" s="1163" t="s">
        <v>11</v>
      </c>
      <c r="C207" s="1158"/>
      <c r="D207" s="1158"/>
      <c r="E207" s="1158"/>
      <c r="F207" s="507">
        <f t="shared" ref="F207" si="75">F183+F186+F189+F192+F195+F203+F206</f>
        <v>5463.482</v>
      </c>
      <c r="G207" s="508">
        <f>G183+G186+G189+G192+G195+G203+G206</f>
        <v>5686.5</v>
      </c>
      <c r="H207" s="408">
        <f>H183+H186+H189+H192+H195+H203+H206</f>
        <v>5921.5</v>
      </c>
      <c r="I207" s="172"/>
      <c r="J207" s="316"/>
      <c r="K207" s="317"/>
      <c r="L207" s="317"/>
      <c r="M207" s="317"/>
      <c r="N207" s="316"/>
    </row>
    <row r="208" spans="1:14" s="12" customFormat="1" ht="13.5" thickBot="1">
      <c r="A208" s="292" t="s">
        <v>5</v>
      </c>
      <c r="B208" s="1163" t="s">
        <v>13</v>
      </c>
      <c r="C208" s="1158"/>
      <c r="D208" s="1158"/>
      <c r="E208" s="1158"/>
      <c r="F208" s="506">
        <f>F75+F155+F179+F207</f>
        <v>16587.529000000002</v>
      </c>
      <c r="G208" s="506">
        <f>G75+G155+G179+G207</f>
        <v>16919.5</v>
      </c>
      <c r="H208" s="506">
        <f>H75+H155+H179+H207</f>
        <v>19639</v>
      </c>
      <c r="I208" s="60"/>
      <c r="J208" s="316"/>
      <c r="K208" s="317"/>
      <c r="L208" s="317"/>
      <c r="M208" s="317"/>
      <c r="N208" s="316"/>
    </row>
    <row r="209" spans="1:14" s="21" customFormat="1" ht="13.5" thickBot="1">
      <c r="A209" s="1162" t="s">
        <v>186</v>
      </c>
      <c r="B209" s="1162"/>
      <c r="C209" s="1162"/>
      <c r="D209" s="1162"/>
      <c r="E209" s="1162"/>
      <c r="F209" s="506">
        <f>SUM(F58+F208)</f>
        <v>17456.791000000001</v>
      </c>
      <c r="G209" s="506">
        <f>SUM(G58+G208)</f>
        <v>17261.53</v>
      </c>
      <c r="H209" s="506">
        <f>SUM(H58+H208)</f>
        <v>19945.7</v>
      </c>
      <c r="I209" s="61"/>
      <c r="J209" s="147"/>
      <c r="K209" s="270"/>
      <c r="L209" s="270"/>
      <c r="M209" s="270"/>
      <c r="N209" s="147"/>
    </row>
    <row r="210" spans="1:14" s="12" customFormat="1" ht="13.5" thickBot="1">
      <c r="A210" s="337"/>
      <c r="B210" s="306"/>
      <c r="C210" s="314"/>
      <c r="D210" s="338"/>
      <c r="E210" s="339"/>
      <c r="F210" s="457"/>
      <c r="G210" s="457"/>
      <c r="H210" s="429"/>
      <c r="I210" s="139"/>
      <c r="J210" s="246"/>
      <c r="K210" s="340"/>
      <c r="L210" s="340"/>
      <c r="M210" s="340"/>
      <c r="N210" s="246"/>
    </row>
    <row r="211" spans="1:14" s="30" customFormat="1" ht="26.25" thickBot="1">
      <c r="A211" s="983" t="s">
        <v>528</v>
      </c>
      <c r="B211" s="984"/>
      <c r="C211" s="984"/>
      <c r="D211" s="984"/>
      <c r="E211" s="985"/>
      <c r="F211" s="294" t="s">
        <v>1047</v>
      </c>
      <c r="G211" s="39" t="s">
        <v>719</v>
      </c>
      <c r="H211" s="39" t="s">
        <v>1046</v>
      </c>
      <c r="I211" s="107"/>
      <c r="J211" s="99"/>
      <c r="K211" s="40"/>
      <c r="L211" s="40"/>
      <c r="M211" s="40"/>
      <c r="N211" s="99"/>
    </row>
    <row r="212" spans="1:14" ht="13.5" thickBot="1">
      <c r="A212" s="986" t="s">
        <v>73</v>
      </c>
      <c r="B212" s="987"/>
      <c r="C212" s="987"/>
      <c r="D212" s="987"/>
      <c r="E212" s="988"/>
      <c r="F212" s="105">
        <f>SUM(F213:F218)</f>
        <v>8229.6309999999976</v>
      </c>
      <c r="G212" s="78">
        <f>SUM(G213:G218)</f>
        <v>8397.93</v>
      </c>
      <c r="H212" s="78">
        <f>SUM(H213:H218)</f>
        <v>12201.400000000001</v>
      </c>
      <c r="I212" s="108"/>
      <c r="J212" s="341"/>
    </row>
    <row r="213" spans="1:14">
      <c r="A213" s="1016" t="s">
        <v>67</v>
      </c>
      <c r="B213" s="1017"/>
      <c r="C213" s="1017"/>
      <c r="D213" s="1017"/>
      <c r="E213" s="1018"/>
      <c r="F213" s="91">
        <f>SUMIF(D10:D210,"SB",F10:F210)</f>
        <v>5435.0499999999984</v>
      </c>
      <c r="G213" s="113">
        <f>SUMIF(D10:D210,"SB",G10:G210)</f>
        <v>6123.4</v>
      </c>
      <c r="H213" s="113">
        <f>SUMIF(D10:D210,"SB",H10:H210)</f>
        <v>6183.9000000000005</v>
      </c>
      <c r="I213" s="74"/>
      <c r="J213" s="341"/>
    </row>
    <row r="214" spans="1:14">
      <c r="A214" s="1001" t="s">
        <v>68</v>
      </c>
      <c r="B214" s="1002"/>
      <c r="C214" s="1002"/>
      <c r="D214" s="1002"/>
      <c r="E214" s="1003"/>
      <c r="F214" s="106">
        <f>SUMIF(D10:D211,"VD",F10:F211)</f>
        <v>1697.556</v>
      </c>
      <c r="G214" s="113">
        <f>SUMIF(D10:D211,"VD",G10:G211)</f>
        <v>1647.1</v>
      </c>
      <c r="H214" s="113">
        <f>SUMIF(D10:D211,"VD",H10:H211)</f>
        <v>5415.5</v>
      </c>
      <c r="I214" s="74"/>
      <c r="J214" s="144"/>
      <c r="K214" s="144"/>
      <c r="L214" s="144"/>
      <c r="M214" s="144"/>
      <c r="N214" s="56"/>
    </row>
    <row r="215" spans="1:14">
      <c r="A215" s="1001" t="s">
        <v>69</v>
      </c>
      <c r="B215" s="1002"/>
      <c r="C215" s="1002"/>
      <c r="D215" s="1002"/>
      <c r="E215" s="1003"/>
      <c r="F215" s="106">
        <f>SUMIF(D10:D210,"SP",F10:F210)</f>
        <v>519.5</v>
      </c>
      <c r="G215" s="113">
        <f>SUMIF(D10:D210,"SP",G10:G210)</f>
        <v>551</v>
      </c>
      <c r="H215" s="113">
        <f>SUMIF(D10:D210,"SP",H10:H210)</f>
        <v>562</v>
      </c>
      <c r="I215" s="74"/>
      <c r="J215" s="144"/>
      <c r="K215" s="144"/>
      <c r="L215" s="144"/>
      <c r="M215" s="144"/>
      <c r="N215" s="56"/>
    </row>
    <row r="216" spans="1:14">
      <c r="A216" s="1001" t="s">
        <v>70</v>
      </c>
      <c r="B216" s="1002"/>
      <c r="C216" s="1002"/>
      <c r="D216" s="1002"/>
      <c r="E216" s="1003"/>
      <c r="F216" s="106">
        <f>SUMIF(D10:D210,"ESB",F10:F210)</f>
        <v>327.52499999999998</v>
      </c>
      <c r="G216" s="113">
        <f>SUMIF(D10:D210,"ESB",G10:G210)</f>
        <v>76.430000000000007</v>
      </c>
      <c r="H216" s="113">
        <f>SUMIF(D8:D211,"ESB",H8:H213)</f>
        <v>40</v>
      </c>
      <c r="I216" s="74"/>
      <c r="J216" s="144"/>
      <c r="K216" s="144"/>
      <c r="L216" s="144"/>
      <c r="M216" s="144"/>
      <c r="N216" s="56"/>
    </row>
    <row r="217" spans="1:14">
      <c r="A217" s="1001" t="s">
        <v>71</v>
      </c>
      <c r="B217" s="1002"/>
      <c r="C217" s="1002"/>
      <c r="D217" s="1002"/>
      <c r="E217" s="1003"/>
      <c r="F217" s="106">
        <f>SUMIF(D9:D209,"SL",F9:F209)</f>
        <v>250</v>
      </c>
      <c r="G217" s="113">
        <f>SUMIF(D9:D209,"SL",G9:G209)</f>
        <v>0</v>
      </c>
      <c r="H217" s="113">
        <f>SUMIF(D9:D211,"SL",H9:H214)</f>
        <v>0</v>
      </c>
      <c r="I217" s="74"/>
      <c r="J217" s="144"/>
      <c r="K217" s="144"/>
      <c r="L217" s="144"/>
      <c r="M217" s="144"/>
      <c r="N217" s="56"/>
    </row>
    <row r="218" spans="1:14" ht="13.5" thickBot="1">
      <c r="A218" s="1004" t="s">
        <v>72</v>
      </c>
      <c r="B218" s="1005"/>
      <c r="C218" s="1005"/>
      <c r="D218" s="1005"/>
      <c r="E218" s="1006"/>
      <c r="F218" s="247">
        <f>SUMIF(D8:D208,"AML",F8:F208)</f>
        <v>0</v>
      </c>
      <c r="G218" s="113">
        <f>SUMIF(D8:D208,"AML",G8:G208)</f>
        <v>0</v>
      </c>
      <c r="H218" s="113">
        <f>SUMIF(D10:D211,"AML",H14:H215)</f>
        <v>0</v>
      </c>
      <c r="I218" s="74"/>
      <c r="J218" s="144"/>
      <c r="K218" s="144"/>
      <c r="L218" s="144"/>
      <c r="M218" s="144"/>
      <c r="N218" s="56"/>
    </row>
    <row r="219" spans="1:14" ht="13.5" thickBot="1">
      <c r="A219" s="986" t="s">
        <v>74</v>
      </c>
      <c r="B219" s="987"/>
      <c r="C219" s="987"/>
      <c r="D219" s="987"/>
      <c r="E219" s="988"/>
      <c r="F219" s="105">
        <f>SUM(F220:F222)</f>
        <v>9227.16</v>
      </c>
      <c r="G219" s="78">
        <f>SUM(G220:G222)</f>
        <v>8863.6</v>
      </c>
      <c r="H219" s="78">
        <f>SUM(H220:H222)</f>
        <v>7744.3</v>
      </c>
      <c r="I219" s="108"/>
      <c r="J219" s="144"/>
      <c r="K219" s="144"/>
      <c r="L219" s="144"/>
      <c r="M219" s="144"/>
      <c r="N219" s="56"/>
    </row>
    <row r="220" spans="1:14">
      <c r="A220" s="1007" t="s">
        <v>25</v>
      </c>
      <c r="B220" s="1008"/>
      <c r="C220" s="1008"/>
      <c r="D220" s="1008"/>
      <c r="E220" s="1009"/>
      <c r="F220" s="91">
        <f>SUMIF(D10:D210,"ES",F10:F210)</f>
        <v>2914.96</v>
      </c>
      <c r="G220" s="113">
        <f>SUMIF(D10:D210,"ES",G10:G210)</f>
        <v>2292.6</v>
      </c>
      <c r="H220" s="113">
        <f>SUMIF(D10:D210,"ES",H10:H210)</f>
        <v>852.3</v>
      </c>
      <c r="I220" s="209"/>
      <c r="J220" s="144"/>
      <c r="K220" s="144"/>
      <c r="L220" s="144"/>
      <c r="M220" s="144"/>
      <c r="N220" s="56"/>
    </row>
    <row r="221" spans="1:14">
      <c r="A221" s="1010" t="s">
        <v>495</v>
      </c>
      <c r="B221" s="1011"/>
      <c r="C221" s="1011"/>
      <c r="D221" s="1011"/>
      <c r="E221" s="1012"/>
      <c r="F221" s="106">
        <f>SUMIF(D10:D210,"VB",F10:F210)</f>
        <v>6266.2</v>
      </c>
      <c r="G221" s="113">
        <f>SUMIF(D10:D210,"VB",G10:G210)</f>
        <v>6524</v>
      </c>
      <c r="H221" s="113">
        <f>SUMIF(D10:D210,"VB",H10:H210)</f>
        <v>6845</v>
      </c>
      <c r="I221" s="209"/>
      <c r="J221" s="144"/>
      <c r="K221" s="144"/>
      <c r="L221" s="144"/>
      <c r="M221" s="144"/>
      <c r="N221" s="56"/>
    </row>
    <row r="222" spans="1:14" ht="13.5" thickBot="1">
      <c r="A222" s="1013" t="s">
        <v>26</v>
      </c>
      <c r="B222" s="1014"/>
      <c r="C222" s="1014"/>
      <c r="D222" s="1014"/>
      <c r="E222" s="1015"/>
      <c r="F222" s="247">
        <f>SUMIF(D10:D210,"Kt.",F10:F210)</f>
        <v>46</v>
      </c>
      <c r="G222" s="119">
        <f>SUMIF(D10:D210,"Kt.",G10:G210)</f>
        <v>47</v>
      </c>
      <c r="H222" s="119">
        <f>SUMIF(D10:D210,"Kt.",H10:H210)</f>
        <v>47</v>
      </c>
      <c r="I222" s="209"/>
      <c r="J222" s="144"/>
      <c r="K222" s="144"/>
      <c r="L222" s="144"/>
      <c r="M222" s="144"/>
      <c r="N222" s="56"/>
    </row>
    <row r="223" spans="1:14" ht="13.5" thickBot="1">
      <c r="A223" s="997" t="s">
        <v>75</v>
      </c>
      <c r="B223" s="998"/>
      <c r="C223" s="998"/>
      <c r="D223" s="998"/>
      <c r="E223" s="999"/>
      <c r="F223" s="105">
        <f>SUM(F212+F219)</f>
        <v>17456.790999999997</v>
      </c>
      <c r="G223" s="78">
        <f>SUM(G212+G219)</f>
        <v>17261.53</v>
      </c>
      <c r="H223" s="807">
        <f>SUM(H212+H219)</f>
        <v>19945.7</v>
      </c>
      <c r="I223" s="209"/>
      <c r="J223" s="144"/>
      <c r="K223" s="144"/>
      <c r="L223" s="144"/>
      <c r="M223" s="144"/>
      <c r="N223" s="56"/>
    </row>
    <row r="224" spans="1:14">
      <c r="A224" s="1007" t="s">
        <v>65</v>
      </c>
      <c r="B224" s="1008"/>
      <c r="C224" s="1008"/>
      <c r="D224" s="1008"/>
      <c r="E224" s="1009"/>
      <c r="F224" s="91">
        <f>SUMIF(C10:C212,"1R",F9:F212)</f>
        <v>3309.4059999999999</v>
      </c>
      <c r="G224" s="89">
        <f ca="1">SUMIF(D9:D212,"1R",G12:G212)</f>
        <v>0</v>
      </c>
      <c r="H224" s="89">
        <f ca="1">SUMIF(C9:C212,"1R",H12:H212)</f>
        <v>2273.1000000000004</v>
      </c>
    </row>
    <row r="225" spans="1:8" ht="13.5" thickBot="1">
      <c r="A225" s="1013" t="s">
        <v>66</v>
      </c>
      <c r="B225" s="1014"/>
      <c r="C225" s="1014"/>
      <c r="D225" s="1014"/>
      <c r="E225" s="1015"/>
      <c r="F225" s="458">
        <f>SUM(F223-15919.2)</f>
        <v>1537.5909999999967</v>
      </c>
      <c r="G225" s="459">
        <f>SUM(G223-F223)</f>
        <v>-195.2609999999986</v>
      </c>
      <c r="H225" s="459">
        <f>SUM(H223-G223)</f>
        <v>2684.1700000000019</v>
      </c>
    </row>
  </sheetData>
  <sheetProtection formatCells="0" formatColumns="0" formatRows="0" insertColumns="0" insertHyperlinks="0" deleteColumns="0"/>
  <autoFilter ref="A10:N225" xr:uid="{AA4A668D-527C-4233-A917-C5BB0D6455A0}"/>
  <mergeCells count="217">
    <mergeCell ref="K196:K197"/>
    <mergeCell ref="L196:L197"/>
    <mergeCell ref="M196:M197"/>
    <mergeCell ref="J199:J200"/>
    <mergeCell ref="K199:K200"/>
    <mergeCell ref="L199:L200"/>
    <mergeCell ref="M199:M200"/>
    <mergeCell ref="A54:A56"/>
    <mergeCell ref="B54:B56"/>
    <mergeCell ref="D56:E56"/>
    <mergeCell ref="A152:A154"/>
    <mergeCell ref="B152:B154"/>
    <mergeCell ref="D154:E154"/>
    <mergeCell ref="A83:A86"/>
    <mergeCell ref="B77:B79"/>
    <mergeCell ref="D79:E79"/>
    <mergeCell ref="A80:A82"/>
    <mergeCell ref="B80:B82"/>
    <mergeCell ref="A87:A89"/>
    <mergeCell ref="A119:A121"/>
    <mergeCell ref="D136:E136"/>
    <mergeCell ref="A90:A94"/>
    <mergeCell ref="L90:L91"/>
    <mergeCell ref="J90:J91"/>
    <mergeCell ref="I204:I206"/>
    <mergeCell ref="A225:E225"/>
    <mergeCell ref="A211:E211"/>
    <mergeCell ref="A216:E216"/>
    <mergeCell ref="A217:E217"/>
    <mergeCell ref="A218:E218"/>
    <mergeCell ref="A219:E219"/>
    <mergeCell ref="A221:E221"/>
    <mergeCell ref="A222:E222"/>
    <mergeCell ref="A223:E223"/>
    <mergeCell ref="A224:E224"/>
    <mergeCell ref="A212:E212"/>
    <mergeCell ref="A213:E213"/>
    <mergeCell ref="A214:E214"/>
    <mergeCell ref="A215:E215"/>
    <mergeCell ref="A220:E220"/>
    <mergeCell ref="A209:E209"/>
    <mergeCell ref="B208:E208"/>
    <mergeCell ref="B207:E207"/>
    <mergeCell ref="D130:E130"/>
    <mergeCell ref="D159:E159"/>
    <mergeCell ref="D162:E162"/>
    <mergeCell ref="A204:A206"/>
    <mergeCell ref="A187:A189"/>
    <mergeCell ref="A172:A178"/>
    <mergeCell ref="A196:A203"/>
    <mergeCell ref="A193:A195"/>
    <mergeCell ref="A160:A162"/>
    <mergeCell ref="A163:A167"/>
    <mergeCell ref="A168:A171"/>
    <mergeCell ref="B156:E156"/>
    <mergeCell ref="B168:B171"/>
    <mergeCell ref="B196:B203"/>
    <mergeCell ref="B193:B195"/>
    <mergeCell ref="B181:B183"/>
    <mergeCell ref="B155:E155"/>
    <mergeCell ref="B204:B206"/>
    <mergeCell ref="D206:E206"/>
    <mergeCell ref="A181:A183"/>
    <mergeCell ref="A190:A192"/>
    <mergeCell ref="A131:A133"/>
    <mergeCell ref="A134:A136"/>
    <mergeCell ref="A157:A159"/>
    <mergeCell ref="J196:J197"/>
    <mergeCell ref="D192:E192"/>
    <mergeCell ref="D186:E186"/>
    <mergeCell ref="D183:E183"/>
    <mergeCell ref="D203:E203"/>
    <mergeCell ref="D195:E195"/>
    <mergeCell ref="B76:E76"/>
    <mergeCell ref="B66:B69"/>
    <mergeCell ref="D133:E133"/>
    <mergeCell ref="D139:E139"/>
    <mergeCell ref="D127:E127"/>
    <mergeCell ref="D189:E189"/>
    <mergeCell ref="D86:E86"/>
    <mergeCell ref="D74:E74"/>
    <mergeCell ref="B187:B189"/>
    <mergeCell ref="B180:E180"/>
    <mergeCell ref="D148:E148"/>
    <mergeCell ref="B190:B192"/>
    <mergeCell ref="B179:E179"/>
    <mergeCell ref="D178:E178"/>
    <mergeCell ref="B163:B167"/>
    <mergeCell ref="B160:B162"/>
    <mergeCell ref="B101:B103"/>
    <mergeCell ref="B90:B94"/>
    <mergeCell ref="K90:K91"/>
    <mergeCell ref="A4:N4"/>
    <mergeCell ref="B61:B65"/>
    <mergeCell ref="D15:E15"/>
    <mergeCell ref="B24:E24"/>
    <mergeCell ref="B25:E25"/>
    <mergeCell ref="B26:B28"/>
    <mergeCell ref="B13:B15"/>
    <mergeCell ref="B39:B41"/>
    <mergeCell ref="D41:E41"/>
    <mergeCell ref="B12:E12"/>
    <mergeCell ref="A51:A53"/>
    <mergeCell ref="B51:B53"/>
    <mergeCell ref="B48:B50"/>
    <mergeCell ref="M8:M9"/>
    <mergeCell ref="J6:M7"/>
    <mergeCell ref="K8:K9"/>
    <mergeCell ref="A6:A9"/>
    <mergeCell ref="M90:M91"/>
    <mergeCell ref="B6:B9"/>
    <mergeCell ref="C6:C9"/>
    <mergeCell ref="G6:G9"/>
    <mergeCell ref="D6:D9"/>
    <mergeCell ref="E6:E9"/>
    <mergeCell ref="A184:A186"/>
    <mergeCell ref="B184:B186"/>
    <mergeCell ref="B157:B159"/>
    <mergeCell ref="B140:B142"/>
    <mergeCell ref="D142:E142"/>
    <mergeCell ref="B172:B178"/>
    <mergeCell ref="B143:B145"/>
    <mergeCell ref="D145:E145"/>
    <mergeCell ref="B146:B148"/>
    <mergeCell ref="D171:E171"/>
    <mergeCell ref="D167:E167"/>
    <mergeCell ref="A140:A142"/>
    <mergeCell ref="A143:A145"/>
    <mergeCell ref="A146:A148"/>
    <mergeCell ref="B149:B151"/>
    <mergeCell ref="D151:E151"/>
    <mergeCell ref="B134:B136"/>
    <mergeCell ref="B131:B133"/>
    <mergeCell ref="A95:A100"/>
    <mergeCell ref="A128:A130"/>
    <mergeCell ref="A149:A151"/>
    <mergeCell ref="A125:A127"/>
    <mergeCell ref="B137:B139"/>
    <mergeCell ref="A137:A139"/>
    <mergeCell ref="A104:A106"/>
    <mergeCell ref="A101:A103"/>
    <mergeCell ref="B119:B121"/>
    <mergeCell ref="A110:A118"/>
    <mergeCell ref="B128:B130"/>
    <mergeCell ref="B125:B127"/>
    <mergeCell ref="K1:N1"/>
    <mergeCell ref="M2:N2"/>
    <mergeCell ref="I77:I79"/>
    <mergeCell ref="I80:I82"/>
    <mergeCell ref="D89:E89"/>
    <mergeCell ref="I83:I86"/>
    <mergeCell ref="I87:I89"/>
    <mergeCell ref="D28:E28"/>
    <mergeCell ref="K5:M5"/>
    <mergeCell ref="N6:N9"/>
    <mergeCell ref="D69:E69"/>
    <mergeCell ref="L8:L9"/>
    <mergeCell ref="J8:J9"/>
    <mergeCell ref="H6:H9"/>
    <mergeCell ref="I6:I9"/>
    <mergeCell ref="J29:J30"/>
    <mergeCell ref="B59:E59"/>
    <mergeCell ref="D65:E65"/>
    <mergeCell ref="B42:B44"/>
    <mergeCell ref="B60:E60"/>
    <mergeCell ref="B58:E58"/>
    <mergeCell ref="B57:E57"/>
    <mergeCell ref="D50:E50"/>
    <mergeCell ref="B45:B47"/>
    <mergeCell ref="F6:F9"/>
    <mergeCell ref="B16:B20"/>
    <mergeCell ref="A26:A28"/>
    <mergeCell ref="A21:A23"/>
    <mergeCell ref="B21:B23"/>
    <mergeCell ref="B122:B124"/>
    <mergeCell ref="B110:B118"/>
    <mergeCell ref="B95:B100"/>
    <mergeCell ref="D124:E124"/>
    <mergeCell ref="D121:E121"/>
    <mergeCell ref="D118:E118"/>
    <mergeCell ref="A66:A69"/>
    <mergeCell ref="D44:E44"/>
    <mergeCell ref="B11:E11"/>
    <mergeCell ref="B33:B38"/>
    <mergeCell ref="A16:A20"/>
    <mergeCell ref="D20:E20"/>
    <mergeCell ref="D94:E94"/>
    <mergeCell ref="B107:B109"/>
    <mergeCell ref="B87:B89"/>
    <mergeCell ref="D82:E82"/>
    <mergeCell ref="B83:B86"/>
    <mergeCell ref="B70:B74"/>
    <mergeCell ref="B75:E75"/>
    <mergeCell ref="D106:E106"/>
    <mergeCell ref="D100:E100"/>
    <mergeCell ref="D109:E109"/>
    <mergeCell ref="D103:E103"/>
    <mergeCell ref="A122:A124"/>
    <mergeCell ref="D23:E23"/>
    <mergeCell ref="B29:B32"/>
    <mergeCell ref="A5:E5"/>
    <mergeCell ref="A70:A74"/>
    <mergeCell ref="A77:A79"/>
    <mergeCell ref="A107:A109"/>
    <mergeCell ref="B104:B106"/>
    <mergeCell ref="A33:A38"/>
    <mergeCell ref="A29:A32"/>
    <mergeCell ref="A13:A15"/>
    <mergeCell ref="A39:A41"/>
    <mergeCell ref="A45:A47"/>
    <mergeCell ref="A61:A65"/>
    <mergeCell ref="A42:A44"/>
    <mergeCell ref="A48:A50"/>
    <mergeCell ref="D53:E53"/>
    <mergeCell ref="D47:E47"/>
    <mergeCell ref="D38:E38"/>
    <mergeCell ref="D32:E32"/>
  </mergeCells>
  <phoneticPr fontId="29" type="noConversion"/>
  <pageMargins left="0.31496062992125984" right="0.31496062992125984" top="0.94488188976377963" bottom="0.55118110236220474" header="0.31496062992125984" footer="0.31496062992125984"/>
  <pageSetup paperSize="9" scale="80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219B-2927-43BC-B8DF-F7BF3595FF95}">
  <sheetPr codeName="Lapas8">
    <tabColor theme="2" tint="-0.249977111117893"/>
  </sheetPr>
  <dimension ref="A1:N169"/>
  <sheetViews>
    <sheetView zoomScale="86" zoomScaleNormal="86" workbookViewId="0">
      <pane ySplit="10" topLeftCell="A11" activePane="bottomLeft" state="frozen"/>
      <selection pane="bottomLeft" activeCell="M163" sqref="M163"/>
    </sheetView>
  </sheetViews>
  <sheetFormatPr defaultColWidth="9.140625" defaultRowHeight="12.75"/>
  <cols>
    <col min="1" max="1" width="8.42578125" style="140" customWidth="1"/>
    <col min="2" max="2" width="25.28515625" style="18" customWidth="1"/>
    <col min="3" max="3" width="5.28515625" style="138" customWidth="1"/>
    <col min="4" max="4" width="6.5703125" style="140" customWidth="1"/>
    <col min="5" max="5" width="9.7109375" style="140" customWidth="1"/>
    <col min="6" max="6" width="12.7109375" style="429" customWidth="1"/>
    <col min="7" max="8" width="10.7109375" style="429" customWidth="1"/>
    <col min="9" max="9" width="11" style="138" customWidth="1"/>
    <col min="10" max="10" width="27.85546875" style="183" customWidth="1"/>
    <col min="11" max="11" width="10.140625" style="134" customWidth="1"/>
    <col min="12" max="12" width="9.28515625" style="134" customWidth="1"/>
    <col min="13" max="13" width="6.42578125" style="134" customWidth="1"/>
    <col min="14" max="14" width="7.7109375" style="30" customWidth="1"/>
    <col min="15" max="16384" width="9.140625" style="1"/>
  </cols>
  <sheetData>
    <row r="1" spans="1:14" ht="45" customHeight="1">
      <c r="G1" s="31"/>
      <c r="J1" s="17"/>
      <c r="K1" s="955" t="s">
        <v>1050</v>
      </c>
      <c r="L1" s="955"/>
      <c r="M1" s="955"/>
      <c r="N1" s="955"/>
    </row>
    <row r="2" spans="1:14">
      <c r="A2" s="165" t="s">
        <v>636</v>
      </c>
      <c r="B2" s="165"/>
      <c r="C2" s="165"/>
      <c r="D2" s="165"/>
      <c r="E2" s="165"/>
      <c r="F2" s="101"/>
      <c r="G2" s="21"/>
      <c r="H2" s="430"/>
      <c r="I2" s="141"/>
      <c r="J2" s="182"/>
      <c r="K2" s="135"/>
      <c r="L2" s="135"/>
      <c r="M2" s="1179" t="s">
        <v>632</v>
      </c>
      <c r="N2" s="1179"/>
    </row>
    <row r="3" spans="1:14" s="20" customFormat="1">
      <c r="A3" s="19" t="s">
        <v>630</v>
      </c>
      <c r="F3" s="369"/>
      <c r="G3" s="369"/>
      <c r="H3" s="369"/>
      <c r="I3" s="290"/>
      <c r="J3" s="18"/>
    </row>
    <row r="4" spans="1:14">
      <c r="A4" s="2" t="s">
        <v>923</v>
      </c>
      <c r="B4" s="598"/>
      <c r="K4" s="1"/>
      <c r="L4" s="1"/>
      <c r="M4" s="1"/>
      <c r="N4" s="1"/>
    </row>
    <row r="5" spans="1:14" ht="13.5" thickBot="1">
      <c r="B5" s="599"/>
      <c r="K5" s="299"/>
      <c r="L5" s="299"/>
      <c r="M5" s="299"/>
      <c r="N5" s="299"/>
    </row>
    <row r="6" spans="1:14" s="32" customFormat="1" ht="21" customHeight="1">
      <c r="A6" s="978" t="s">
        <v>0</v>
      </c>
      <c r="B6" s="969" t="s">
        <v>1</v>
      </c>
      <c r="C6" s="966" t="s">
        <v>657</v>
      </c>
      <c r="D6" s="966" t="s">
        <v>3</v>
      </c>
      <c r="E6" s="966" t="s">
        <v>2</v>
      </c>
      <c r="F6" s="969" t="s">
        <v>1505</v>
      </c>
      <c r="G6" s="948" t="s">
        <v>1506</v>
      </c>
      <c r="H6" s="948" t="s">
        <v>1507</v>
      </c>
      <c r="I6" s="969" t="s">
        <v>76</v>
      </c>
      <c r="J6" s="962" t="s">
        <v>904</v>
      </c>
      <c r="K6" s="962"/>
      <c r="L6" s="962"/>
      <c r="M6" s="962"/>
      <c r="N6" s="975" t="s">
        <v>18</v>
      </c>
    </row>
    <row r="7" spans="1:14" s="32" customFormat="1">
      <c r="A7" s="979"/>
      <c r="B7" s="946"/>
      <c r="C7" s="967"/>
      <c r="D7" s="967"/>
      <c r="E7" s="967"/>
      <c r="F7" s="946"/>
      <c r="G7" s="949"/>
      <c r="H7" s="949"/>
      <c r="I7" s="946"/>
      <c r="J7" s="963"/>
      <c r="K7" s="963"/>
      <c r="L7" s="963"/>
      <c r="M7" s="963"/>
      <c r="N7" s="976"/>
    </row>
    <row r="8" spans="1:14" s="32" customFormat="1" ht="12.75" customHeight="1">
      <c r="A8" s="979"/>
      <c r="B8" s="946"/>
      <c r="C8" s="967"/>
      <c r="D8" s="967"/>
      <c r="E8" s="967"/>
      <c r="F8" s="946"/>
      <c r="G8" s="949"/>
      <c r="H8" s="949"/>
      <c r="I8" s="946"/>
      <c r="J8" s="964" t="s">
        <v>15</v>
      </c>
      <c r="K8" s="946" t="s">
        <v>1504</v>
      </c>
      <c r="L8" s="946" t="s">
        <v>1503</v>
      </c>
      <c r="M8" s="946" t="s">
        <v>1046</v>
      </c>
      <c r="N8" s="976"/>
    </row>
    <row r="9" spans="1:14" s="32" customFormat="1" ht="38.450000000000003" customHeight="1" thickBot="1">
      <c r="A9" s="980"/>
      <c r="B9" s="947"/>
      <c r="C9" s="968"/>
      <c r="D9" s="968"/>
      <c r="E9" s="968"/>
      <c r="F9" s="947"/>
      <c r="G9" s="950"/>
      <c r="H9" s="950"/>
      <c r="I9" s="947"/>
      <c r="J9" s="965"/>
      <c r="K9" s="947"/>
      <c r="L9" s="947"/>
      <c r="M9" s="947"/>
      <c r="N9" s="977"/>
    </row>
    <row r="10" spans="1:14" s="547" customFormat="1">
      <c r="A10" s="301" t="s">
        <v>7</v>
      </c>
      <c r="B10" s="47" t="s">
        <v>8</v>
      </c>
      <c r="C10" s="301" t="s">
        <v>9</v>
      </c>
      <c r="D10" s="301" t="s">
        <v>10</v>
      </c>
      <c r="E10" s="301" t="s">
        <v>14</v>
      </c>
      <c r="F10" s="451">
        <v>6</v>
      </c>
      <c r="G10" s="451">
        <v>7</v>
      </c>
      <c r="H10" s="451">
        <v>8</v>
      </c>
      <c r="I10" s="47" t="s">
        <v>1497</v>
      </c>
      <c r="J10" s="47" t="s">
        <v>1119</v>
      </c>
      <c r="K10" s="47" t="s">
        <v>1498</v>
      </c>
      <c r="L10" s="47" t="s">
        <v>60</v>
      </c>
      <c r="M10" s="47" t="s">
        <v>1253</v>
      </c>
      <c r="N10" s="47" t="s">
        <v>1368</v>
      </c>
    </row>
    <row r="11" spans="1:14" s="12" customFormat="1" ht="13.5" thickBot="1">
      <c r="A11" s="284" t="s">
        <v>4</v>
      </c>
      <c r="B11" s="1239" t="s">
        <v>341</v>
      </c>
      <c r="C11" s="1240"/>
      <c r="D11" s="1240"/>
      <c r="E11" s="1240"/>
      <c r="F11" s="434"/>
      <c r="G11" s="434"/>
      <c r="H11" s="434"/>
      <c r="I11" s="462"/>
      <c r="J11" s="281"/>
      <c r="K11" s="184"/>
      <c r="L11" s="184"/>
      <c r="M11" s="185"/>
      <c r="N11" s="147"/>
    </row>
    <row r="12" spans="1:14" s="12" customFormat="1" ht="13.5" thickBot="1">
      <c r="A12" s="285" t="s">
        <v>590</v>
      </c>
      <c r="B12" s="1194" t="s">
        <v>342</v>
      </c>
      <c r="C12" s="1081"/>
      <c r="D12" s="1081"/>
      <c r="E12" s="1081"/>
      <c r="F12" s="434"/>
      <c r="G12" s="434"/>
      <c r="H12" s="434"/>
      <c r="I12" s="462"/>
      <c r="J12" s="281"/>
      <c r="K12" s="184"/>
      <c r="L12" s="184"/>
      <c r="M12" s="185"/>
      <c r="N12" s="147"/>
    </row>
    <row r="13" spans="1:14" ht="25.5">
      <c r="A13" s="907" t="s">
        <v>907</v>
      </c>
      <c r="B13" s="907" t="s">
        <v>939</v>
      </c>
      <c r="C13" s="168" t="s">
        <v>489</v>
      </c>
      <c r="D13" s="94" t="s">
        <v>16</v>
      </c>
      <c r="E13" s="186" t="s">
        <v>1489</v>
      </c>
      <c r="F13" s="713">
        <v>16.7</v>
      </c>
      <c r="G13" s="718"/>
      <c r="H13" s="713"/>
      <c r="I13" s="888"/>
      <c r="J13" s="600" t="s">
        <v>473</v>
      </c>
      <c r="K13" s="825" t="s">
        <v>1056</v>
      </c>
      <c r="L13" s="61"/>
      <c r="M13" s="61"/>
      <c r="N13" s="16" t="s">
        <v>23</v>
      </c>
    </row>
    <row r="14" spans="1:14">
      <c r="A14" s="907"/>
      <c r="B14" s="907"/>
      <c r="C14" s="168" t="s">
        <v>489</v>
      </c>
      <c r="D14" s="94" t="s">
        <v>1387</v>
      </c>
      <c r="E14" s="186" t="s">
        <v>1669</v>
      </c>
      <c r="F14" s="713">
        <v>14.074</v>
      </c>
      <c r="G14" s="718"/>
      <c r="H14" s="713"/>
      <c r="I14" s="889"/>
      <c r="J14" s="600"/>
      <c r="K14" s="825"/>
      <c r="L14" s="61"/>
      <c r="M14" s="61"/>
      <c r="N14" s="16" t="s">
        <v>23</v>
      </c>
    </row>
    <row r="15" spans="1:14" s="20" customFormat="1" ht="13.5" thickBot="1">
      <c r="A15" s="907"/>
      <c r="B15" s="907"/>
      <c r="C15" s="172" t="s">
        <v>489</v>
      </c>
      <c r="D15" s="187" t="s">
        <v>49</v>
      </c>
      <c r="E15" s="188" t="s">
        <v>343</v>
      </c>
      <c r="F15" s="713">
        <v>86</v>
      </c>
      <c r="G15" s="718"/>
      <c r="H15" s="713"/>
      <c r="I15" s="902"/>
      <c r="J15" s="600"/>
      <c r="K15" s="825"/>
      <c r="L15" s="61"/>
      <c r="M15" s="61"/>
      <c r="N15" s="16" t="s">
        <v>23</v>
      </c>
    </row>
    <row r="16" spans="1:14" ht="13.5" thickBot="1">
      <c r="A16" s="907"/>
      <c r="B16" s="907"/>
      <c r="C16" s="61"/>
      <c r="D16" s="1244" t="s">
        <v>12</v>
      </c>
      <c r="E16" s="1068"/>
      <c r="F16" s="714">
        <f t="shared" ref="F16" si="0">SUM(F13:F15)</f>
        <v>116.774</v>
      </c>
      <c r="G16" s="719">
        <f t="shared" ref="G16:H16" si="1">SUM(G13:G15)</f>
        <v>0</v>
      </c>
      <c r="H16" s="731">
        <f t="shared" si="1"/>
        <v>0</v>
      </c>
      <c r="I16" s="888" t="s">
        <v>27</v>
      </c>
      <c r="J16" s="601"/>
      <c r="K16" s="826"/>
      <c r="L16" s="61"/>
      <c r="M16" s="7"/>
      <c r="N16" s="64"/>
    </row>
    <row r="17" spans="1:14" ht="25.5">
      <c r="A17" s="907" t="s">
        <v>906</v>
      </c>
      <c r="B17" s="907" t="s">
        <v>940</v>
      </c>
      <c r="C17" s="168" t="s">
        <v>489</v>
      </c>
      <c r="D17" s="94" t="s">
        <v>16</v>
      </c>
      <c r="E17" s="186" t="s">
        <v>1489</v>
      </c>
      <c r="F17" s="113">
        <v>34</v>
      </c>
      <c r="G17" s="69">
        <v>144</v>
      </c>
      <c r="H17" s="77">
        <v>108</v>
      </c>
      <c r="I17" s="725"/>
      <c r="J17" s="48" t="s">
        <v>1658</v>
      </c>
      <c r="K17" s="44"/>
      <c r="L17" s="61"/>
      <c r="M17" s="61" t="s">
        <v>1755</v>
      </c>
      <c r="N17" s="16" t="s">
        <v>23</v>
      </c>
    </row>
    <row r="18" spans="1:14" ht="38.25">
      <c r="A18" s="907"/>
      <c r="B18" s="907"/>
      <c r="C18" s="168" t="s">
        <v>489</v>
      </c>
      <c r="D18" s="94" t="s">
        <v>405</v>
      </c>
      <c r="E18" s="186" t="s">
        <v>343</v>
      </c>
      <c r="F18" s="113">
        <v>50</v>
      </c>
      <c r="G18" s="69"/>
      <c r="H18" s="77"/>
      <c r="I18" s="725"/>
      <c r="J18" s="254" t="s">
        <v>1656</v>
      </c>
      <c r="K18" s="44"/>
      <c r="L18" s="61"/>
      <c r="M18" s="61" t="s">
        <v>1657</v>
      </c>
      <c r="N18" s="16"/>
    </row>
    <row r="19" spans="1:14">
      <c r="A19" s="907"/>
      <c r="B19" s="907"/>
      <c r="C19" s="172" t="s">
        <v>489</v>
      </c>
      <c r="D19" s="64" t="s">
        <v>1387</v>
      </c>
      <c r="E19" s="41" t="s">
        <v>1669</v>
      </c>
      <c r="F19" s="113">
        <v>50</v>
      </c>
      <c r="G19" s="69"/>
      <c r="H19" s="77"/>
      <c r="I19" s="725"/>
      <c r="J19" s="254"/>
      <c r="K19" s="44"/>
      <c r="L19" s="61"/>
      <c r="M19" s="61"/>
      <c r="N19" s="16" t="s">
        <v>23</v>
      </c>
    </row>
    <row r="20" spans="1:14" s="20" customFormat="1" ht="13.5" thickBot="1">
      <c r="A20" s="907"/>
      <c r="B20" s="907"/>
      <c r="C20" s="172" t="s">
        <v>489</v>
      </c>
      <c r="D20" s="64" t="s">
        <v>49</v>
      </c>
      <c r="E20" s="41" t="s">
        <v>343</v>
      </c>
      <c r="F20" s="113">
        <v>197.2</v>
      </c>
      <c r="G20" s="69">
        <v>247.2</v>
      </c>
      <c r="H20" s="77">
        <v>247.1</v>
      </c>
      <c r="I20" s="725"/>
      <c r="J20" s="248"/>
      <c r="K20" s="44"/>
      <c r="L20" s="61"/>
      <c r="M20" s="61"/>
      <c r="N20" s="16" t="s">
        <v>23</v>
      </c>
    </row>
    <row r="21" spans="1:14" ht="30" customHeight="1" thickBot="1">
      <c r="A21" s="907"/>
      <c r="B21" s="907"/>
      <c r="C21" s="61"/>
      <c r="D21" s="1247" t="s">
        <v>12</v>
      </c>
      <c r="E21" s="1244"/>
      <c r="F21" s="78">
        <f t="shared" ref="F21" si="2">SUM(F17:F20)</f>
        <v>331.2</v>
      </c>
      <c r="G21" s="712">
        <f t="shared" ref="G21:H21" si="3">SUM(G17:G20)</f>
        <v>391.2</v>
      </c>
      <c r="H21" s="78">
        <f t="shared" si="3"/>
        <v>355.1</v>
      </c>
      <c r="I21" s="725" t="s">
        <v>344</v>
      </c>
      <c r="J21" s="234"/>
      <c r="K21" s="827"/>
      <c r="L21" s="61"/>
      <c r="M21" s="7"/>
      <c r="N21" s="76"/>
    </row>
    <row r="22" spans="1:14" ht="13.5" thickBot="1">
      <c r="A22" s="286" t="s">
        <v>508</v>
      </c>
      <c r="B22" s="594" t="s">
        <v>11</v>
      </c>
      <c r="C22" s="189"/>
      <c r="D22" s="190"/>
      <c r="E22" s="190"/>
      <c r="F22" s="517">
        <f t="shared" ref="F22" si="4">SUM(F16+F21)</f>
        <v>447.97399999999999</v>
      </c>
      <c r="G22" s="108">
        <f t="shared" ref="G22:H22" si="5">SUM(G16+G21)</f>
        <v>391.2</v>
      </c>
      <c r="H22" s="517">
        <f t="shared" si="5"/>
        <v>355.1</v>
      </c>
      <c r="I22" s="460"/>
      <c r="J22" s="242"/>
      <c r="K22" s="827"/>
      <c r="L22" s="7"/>
      <c r="M22" s="7"/>
      <c r="N22" s="45"/>
    </row>
    <row r="23" spans="1:14" s="12" customFormat="1" ht="13.5" thickBot="1">
      <c r="A23" s="287" t="s">
        <v>511</v>
      </c>
      <c r="B23" s="1194" t="s">
        <v>345</v>
      </c>
      <c r="C23" s="1081"/>
      <c r="D23" s="1081"/>
      <c r="E23" s="1081"/>
      <c r="F23" s="466"/>
      <c r="G23" s="720"/>
      <c r="H23" s="466"/>
      <c r="I23" s="462"/>
      <c r="J23" s="281"/>
      <c r="K23" s="828"/>
      <c r="L23" s="184"/>
      <c r="M23" s="185"/>
      <c r="N23" s="147"/>
    </row>
    <row r="24" spans="1:14" ht="25.5">
      <c r="A24" s="1195" t="s">
        <v>512</v>
      </c>
      <c r="B24" s="930" t="s">
        <v>487</v>
      </c>
      <c r="C24" s="47" t="s">
        <v>346</v>
      </c>
      <c r="D24" s="57" t="s">
        <v>16</v>
      </c>
      <c r="E24" s="188" t="s">
        <v>347</v>
      </c>
      <c r="F24" s="77">
        <v>6</v>
      </c>
      <c r="G24" s="69">
        <v>6</v>
      </c>
      <c r="H24" s="77">
        <v>7</v>
      </c>
      <c r="I24" s="726" t="s">
        <v>357</v>
      </c>
      <c r="J24" s="254" t="s">
        <v>348</v>
      </c>
      <c r="K24" s="44" t="s">
        <v>1229</v>
      </c>
      <c r="L24" s="61" t="s">
        <v>1229</v>
      </c>
      <c r="M24" s="61" t="s">
        <v>1229</v>
      </c>
      <c r="N24" s="16" t="s">
        <v>23</v>
      </c>
    </row>
    <row r="25" spans="1:14" ht="57" customHeight="1">
      <c r="A25" s="1234"/>
      <c r="B25" s="931"/>
      <c r="C25" s="47" t="s">
        <v>346</v>
      </c>
      <c r="D25" s="94" t="s">
        <v>16</v>
      </c>
      <c r="E25" s="188" t="s">
        <v>365</v>
      </c>
      <c r="F25" s="113"/>
      <c r="G25" s="69"/>
      <c r="H25" s="77"/>
      <c r="I25" s="726"/>
      <c r="J25" s="254" t="s">
        <v>1701</v>
      </c>
      <c r="K25" s="44" t="s">
        <v>1230</v>
      </c>
      <c r="L25" s="61" t="s">
        <v>1230</v>
      </c>
      <c r="M25" s="61" t="s">
        <v>1230</v>
      </c>
      <c r="N25" s="16" t="s">
        <v>23</v>
      </c>
    </row>
    <row r="26" spans="1:14" ht="89.25">
      <c r="A26" s="1234"/>
      <c r="B26" s="931"/>
      <c r="C26" s="47" t="s">
        <v>346</v>
      </c>
      <c r="D26" s="94" t="s">
        <v>16</v>
      </c>
      <c r="E26" s="188" t="s">
        <v>365</v>
      </c>
      <c r="F26" s="113"/>
      <c r="G26" s="69"/>
      <c r="H26" s="77"/>
      <c r="I26" s="726" t="s">
        <v>488</v>
      </c>
      <c r="J26" s="254" t="s">
        <v>349</v>
      </c>
      <c r="K26" s="44" t="s">
        <v>1253</v>
      </c>
      <c r="L26" s="61" t="s">
        <v>1236</v>
      </c>
      <c r="M26" s="61" t="s">
        <v>1236</v>
      </c>
      <c r="N26" s="16" t="s">
        <v>23</v>
      </c>
    </row>
    <row r="27" spans="1:14" ht="25.5">
      <c r="A27" s="1234"/>
      <c r="B27" s="931"/>
      <c r="C27" s="47" t="s">
        <v>346</v>
      </c>
      <c r="D27" s="94" t="s">
        <v>16</v>
      </c>
      <c r="E27" s="188" t="s">
        <v>365</v>
      </c>
      <c r="F27" s="113"/>
      <c r="G27" s="69"/>
      <c r="H27" s="77"/>
      <c r="I27" s="726" t="s">
        <v>486</v>
      </c>
      <c r="J27" s="254" t="s">
        <v>1221</v>
      </c>
      <c r="K27" s="44" t="s">
        <v>9</v>
      </c>
      <c r="L27" s="61" t="s">
        <v>8</v>
      </c>
      <c r="M27" s="61" t="s">
        <v>8</v>
      </c>
      <c r="N27" s="16" t="s">
        <v>23</v>
      </c>
    </row>
    <row r="28" spans="1:14" ht="38.25">
      <c r="A28" s="1234"/>
      <c r="B28" s="931"/>
      <c r="C28" s="47" t="s">
        <v>346</v>
      </c>
      <c r="D28" s="94" t="s">
        <v>16</v>
      </c>
      <c r="E28" s="188" t="s">
        <v>365</v>
      </c>
      <c r="F28" s="113"/>
      <c r="G28" s="69"/>
      <c r="H28" s="77"/>
      <c r="I28" s="726"/>
      <c r="J28" s="254" t="s">
        <v>1220</v>
      </c>
      <c r="K28" s="44" t="s">
        <v>9</v>
      </c>
      <c r="L28" s="61" t="s">
        <v>9</v>
      </c>
      <c r="M28" s="61" t="s">
        <v>9</v>
      </c>
      <c r="N28" s="16" t="s">
        <v>23</v>
      </c>
    </row>
    <row r="29" spans="1:14" ht="38.25">
      <c r="A29" s="1234"/>
      <c r="B29" s="931"/>
      <c r="C29" s="47" t="s">
        <v>346</v>
      </c>
      <c r="D29" s="94" t="s">
        <v>16</v>
      </c>
      <c r="E29" s="188" t="s">
        <v>365</v>
      </c>
      <c r="F29" s="113"/>
      <c r="G29" s="69"/>
      <c r="H29" s="77"/>
      <c r="I29" s="726"/>
      <c r="J29" s="254" t="s">
        <v>350</v>
      </c>
      <c r="K29" s="44" t="s">
        <v>1254</v>
      </c>
      <c r="L29" s="61" t="s">
        <v>1194</v>
      </c>
      <c r="M29" s="61" t="s">
        <v>1194</v>
      </c>
      <c r="N29" s="16" t="s">
        <v>23</v>
      </c>
    </row>
    <row r="30" spans="1:14" ht="51">
      <c r="A30" s="1234"/>
      <c r="B30" s="931"/>
      <c r="C30" s="47" t="s">
        <v>346</v>
      </c>
      <c r="D30" s="64" t="s">
        <v>16</v>
      </c>
      <c r="E30" s="188" t="s">
        <v>365</v>
      </c>
      <c r="F30" s="113"/>
      <c r="G30" s="69"/>
      <c r="H30" s="77"/>
      <c r="I30" s="726"/>
      <c r="J30" s="254" t="s">
        <v>351</v>
      </c>
      <c r="K30" s="44" t="s">
        <v>1095</v>
      </c>
      <c r="L30" s="61" t="s">
        <v>1095</v>
      </c>
      <c r="M30" s="61" t="s">
        <v>1095</v>
      </c>
      <c r="N30" s="16" t="s">
        <v>23</v>
      </c>
    </row>
    <row r="31" spans="1:14" ht="25.5">
      <c r="A31" s="1234"/>
      <c r="B31" s="931"/>
      <c r="C31" s="61" t="s">
        <v>346</v>
      </c>
      <c r="D31" s="64" t="s">
        <v>16</v>
      </c>
      <c r="E31" s="188" t="s">
        <v>365</v>
      </c>
      <c r="F31" s="113"/>
      <c r="G31" s="69"/>
      <c r="H31" s="77"/>
      <c r="I31" s="726"/>
      <c r="J31" s="254" t="s">
        <v>1702</v>
      </c>
      <c r="K31" s="44" t="s">
        <v>1255</v>
      </c>
      <c r="L31" s="61" t="s">
        <v>1255</v>
      </c>
      <c r="M31" s="61" t="s">
        <v>1255</v>
      </c>
      <c r="N31" s="16" t="s">
        <v>23</v>
      </c>
    </row>
    <row r="32" spans="1:14" ht="39" thickBot="1">
      <c r="A32" s="1234"/>
      <c r="B32" s="931"/>
      <c r="C32" s="47" t="s">
        <v>346</v>
      </c>
      <c r="D32" s="62" t="s">
        <v>16</v>
      </c>
      <c r="E32" s="188" t="s">
        <v>365</v>
      </c>
      <c r="F32" s="113"/>
      <c r="G32" s="69"/>
      <c r="H32" s="77"/>
      <c r="I32" s="726"/>
      <c r="J32" s="48" t="s">
        <v>1256</v>
      </c>
      <c r="K32" s="44" t="s">
        <v>81</v>
      </c>
      <c r="L32" s="61" t="s">
        <v>81</v>
      </c>
      <c r="M32" s="61" t="s">
        <v>81</v>
      </c>
      <c r="N32" s="16" t="s">
        <v>23</v>
      </c>
    </row>
    <row r="33" spans="1:14" ht="13.5" thickBot="1">
      <c r="A33" s="1235"/>
      <c r="B33" s="932"/>
      <c r="C33" s="47"/>
      <c r="D33" s="982" t="s">
        <v>12</v>
      </c>
      <c r="E33" s="982"/>
      <c r="F33" s="78">
        <f t="shared" ref="F33:H33" si="6">SUM(F24:F32)</f>
        <v>6</v>
      </c>
      <c r="G33" s="712">
        <f t="shared" si="6"/>
        <v>6</v>
      </c>
      <c r="H33" s="78">
        <f t="shared" si="6"/>
        <v>7</v>
      </c>
      <c r="I33" s="726" t="s">
        <v>27</v>
      </c>
      <c r="J33" s="48"/>
      <c r="K33" s="828"/>
      <c r="L33" s="184"/>
      <c r="M33" s="184"/>
      <c r="N33" s="16"/>
    </row>
    <row r="34" spans="1:14" ht="36" customHeight="1">
      <c r="A34" s="1187" t="s">
        <v>513</v>
      </c>
      <c r="B34" s="907" t="s">
        <v>353</v>
      </c>
      <c r="C34" s="61" t="s">
        <v>354</v>
      </c>
      <c r="D34" s="151" t="s">
        <v>16</v>
      </c>
      <c r="E34" s="84" t="s">
        <v>355</v>
      </c>
      <c r="F34" s="113">
        <v>13</v>
      </c>
      <c r="G34" s="69">
        <v>14</v>
      </c>
      <c r="H34" s="77">
        <v>15</v>
      </c>
      <c r="I34" s="725"/>
      <c r="J34" s="234" t="s">
        <v>979</v>
      </c>
      <c r="K34" s="44" t="s">
        <v>1451</v>
      </c>
      <c r="L34" s="61" t="s">
        <v>1452</v>
      </c>
      <c r="M34" s="61" t="s">
        <v>1452</v>
      </c>
      <c r="N34" s="16" t="s">
        <v>23</v>
      </c>
    </row>
    <row r="35" spans="1:14">
      <c r="A35" s="1187"/>
      <c r="B35" s="907"/>
      <c r="C35" s="61" t="s">
        <v>7</v>
      </c>
      <c r="D35" s="62" t="s">
        <v>16</v>
      </c>
      <c r="E35" s="29" t="s">
        <v>355</v>
      </c>
      <c r="F35" s="674"/>
      <c r="G35" s="69">
        <v>14</v>
      </c>
      <c r="H35" s="77">
        <v>14</v>
      </c>
      <c r="I35" s="725"/>
      <c r="J35" s="16" t="s">
        <v>1450</v>
      </c>
      <c r="K35" s="44"/>
      <c r="L35" s="61" t="s">
        <v>9</v>
      </c>
      <c r="M35" s="61" t="s">
        <v>9</v>
      </c>
      <c r="N35" s="16" t="s">
        <v>23</v>
      </c>
    </row>
    <row r="36" spans="1:14" ht="39" thickBot="1">
      <c r="A36" s="1187"/>
      <c r="B36" s="907"/>
      <c r="C36" s="61" t="s">
        <v>7</v>
      </c>
      <c r="D36" s="62" t="s">
        <v>16</v>
      </c>
      <c r="E36" s="29" t="s">
        <v>355</v>
      </c>
      <c r="F36" s="113">
        <v>2</v>
      </c>
      <c r="G36" s="69">
        <v>2</v>
      </c>
      <c r="H36" s="77">
        <v>2</v>
      </c>
      <c r="I36" s="725"/>
      <c r="J36" s="16" t="s">
        <v>356</v>
      </c>
      <c r="K36" s="80">
        <v>2</v>
      </c>
      <c r="L36" s="61" t="s">
        <v>8</v>
      </c>
      <c r="M36" s="61" t="s">
        <v>8</v>
      </c>
      <c r="N36" s="16" t="s">
        <v>23</v>
      </c>
    </row>
    <row r="37" spans="1:14" ht="13.5" thickBot="1">
      <c r="A37" s="1187"/>
      <c r="B37" s="907"/>
      <c r="C37" s="61"/>
      <c r="D37" s="1247" t="s">
        <v>12</v>
      </c>
      <c r="E37" s="1244"/>
      <c r="F37" s="461">
        <f t="shared" ref="F37:H37" si="7">SUM(F34:F36)</f>
        <v>15</v>
      </c>
      <c r="G37" s="712">
        <f t="shared" si="7"/>
        <v>30</v>
      </c>
      <c r="H37" s="78">
        <f t="shared" si="7"/>
        <v>31</v>
      </c>
      <c r="I37" s="725" t="s">
        <v>352</v>
      </c>
      <c r="J37" s="255"/>
      <c r="K37" s="827"/>
      <c r="L37" s="7"/>
      <c r="M37" s="7"/>
      <c r="N37" s="76"/>
    </row>
    <row r="38" spans="1:14" ht="76.5">
      <c r="A38" s="907" t="s">
        <v>516</v>
      </c>
      <c r="B38" s="907" t="s">
        <v>358</v>
      </c>
      <c r="C38" s="47" t="s">
        <v>7</v>
      </c>
      <c r="D38" s="94" t="s">
        <v>16</v>
      </c>
      <c r="E38" s="29" t="s">
        <v>347</v>
      </c>
      <c r="F38" s="113">
        <v>50</v>
      </c>
      <c r="G38" s="69">
        <v>60</v>
      </c>
      <c r="H38" s="77">
        <v>60</v>
      </c>
      <c r="I38" s="725"/>
      <c r="J38" s="254" t="s">
        <v>597</v>
      </c>
      <c r="K38" s="829" t="s">
        <v>1101</v>
      </c>
      <c r="L38" s="223" t="s">
        <v>1101</v>
      </c>
      <c r="M38" s="223" t="s">
        <v>1101</v>
      </c>
      <c r="N38" s="16" t="s">
        <v>23</v>
      </c>
    </row>
    <row r="39" spans="1:14" ht="39" thickBot="1">
      <c r="A39" s="907"/>
      <c r="B39" s="907"/>
      <c r="C39" s="47" t="s">
        <v>7</v>
      </c>
      <c r="D39" s="94" t="s">
        <v>16</v>
      </c>
      <c r="E39" s="29" t="s">
        <v>347</v>
      </c>
      <c r="F39" s="113"/>
      <c r="G39" s="69"/>
      <c r="H39" s="77"/>
      <c r="I39" s="725"/>
      <c r="J39" s="254" t="s">
        <v>359</v>
      </c>
      <c r="K39" s="44" t="s">
        <v>7</v>
      </c>
      <c r="L39" s="61" t="s">
        <v>7</v>
      </c>
      <c r="M39" s="61" t="s">
        <v>7</v>
      </c>
      <c r="N39" s="16" t="s">
        <v>23</v>
      </c>
    </row>
    <row r="40" spans="1:14" ht="13.5" thickBot="1">
      <c r="A40" s="907"/>
      <c r="B40" s="907"/>
      <c r="C40" s="61"/>
      <c r="D40" s="1247" t="s">
        <v>12</v>
      </c>
      <c r="E40" s="1244"/>
      <c r="F40" s="78">
        <f t="shared" ref="F40" si="8">SUM(F38:F39)</f>
        <v>50</v>
      </c>
      <c r="G40" s="712">
        <f>SUM(G38:G39)</f>
        <v>60</v>
      </c>
      <c r="H40" s="78">
        <f>SUM(H38:H39)</f>
        <v>60</v>
      </c>
      <c r="I40" s="725" t="s">
        <v>357</v>
      </c>
      <c r="J40" s="255"/>
      <c r="K40" s="827"/>
      <c r="L40" s="7"/>
      <c r="M40" s="7"/>
      <c r="N40" s="76"/>
    </row>
    <row r="41" spans="1:14" ht="51">
      <c r="A41" s="907" t="s">
        <v>924</v>
      </c>
      <c r="B41" s="907" t="s">
        <v>666</v>
      </c>
      <c r="C41" s="47" t="s">
        <v>7</v>
      </c>
      <c r="D41" s="94" t="s">
        <v>16</v>
      </c>
      <c r="E41" s="29" t="s">
        <v>1670</v>
      </c>
      <c r="F41" s="113">
        <v>23.5</v>
      </c>
      <c r="G41" s="69">
        <v>23</v>
      </c>
      <c r="H41" s="77"/>
      <c r="I41" s="725"/>
      <c r="J41" s="254" t="s">
        <v>667</v>
      </c>
      <c r="K41" s="830" t="s">
        <v>7</v>
      </c>
      <c r="L41" s="223"/>
      <c r="M41" s="223"/>
      <c r="N41" s="16" t="s">
        <v>23</v>
      </c>
    </row>
    <row r="42" spans="1:14">
      <c r="A42" s="907"/>
      <c r="B42" s="907"/>
      <c r="C42" s="47" t="s">
        <v>7</v>
      </c>
      <c r="D42" s="94" t="s">
        <v>49</v>
      </c>
      <c r="E42" s="29" t="s">
        <v>355</v>
      </c>
      <c r="F42" s="113">
        <v>32</v>
      </c>
      <c r="G42" s="69"/>
      <c r="H42" s="77"/>
      <c r="I42" s="725"/>
      <c r="J42" s="254" t="s">
        <v>1705</v>
      </c>
      <c r="K42" s="830" t="s">
        <v>8</v>
      </c>
      <c r="L42" s="223" t="s">
        <v>8</v>
      </c>
      <c r="M42" s="223"/>
      <c r="N42" s="16" t="s">
        <v>23</v>
      </c>
    </row>
    <row r="43" spans="1:14" ht="13.5" thickBot="1">
      <c r="A43" s="907"/>
      <c r="B43" s="907"/>
      <c r="C43" s="47" t="s">
        <v>7</v>
      </c>
      <c r="D43" s="94" t="s">
        <v>1387</v>
      </c>
      <c r="E43" s="29" t="s">
        <v>1483</v>
      </c>
      <c r="F43" s="113">
        <v>8.1859999999999999</v>
      </c>
      <c r="G43" s="69">
        <v>23</v>
      </c>
      <c r="H43" s="77"/>
      <c r="I43" s="725"/>
      <c r="J43" s="254" t="s">
        <v>378</v>
      </c>
      <c r="K43" s="44" t="s">
        <v>10</v>
      </c>
      <c r="L43" s="117">
        <v>12</v>
      </c>
      <c r="M43" s="61"/>
      <c r="N43" s="16" t="s">
        <v>23</v>
      </c>
    </row>
    <row r="44" spans="1:14" ht="13.5" thickBot="1">
      <c r="A44" s="907"/>
      <c r="B44" s="907"/>
      <c r="C44" s="61"/>
      <c r="D44" s="1247" t="s">
        <v>12</v>
      </c>
      <c r="E44" s="1244"/>
      <c r="F44" s="78">
        <f t="shared" ref="F44" si="9">SUM(F41:F43)</f>
        <v>63.686</v>
      </c>
      <c r="G44" s="712">
        <f>SUM(G41:G43)</f>
        <v>46</v>
      </c>
      <c r="H44" s="78">
        <f>SUM(H41:H43)</f>
        <v>0</v>
      </c>
      <c r="I44" s="725" t="s">
        <v>973</v>
      </c>
      <c r="J44" s="255"/>
      <c r="K44" s="827"/>
      <c r="L44" s="7"/>
      <c r="M44" s="7"/>
      <c r="N44" s="76"/>
    </row>
    <row r="45" spans="1:14">
      <c r="A45" s="907" t="s">
        <v>518</v>
      </c>
      <c r="B45" s="907" t="s">
        <v>768</v>
      </c>
      <c r="C45" s="47" t="s">
        <v>7</v>
      </c>
      <c r="D45" s="94" t="s">
        <v>16</v>
      </c>
      <c r="E45" s="29" t="s">
        <v>355</v>
      </c>
      <c r="F45" s="113">
        <v>10</v>
      </c>
      <c r="G45" s="69">
        <v>25</v>
      </c>
      <c r="H45" s="77">
        <v>30</v>
      </c>
      <c r="I45" s="725"/>
      <c r="J45" s="254" t="s">
        <v>769</v>
      </c>
      <c r="K45" s="830" t="s">
        <v>60</v>
      </c>
      <c r="L45" s="223" t="s">
        <v>53</v>
      </c>
      <c r="M45" s="223" t="s">
        <v>94</v>
      </c>
      <c r="N45" s="16" t="s">
        <v>23</v>
      </c>
    </row>
    <row r="46" spans="1:14" ht="13.5" thickBot="1">
      <c r="A46" s="907"/>
      <c r="B46" s="907"/>
      <c r="C46" s="47"/>
      <c r="D46" s="94"/>
      <c r="E46" s="29"/>
      <c r="F46" s="113"/>
      <c r="G46" s="69"/>
      <c r="H46" s="77"/>
      <c r="I46" s="725"/>
      <c r="J46" s="254"/>
      <c r="K46" s="44"/>
      <c r="L46" s="61"/>
      <c r="M46" s="61"/>
      <c r="N46" s="16"/>
    </row>
    <row r="47" spans="1:14" ht="26.25" thickBot="1">
      <c r="A47" s="907"/>
      <c r="B47" s="907"/>
      <c r="C47" s="61"/>
      <c r="D47" s="1247" t="s">
        <v>12</v>
      </c>
      <c r="E47" s="1244"/>
      <c r="F47" s="78">
        <f t="shared" ref="F47" si="10">SUM(F45:F46)</f>
        <v>10</v>
      </c>
      <c r="G47" s="712">
        <f>SUM(G45:G46)</f>
        <v>25</v>
      </c>
      <c r="H47" s="78">
        <f>SUM(H45:H46)</f>
        <v>30</v>
      </c>
      <c r="I47" s="725" t="s">
        <v>974</v>
      </c>
      <c r="J47" s="255"/>
      <c r="K47" s="827"/>
      <c r="L47" s="7"/>
      <c r="M47" s="7"/>
      <c r="N47" s="76"/>
    </row>
    <row r="48" spans="1:14" ht="13.5" thickBot="1">
      <c r="A48" s="286" t="s">
        <v>511</v>
      </c>
      <c r="B48" s="602" t="s">
        <v>11</v>
      </c>
      <c r="C48" s="189"/>
      <c r="D48" s="190"/>
      <c r="E48" s="190"/>
      <c r="F48" s="518">
        <f t="shared" ref="F48" si="11">SUM(F33+F37+F40+F44+F47)</f>
        <v>144.68600000000001</v>
      </c>
      <c r="G48" s="721">
        <f t="shared" ref="G48:H48" si="12">SUM(G33+G37+G40+G44+G47)</f>
        <v>167</v>
      </c>
      <c r="H48" s="518">
        <f t="shared" si="12"/>
        <v>128</v>
      </c>
      <c r="I48" s="728"/>
      <c r="J48" s="242"/>
      <c r="K48" s="827"/>
      <c r="L48" s="7"/>
      <c r="M48" s="7"/>
      <c r="N48" s="45"/>
    </row>
    <row r="49" spans="1:14" s="12" customFormat="1" ht="13.5" thickBot="1">
      <c r="A49" s="288" t="s">
        <v>4</v>
      </c>
      <c r="B49" s="594" t="s">
        <v>13</v>
      </c>
      <c r="C49" s="97"/>
      <c r="D49" s="191"/>
      <c r="E49" s="191"/>
      <c r="F49" s="78">
        <f t="shared" ref="F49:H49" si="13">SUM(F22+F48)</f>
        <v>592.66</v>
      </c>
      <c r="G49" s="712">
        <f t="shared" si="13"/>
        <v>558.20000000000005</v>
      </c>
      <c r="H49" s="78">
        <f t="shared" si="13"/>
        <v>483.1</v>
      </c>
      <c r="I49" s="729"/>
      <c r="J49" s="243"/>
      <c r="K49" s="827"/>
      <c r="L49" s="7"/>
      <c r="M49" s="7"/>
      <c r="N49" s="76"/>
    </row>
    <row r="50" spans="1:14" s="12" customFormat="1" ht="13.5" thickBot="1">
      <c r="A50" s="284" t="s">
        <v>5</v>
      </c>
      <c r="B50" s="1197" t="s">
        <v>360</v>
      </c>
      <c r="C50" s="1198"/>
      <c r="D50" s="1198"/>
      <c r="E50" s="1198"/>
      <c r="F50" s="715"/>
      <c r="G50" s="722"/>
      <c r="H50" s="715"/>
      <c r="I50" s="462"/>
      <c r="J50" s="281"/>
      <c r="K50" s="828"/>
      <c r="L50" s="184"/>
      <c r="M50" s="185"/>
      <c r="N50" s="147"/>
    </row>
    <row r="51" spans="1:14" s="12" customFormat="1" ht="13.5" thickBot="1">
      <c r="A51" s="285" t="s">
        <v>538</v>
      </c>
      <c r="B51" s="1194" t="s">
        <v>188</v>
      </c>
      <c r="C51" s="1081"/>
      <c r="D51" s="1081"/>
      <c r="E51" s="1081"/>
      <c r="F51" s="716"/>
      <c r="G51" s="723"/>
      <c r="H51" s="716"/>
      <c r="I51" s="462"/>
      <c r="J51" s="281"/>
      <c r="K51" s="828"/>
      <c r="L51" s="184"/>
      <c r="M51" s="185"/>
      <c r="N51" s="147"/>
    </row>
    <row r="52" spans="1:14" ht="25.5">
      <c r="A52" s="1248" t="s">
        <v>539</v>
      </c>
      <c r="B52" s="932" t="s">
        <v>362</v>
      </c>
      <c r="C52" s="172" t="s">
        <v>7</v>
      </c>
      <c r="D52" s="192" t="s">
        <v>16</v>
      </c>
      <c r="E52" s="463" t="s">
        <v>343</v>
      </c>
      <c r="F52" s="77">
        <v>20</v>
      </c>
      <c r="G52" s="69">
        <v>10</v>
      </c>
      <c r="H52" s="77"/>
      <c r="I52" s="726"/>
      <c r="J52" s="248" t="s">
        <v>363</v>
      </c>
      <c r="K52" s="44"/>
      <c r="L52" s="61" t="s">
        <v>7</v>
      </c>
      <c r="M52" s="61"/>
      <c r="N52" s="16" t="s">
        <v>23</v>
      </c>
    </row>
    <row r="53" spans="1:14" ht="13.5" thickBot="1">
      <c r="A53" s="1248"/>
      <c r="B53" s="907"/>
      <c r="C53" s="168"/>
      <c r="D53" s="104"/>
      <c r="E53" s="186"/>
      <c r="F53" s="113"/>
      <c r="G53" s="69"/>
      <c r="H53" s="77"/>
      <c r="I53" s="726"/>
      <c r="J53" s="248"/>
      <c r="K53" s="44"/>
      <c r="L53" s="61"/>
      <c r="M53" s="61"/>
      <c r="N53" s="16"/>
    </row>
    <row r="54" spans="1:14" ht="13.5" thickBot="1">
      <c r="A54" s="1248"/>
      <c r="B54" s="907"/>
      <c r="C54" s="193"/>
      <c r="D54" s="1241" t="s">
        <v>12</v>
      </c>
      <c r="E54" s="1242"/>
      <c r="F54" s="78">
        <f t="shared" ref="F54" si="14">SUM(F52:F53)</f>
        <v>20</v>
      </c>
      <c r="G54" s="712">
        <f>SUM(G52:G53)</f>
        <v>10</v>
      </c>
      <c r="H54" s="78">
        <f>SUM(H52:H53)</f>
        <v>0</v>
      </c>
      <c r="I54" s="726" t="s">
        <v>361</v>
      </c>
      <c r="J54" s="243"/>
      <c r="K54" s="827"/>
      <c r="L54" s="7"/>
      <c r="M54" s="7"/>
      <c r="N54" s="76"/>
    </row>
    <row r="55" spans="1:14" s="55" customFormat="1" ht="25.5">
      <c r="A55" s="907" t="s">
        <v>540</v>
      </c>
      <c r="B55" s="927" t="s">
        <v>364</v>
      </c>
      <c r="C55" s="168" t="s">
        <v>354</v>
      </c>
      <c r="D55" s="195" t="s">
        <v>16</v>
      </c>
      <c r="E55" s="186" t="s">
        <v>343</v>
      </c>
      <c r="F55" s="113">
        <v>30</v>
      </c>
      <c r="G55" s="69">
        <v>30</v>
      </c>
      <c r="H55" s="77">
        <v>30</v>
      </c>
      <c r="I55" s="726"/>
      <c r="J55" s="248" t="s">
        <v>712</v>
      </c>
      <c r="K55" s="44" t="s">
        <v>1072</v>
      </c>
      <c r="L55" s="61" t="s">
        <v>1072</v>
      </c>
      <c r="M55" s="61" t="s">
        <v>1072</v>
      </c>
      <c r="N55" s="16" t="s">
        <v>23</v>
      </c>
    </row>
    <row r="56" spans="1:14" s="55" customFormat="1" ht="13.5" thickBot="1">
      <c r="A56" s="907"/>
      <c r="B56" s="927"/>
      <c r="C56" s="47"/>
      <c r="D56" s="62"/>
      <c r="E56" s="29"/>
      <c r="F56" s="113"/>
      <c r="G56" s="69"/>
      <c r="H56" s="77"/>
      <c r="I56" s="726"/>
      <c r="J56" s="234"/>
      <c r="K56" s="44"/>
      <c r="L56" s="61"/>
      <c r="M56" s="61"/>
      <c r="N56" s="48" t="s">
        <v>23</v>
      </c>
    </row>
    <row r="57" spans="1:14" s="56" customFormat="1" ht="13.5" thickBot="1">
      <c r="A57" s="907"/>
      <c r="B57" s="911"/>
      <c r="C57" s="58"/>
      <c r="D57" s="981" t="s">
        <v>12</v>
      </c>
      <c r="E57" s="982"/>
      <c r="F57" s="78">
        <f t="shared" ref="F57" si="15">SUM(F55:F56)</f>
        <v>30</v>
      </c>
      <c r="G57" s="712">
        <f t="shared" ref="G57:H57" si="16">SUM(G55:G56)</f>
        <v>30</v>
      </c>
      <c r="H57" s="78">
        <f t="shared" si="16"/>
        <v>30</v>
      </c>
      <c r="I57" s="726" t="s">
        <v>1839</v>
      </c>
      <c r="J57" s="240"/>
      <c r="K57" s="827"/>
      <c r="L57" s="7"/>
      <c r="M57" s="7"/>
      <c r="N57" s="45"/>
    </row>
    <row r="58" spans="1:14" ht="38.25">
      <c r="A58" s="1248" t="s">
        <v>920</v>
      </c>
      <c r="B58" s="907" t="s">
        <v>941</v>
      </c>
      <c r="C58" s="44" t="s">
        <v>489</v>
      </c>
      <c r="D58" s="57" t="s">
        <v>405</v>
      </c>
      <c r="E58" s="355" t="s">
        <v>1487</v>
      </c>
      <c r="F58" s="113">
        <v>670</v>
      </c>
      <c r="G58" s="69"/>
      <c r="H58" s="77"/>
      <c r="I58" s="726"/>
      <c r="J58" s="234" t="s">
        <v>805</v>
      </c>
      <c r="K58" s="540"/>
      <c r="L58" s="117"/>
      <c r="M58" s="117">
        <v>10000</v>
      </c>
      <c r="N58" s="16" t="s">
        <v>23</v>
      </c>
    </row>
    <row r="59" spans="1:14">
      <c r="A59" s="1248"/>
      <c r="B59" s="907"/>
      <c r="C59" s="44" t="s">
        <v>489</v>
      </c>
      <c r="D59" s="94" t="s">
        <v>16</v>
      </c>
      <c r="E59" s="355" t="s">
        <v>1671</v>
      </c>
      <c r="F59" s="113">
        <v>380</v>
      </c>
      <c r="G59" s="69">
        <v>1486.5</v>
      </c>
      <c r="H59" s="77">
        <v>1486.5</v>
      </c>
      <c r="I59" s="726"/>
      <c r="J59" s="234"/>
      <c r="K59" s="540"/>
      <c r="L59" s="117"/>
      <c r="M59" s="117"/>
      <c r="N59" s="16" t="s">
        <v>23</v>
      </c>
    </row>
    <row r="60" spans="1:14" ht="13.5" thickBot="1">
      <c r="A60" s="1248"/>
      <c r="B60" s="907"/>
      <c r="C60" s="44" t="s">
        <v>489</v>
      </c>
      <c r="D60" s="94" t="s">
        <v>49</v>
      </c>
      <c r="E60" s="355"/>
      <c r="F60" s="113"/>
      <c r="G60" s="69">
        <v>2567.1999999999998</v>
      </c>
      <c r="H60" s="77">
        <v>2567</v>
      </c>
      <c r="I60" s="726"/>
      <c r="J60" s="234"/>
      <c r="K60" s="540"/>
      <c r="L60" s="117"/>
      <c r="M60" s="245"/>
      <c r="N60" s="16" t="s">
        <v>23</v>
      </c>
    </row>
    <row r="61" spans="1:14" ht="13.5" thickBot="1">
      <c r="A61" s="1187"/>
      <c r="B61" s="907"/>
      <c r="C61" s="61"/>
      <c r="D61" s="1247" t="s">
        <v>12</v>
      </c>
      <c r="E61" s="1244"/>
      <c r="F61" s="78">
        <f t="shared" ref="F61" si="17">SUM(F58:F60)</f>
        <v>1050</v>
      </c>
      <c r="G61" s="712">
        <f>SUM(G58:G60)</f>
        <v>4053.7</v>
      </c>
      <c r="H61" s="78">
        <f>SUM(H58:H60)</f>
        <v>4053.5</v>
      </c>
      <c r="I61" s="726" t="s">
        <v>975</v>
      </c>
      <c r="J61" s="242"/>
      <c r="K61" s="827"/>
      <c r="L61" s="7"/>
      <c r="M61" s="7"/>
      <c r="N61" s="76"/>
    </row>
    <row r="62" spans="1:14" ht="25.5">
      <c r="A62" s="907" t="s">
        <v>545</v>
      </c>
      <c r="B62" s="907" t="s">
        <v>1485</v>
      </c>
      <c r="C62" s="61" t="s">
        <v>7</v>
      </c>
      <c r="D62" s="94" t="s">
        <v>16</v>
      </c>
      <c r="E62" s="541" t="s">
        <v>381</v>
      </c>
      <c r="F62" s="113">
        <v>10</v>
      </c>
      <c r="G62" s="69"/>
      <c r="H62" s="77"/>
      <c r="I62" s="725"/>
      <c r="J62" s="231" t="s">
        <v>1742</v>
      </c>
      <c r="K62" s="831" t="s">
        <v>7</v>
      </c>
      <c r="L62" s="203"/>
      <c r="M62" s="203"/>
      <c r="N62" s="16" t="s">
        <v>23</v>
      </c>
    </row>
    <row r="63" spans="1:14" ht="39" thickBot="1">
      <c r="A63" s="907"/>
      <c r="B63" s="907"/>
      <c r="C63" s="61" t="s">
        <v>7</v>
      </c>
      <c r="D63" s="62" t="s">
        <v>16</v>
      </c>
      <c r="E63" s="29" t="s">
        <v>381</v>
      </c>
      <c r="F63" s="113">
        <v>25</v>
      </c>
      <c r="G63" s="69"/>
      <c r="H63" s="77"/>
      <c r="I63" s="725"/>
      <c r="J63" s="231" t="s">
        <v>1130</v>
      </c>
      <c r="K63" s="831" t="s">
        <v>1129</v>
      </c>
      <c r="L63" s="205"/>
      <c r="M63" s="205"/>
      <c r="N63" s="16" t="s">
        <v>23</v>
      </c>
    </row>
    <row r="64" spans="1:14" ht="13.5" thickBot="1">
      <c r="A64" s="907"/>
      <c r="B64" s="907"/>
      <c r="C64" s="61"/>
      <c r="D64" s="982" t="s">
        <v>12</v>
      </c>
      <c r="E64" s="982"/>
      <c r="F64" s="78">
        <f>SUM(F62:F63)</f>
        <v>35</v>
      </c>
      <c r="G64" s="712">
        <f>SUM(G62:G63)</f>
        <v>0</v>
      </c>
      <c r="H64" s="78">
        <f>SUM(H62:H63)</f>
        <v>0</v>
      </c>
      <c r="I64" s="725" t="s">
        <v>388</v>
      </c>
      <c r="J64" s="175"/>
      <c r="K64" s="827"/>
      <c r="L64" s="7"/>
      <c r="M64" s="7"/>
      <c r="N64" s="76"/>
    </row>
    <row r="65" spans="1:14" ht="25.5">
      <c r="A65" s="930" t="s">
        <v>557</v>
      </c>
      <c r="B65" s="907" t="s">
        <v>1703</v>
      </c>
      <c r="C65" s="61" t="s">
        <v>7</v>
      </c>
      <c r="D65" s="151" t="s">
        <v>16</v>
      </c>
      <c r="E65" s="84" t="s">
        <v>381</v>
      </c>
      <c r="F65" s="89"/>
      <c r="G65" s="404">
        <v>90</v>
      </c>
      <c r="H65" s="89"/>
      <c r="I65" s="725"/>
      <c r="J65" s="248" t="s">
        <v>237</v>
      </c>
      <c r="K65" s="832"/>
      <c r="L65" s="203" t="s">
        <v>7</v>
      </c>
      <c r="M65" s="203"/>
      <c r="N65" s="16" t="s">
        <v>23</v>
      </c>
    </row>
    <row r="66" spans="1:14" ht="13.5" thickBot="1">
      <c r="A66" s="931"/>
      <c r="B66" s="907"/>
      <c r="C66" s="168"/>
      <c r="E66" s="453"/>
      <c r="F66" s="77"/>
      <c r="G66" s="69"/>
      <c r="H66" s="77"/>
      <c r="I66" s="725"/>
      <c r="J66" s="254"/>
      <c r="K66" s="833"/>
      <c r="L66" s="205"/>
      <c r="M66" s="205"/>
      <c r="N66" s="16" t="s">
        <v>23</v>
      </c>
    </row>
    <row r="67" spans="1:14" ht="13.5" thickBot="1">
      <c r="A67" s="932"/>
      <c r="B67" s="907"/>
      <c r="C67" s="61"/>
      <c r="D67" s="1244" t="s">
        <v>12</v>
      </c>
      <c r="E67" s="982"/>
      <c r="F67" s="78">
        <f t="shared" ref="F67" si="18">SUM(F65:F66)</f>
        <v>0</v>
      </c>
      <c r="G67" s="712">
        <f>SUM(G65:G66)</f>
        <v>90</v>
      </c>
      <c r="H67" s="78">
        <f>SUM(H65:H66)</f>
        <v>0</v>
      </c>
      <c r="I67" s="725" t="s">
        <v>976</v>
      </c>
      <c r="J67" s="175"/>
      <c r="K67" s="827"/>
      <c r="L67" s="7"/>
      <c r="M67" s="7"/>
      <c r="N67" s="76"/>
    </row>
    <row r="68" spans="1:14" ht="63.75">
      <c r="A68" s="930" t="s">
        <v>558</v>
      </c>
      <c r="B68" s="907" t="s">
        <v>1032</v>
      </c>
      <c r="C68" s="61" t="s">
        <v>7</v>
      </c>
      <c r="D68" s="151" t="s">
        <v>16</v>
      </c>
      <c r="E68" s="84" t="s">
        <v>54</v>
      </c>
      <c r="F68" s="89">
        <v>17</v>
      </c>
      <c r="G68" s="404">
        <v>1</v>
      </c>
      <c r="H68" s="89">
        <v>1</v>
      </c>
      <c r="I68" s="725"/>
      <c r="J68" s="248" t="s">
        <v>1840</v>
      </c>
      <c r="K68" s="832" t="s">
        <v>1119</v>
      </c>
      <c r="L68" s="203" t="s">
        <v>1119</v>
      </c>
      <c r="M68" s="203" t="s">
        <v>1119</v>
      </c>
      <c r="N68" s="16" t="s">
        <v>23</v>
      </c>
    </row>
    <row r="69" spans="1:14" ht="13.5" thickBot="1">
      <c r="A69" s="931"/>
      <c r="B69" s="907"/>
      <c r="C69" s="168"/>
      <c r="E69" s="453"/>
      <c r="F69" s="77"/>
      <c r="G69" s="69"/>
      <c r="H69" s="77"/>
      <c r="I69" s="725"/>
      <c r="J69" s="254"/>
      <c r="K69" s="833"/>
      <c r="L69" s="205"/>
      <c r="M69" s="205"/>
      <c r="N69" s="16"/>
    </row>
    <row r="70" spans="1:14" ht="13.5" thickBot="1">
      <c r="A70" s="932"/>
      <c r="B70" s="907"/>
      <c r="C70" s="61"/>
      <c r="D70" s="1244" t="s">
        <v>12</v>
      </c>
      <c r="E70" s="982"/>
      <c r="F70" s="78">
        <f t="shared" ref="F70" si="19">SUM(F68:F69)</f>
        <v>17</v>
      </c>
      <c r="G70" s="712">
        <f>SUM(G68:G69)</f>
        <v>1</v>
      </c>
      <c r="H70" s="78">
        <f>SUM(H68:H69)</f>
        <v>1</v>
      </c>
      <c r="I70" s="725" t="s">
        <v>1821</v>
      </c>
      <c r="J70" s="175"/>
      <c r="K70" s="827"/>
      <c r="L70" s="7"/>
      <c r="M70" s="7"/>
      <c r="N70" s="76"/>
    </row>
    <row r="71" spans="1:14" ht="13.5" thickBot="1">
      <c r="A71" s="288" t="s">
        <v>538</v>
      </c>
      <c r="B71" s="603" t="s">
        <v>11</v>
      </c>
      <c r="C71" s="96"/>
      <c r="D71" s="197"/>
      <c r="E71" s="197"/>
      <c r="F71" s="520">
        <f>SUM(F54+F57+F61+F64+F67+F70)</f>
        <v>1152</v>
      </c>
      <c r="G71" s="724">
        <f>SUM(G54+G57+G61+G64+G67+G70)</f>
        <v>4184.7</v>
      </c>
      <c r="H71" s="520">
        <f>SUM(H54+H57+H61+H64+H67+H70)</f>
        <v>4084.5</v>
      </c>
      <c r="I71" s="729"/>
      <c r="J71" s="242"/>
      <c r="K71" s="827"/>
      <c r="L71" s="7"/>
      <c r="M71" s="7"/>
      <c r="N71" s="45"/>
    </row>
    <row r="72" spans="1:14" s="12" customFormat="1" ht="13.5" thickBot="1">
      <c r="A72" s="287" t="s">
        <v>546</v>
      </c>
      <c r="B72" s="1194" t="s">
        <v>1014</v>
      </c>
      <c r="C72" s="1081"/>
      <c r="D72" s="1081"/>
      <c r="E72" s="1081"/>
      <c r="F72" s="717"/>
      <c r="G72" s="542"/>
      <c r="H72" s="717"/>
      <c r="I72" s="462"/>
      <c r="J72" s="281"/>
      <c r="K72" s="834"/>
      <c r="L72" s="70"/>
      <c r="M72" s="7"/>
      <c r="N72" s="16"/>
    </row>
    <row r="73" spans="1:14" ht="51">
      <c r="A73" s="907" t="s">
        <v>914</v>
      </c>
      <c r="B73" s="1252" t="s">
        <v>1102</v>
      </c>
      <c r="C73" s="168" t="s">
        <v>489</v>
      </c>
      <c r="D73" s="94" t="s">
        <v>16</v>
      </c>
      <c r="E73" s="186" t="s">
        <v>343</v>
      </c>
      <c r="F73" s="77">
        <v>70.5</v>
      </c>
      <c r="G73" s="69">
        <v>262</v>
      </c>
      <c r="H73" s="77">
        <v>138.4</v>
      </c>
      <c r="I73" s="725"/>
      <c r="J73" s="48" t="s">
        <v>804</v>
      </c>
      <c r="K73" s="44"/>
      <c r="L73" s="61"/>
      <c r="M73" s="61" t="s">
        <v>1103</v>
      </c>
      <c r="N73" s="16" t="s">
        <v>23</v>
      </c>
    </row>
    <row r="74" spans="1:14" s="20" customFormat="1" ht="26.25" thickBot="1">
      <c r="A74" s="907"/>
      <c r="B74" s="1250"/>
      <c r="C74" s="172" t="s">
        <v>489</v>
      </c>
      <c r="D74" s="187" t="s">
        <v>49</v>
      </c>
      <c r="E74" s="188" t="s">
        <v>343</v>
      </c>
      <c r="F74" s="113"/>
      <c r="G74" s="69">
        <v>280.2</v>
      </c>
      <c r="H74" s="77">
        <v>167.9</v>
      </c>
      <c r="I74" s="725"/>
      <c r="J74" s="48" t="s">
        <v>237</v>
      </c>
      <c r="K74" s="44" t="s">
        <v>7</v>
      </c>
      <c r="L74" s="61"/>
      <c r="M74" s="61"/>
      <c r="N74" s="16" t="s">
        <v>23</v>
      </c>
    </row>
    <row r="75" spans="1:14" ht="13.5" thickBot="1">
      <c r="A75" s="907"/>
      <c r="B75" s="1253"/>
      <c r="C75" s="61"/>
      <c r="D75" s="1247" t="s">
        <v>12</v>
      </c>
      <c r="E75" s="1244"/>
      <c r="F75" s="78">
        <f t="shared" ref="F75" si="20">SUM(F73:F74)</f>
        <v>70.5</v>
      </c>
      <c r="G75" s="712">
        <f>SUM(G73:G74)</f>
        <v>542.20000000000005</v>
      </c>
      <c r="H75" s="78">
        <f>SUM(H73:H74)</f>
        <v>306.3</v>
      </c>
      <c r="I75" s="725" t="s">
        <v>27</v>
      </c>
      <c r="J75" s="234"/>
      <c r="K75" s="827"/>
      <c r="L75" s="61"/>
      <c r="M75" s="7"/>
      <c r="N75" s="64"/>
    </row>
    <row r="76" spans="1:14" ht="38.25">
      <c r="A76" s="1248" t="s">
        <v>925</v>
      </c>
      <c r="B76" s="1254" t="s">
        <v>1028</v>
      </c>
      <c r="C76" s="121" t="s">
        <v>489</v>
      </c>
      <c r="D76" s="57" t="s">
        <v>16</v>
      </c>
      <c r="E76" s="196" t="s">
        <v>54</v>
      </c>
      <c r="F76" s="113">
        <v>36</v>
      </c>
      <c r="G76" s="69">
        <v>17</v>
      </c>
      <c r="H76" s="77"/>
      <c r="I76" s="726"/>
      <c r="J76" s="234" t="s">
        <v>1741</v>
      </c>
      <c r="K76" s="540">
        <v>1</v>
      </c>
      <c r="L76" s="117"/>
      <c r="M76" s="117"/>
      <c r="N76" s="16" t="s">
        <v>23</v>
      </c>
    </row>
    <row r="77" spans="1:14" ht="51.75" thickBot="1">
      <c r="A77" s="1248"/>
      <c r="B77" s="931"/>
      <c r="C77" s="121" t="s">
        <v>489</v>
      </c>
      <c r="D77" s="94" t="s">
        <v>49</v>
      </c>
      <c r="E77" s="196" t="s">
        <v>54</v>
      </c>
      <c r="F77" s="113">
        <v>30</v>
      </c>
      <c r="G77" s="69">
        <v>270</v>
      </c>
      <c r="H77" s="77"/>
      <c r="I77" s="726"/>
      <c r="J77" s="234" t="s">
        <v>804</v>
      </c>
      <c r="K77" s="540"/>
      <c r="L77" s="245">
        <v>1.83</v>
      </c>
      <c r="M77" s="245"/>
      <c r="N77" s="16" t="s">
        <v>23</v>
      </c>
    </row>
    <row r="78" spans="1:14" ht="13.5" thickBot="1">
      <c r="A78" s="1187"/>
      <c r="B78" s="932"/>
      <c r="C78" s="60"/>
      <c r="D78" s="1247" t="s">
        <v>12</v>
      </c>
      <c r="E78" s="1249"/>
      <c r="F78" s="78">
        <f t="shared" ref="F78" si="21">SUM(F76:F77)</f>
        <v>66</v>
      </c>
      <c r="G78" s="712">
        <f>SUM(G76:G77)</f>
        <v>287</v>
      </c>
      <c r="H78" s="78">
        <f>SUM(H76:H77)</f>
        <v>0</v>
      </c>
      <c r="I78" s="726" t="s">
        <v>976</v>
      </c>
      <c r="J78" s="242"/>
      <c r="K78" s="827"/>
      <c r="L78" s="7"/>
      <c r="M78" s="7"/>
      <c r="N78" s="76"/>
    </row>
    <row r="79" spans="1:14" ht="76.5">
      <c r="A79" s="1248" t="s">
        <v>926</v>
      </c>
      <c r="B79" s="926" t="s">
        <v>1029</v>
      </c>
      <c r="C79" s="121" t="s">
        <v>7</v>
      </c>
      <c r="D79" s="57" t="s">
        <v>16</v>
      </c>
      <c r="E79" s="196" t="s">
        <v>1671</v>
      </c>
      <c r="F79" s="113">
        <v>20.6</v>
      </c>
      <c r="G79" s="69"/>
      <c r="H79" s="77"/>
      <c r="I79" s="726"/>
      <c r="J79" s="234" t="s">
        <v>1023</v>
      </c>
      <c r="K79" s="540">
        <v>2</v>
      </c>
      <c r="L79" s="117"/>
      <c r="M79" s="117"/>
      <c r="N79" s="16" t="s">
        <v>23</v>
      </c>
    </row>
    <row r="80" spans="1:14" ht="13.5" thickBot="1">
      <c r="A80" s="1248"/>
      <c r="B80" s="933"/>
      <c r="C80" s="121" t="s">
        <v>7</v>
      </c>
      <c r="D80" s="94" t="s">
        <v>49</v>
      </c>
      <c r="E80" s="196" t="s">
        <v>54</v>
      </c>
      <c r="F80" s="113">
        <v>44.9</v>
      </c>
      <c r="G80" s="69"/>
      <c r="H80" s="77"/>
      <c r="I80" s="726" t="s">
        <v>976</v>
      </c>
      <c r="J80" s="234"/>
      <c r="K80" s="540"/>
      <c r="L80" s="117"/>
      <c r="M80" s="245"/>
      <c r="N80" s="16" t="s">
        <v>23</v>
      </c>
    </row>
    <row r="81" spans="1:14" ht="13.5" thickBot="1">
      <c r="A81" s="1187"/>
      <c r="B81" s="927"/>
      <c r="C81" s="60"/>
      <c r="D81" s="1247" t="s">
        <v>12</v>
      </c>
      <c r="E81" s="1249"/>
      <c r="F81" s="78">
        <f t="shared" ref="F81" si="22">SUM(F79:F80)</f>
        <v>65.5</v>
      </c>
      <c r="G81" s="712">
        <f>SUM(G79:G80)</f>
        <v>0</v>
      </c>
      <c r="H81" s="78">
        <f>SUM(H79:H80)</f>
        <v>0</v>
      </c>
      <c r="I81" s="726" t="s">
        <v>529</v>
      </c>
      <c r="J81" s="242"/>
      <c r="K81" s="827"/>
      <c r="L81" s="7"/>
      <c r="M81" s="7"/>
      <c r="N81" s="76"/>
    </row>
    <row r="82" spans="1:14">
      <c r="A82" s="1187" t="s">
        <v>549</v>
      </c>
      <c r="B82" s="1101" t="s">
        <v>608</v>
      </c>
      <c r="C82" s="61" t="s">
        <v>7</v>
      </c>
      <c r="D82" s="67" t="s">
        <v>16</v>
      </c>
      <c r="E82" s="29" t="s">
        <v>54</v>
      </c>
      <c r="F82" s="113">
        <v>3</v>
      </c>
      <c r="G82" s="69">
        <v>3</v>
      </c>
      <c r="H82" s="77">
        <v>3</v>
      </c>
      <c r="I82" s="725"/>
      <c r="J82" s="233" t="s">
        <v>469</v>
      </c>
      <c r="K82" s="828">
        <v>2.7</v>
      </c>
      <c r="L82" s="184">
        <v>2.7</v>
      </c>
      <c r="M82" s="400" t="s">
        <v>1105</v>
      </c>
      <c r="N82" s="16" t="s">
        <v>23</v>
      </c>
    </row>
    <row r="83" spans="1:14" ht="16.899999999999999" customHeight="1" thickBot="1">
      <c r="A83" s="1187"/>
      <c r="B83" s="1102"/>
      <c r="C83" s="47"/>
      <c r="D83" s="71"/>
      <c r="E83" s="72"/>
      <c r="F83" s="113"/>
      <c r="G83" s="69"/>
      <c r="H83" s="77"/>
      <c r="I83" s="725"/>
      <c r="J83" s="254"/>
      <c r="K83" s="834"/>
      <c r="L83" s="70"/>
      <c r="M83" s="61"/>
      <c r="N83" s="16"/>
    </row>
    <row r="84" spans="1:14" ht="13.5" thickBot="1">
      <c r="A84" s="1187"/>
      <c r="B84" s="1103"/>
      <c r="C84" s="44"/>
      <c r="D84" s="1243" t="s">
        <v>12</v>
      </c>
      <c r="E84" s="1244"/>
      <c r="F84" s="78">
        <f t="shared" ref="F84" si="23">SUM(F82:F83)</f>
        <v>3</v>
      </c>
      <c r="G84" s="712">
        <f>SUM(G82:G83)</f>
        <v>3</v>
      </c>
      <c r="H84" s="78">
        <f>SUM(H82:H83)</f>
        <v>3</v>
      </c>
      <c r="I84" s="725"/>
      <c r="J84" s="255"/>
      <c r="K84" s="827"/>
      <c r="L84" s="7"/>
      <c r="M84" s="7"/>
      <c r="N84" s="76"/>
    </row>
    <row r="85" spans="1:14" ht="89.25">
      <c r="A85" s="1248" t="s">
        <v>921</v>
      </c>
      <c r="B85" s="926" t="s">
        <v>1104</v>
      </c>
      <c r="C85" s="121" t="s">
        <v>7</v>
      </c>
      <c r="D85" s="57" t="s">
        <v>16</v>
      </c>
      <c r="E85" s="196" t="s">
        <v>54</v>
      </c>
      <c r="F85" s="113">
        <v>10</v>
      </c>
      <c r="G85" s="69"/>
      <c r="H85" s="77"/>
      <c r="I85" s="726" t="s">
        <v>529</v>
      </c>
      <c r="J85" s="234" t="s">
        <v>1740</v>
      </c>
      <c r="K85" s="540">
        <v>2</v>
      </c>
      <c r="L85" s="117"/>
      <c r="M85" s="117"/>
      <c r="N85" s="16" t="s">
        <v>23</v>
      </c>
    </row>
    <row r="86" spans="1:14" ht="13.5" thickBot="1">
      <c r="A86" s="1248"/>
      <c r="B86" s="933"/>
      <c r="C86" s="121" t="s">
        <v>7</v>
      </c>
      <c r="D86" s="94" t="s">
        <v>49</v>
      </c>
      <c r="E86" s="196" t="s">
        <v>54</v>
      </c>
      <c r="F86" s="113">
        <v>44.84</v>
      </c>
      <c r="G86" s="69"/>
      <c r="H86" s="77"/>
      <c r="I86" s="726" t="s">
        <v>976</v>
      </c>
      <c r="J86" s="234"/>
      <c r="K86" s="540"/>
      <c r="L86" s="117"/>
      <c r="M86" s="245"/>
      <c r="N86" s="16" t="s">
        <v>23</v>
      </c>
    </row>
    <row r="87" spans="1:14" ht="13.5" thickBot="1">
      <c r="A87" s="1187"/>
      <c r="B87" s="927"/>
      <c r="C87" s="60"/>
      <c r="D87" s="1247" t="s">
        <v>12</v>
      </c>
      <c r="E87" s="1249"/>
      <c r="F87" s="78">
        <f t="shared" ref="F87" si="24">SUM(F85:F86)</f>
        <v>54.84</v>
      </c>
      <c r="G87" s="712">
        <f>SUM(G85:G86)</f>
        <v>0</v>
      </c>
      <c r="H87" s="78">
        <f>SUM(H85:H86)</f>
        <v>0</v>
      </c>
      <c r="I87" s="727"/>
      <c r="J87" s="242"/>
      <c r="K87" s="827"/>
      <c r="L87" s="7"/>
      <c r="M87" s="7"/>
      <c r="N87" s="76"/>
    </row>
    <row r="88" spans="1:14" ht="51">
      <c r="A88" s="1248" t="s">
        <v>550</v>
      </c>
      <c r="B88" s="926" t="s">
        <v>1204</v>
      </c>
      <c r="C88" s="121" t="s">
        <v>7</v>
      </c>
      <c r="D88" s="57" t="s">
        <v>16</v>
      </c>
      <c r="E88" s="196" t="s">
        <v>54</v>
      </c>
      <c r="F88" s="113">
        <v>40</v>
      </c>
      <c r="G88" s="69"/>
      <c r="H88" s="77"/>
      <c r="I88" s="726" t="s">
        <v>529</v>
      </c>
      <c r="J88" s="345" t="s">
        <v>1205</v>
      </c>
      <c r="K88" s="540">
        <v>1</v>
      </c>
      <c r="L88" s="117"/>
      <c r="M88" s="117"/>
      <c r="N88" s="16" t="s">
        <v>23</v>
      </c>
    </row>
    <row r="89" spans="1:14" ht="13.5" thickBot="1">
      <c r="A89" s="1248"/>
      <c r="B89" s="933"/>
      <c r="C89" s="121"/>
      <c r="D89" s="94"/>
      <c r="E89" s="196"/>
      <c r="F89" s="113"/>
      <c r="G89" s="69"/>
      <c r="H89" s="77"/>
      <c r="I89" s="726"/>
      <c r="J89" s="234"/>
      <c r="K89" s="540"/>
      <c r="L89" s="117"/>
      <c r="M89" s="245"/>
      <c r="N89" s="16" t="s">
        <v>23</v>
      </c>
    </row>
    <row r="90" spans="1:14" ht="13.5" thickBot="1">
      <c r="A90" s="1187"/>
      <c r="B90" s="927"/>
      <c r="C90" s="60"/>
      <c r="D90" s="1247" t="s">
        <v>12</v>
      </c>
      <c r="E90" s="1249"/>
      <c r="F90" s="78">
        <f t="shared" ref="F90" si="25">SUM(F88:F89)</f>
        <v>40</v>
      </c>
      <c r="G90" s="712">
        <f>SUM(G88:G89)</f>
        <v>0</v>
      </c>
      <c r="H90" s="78">
        <f>SUM(H88:H89)</f>
        <v>0</v>
      </c>
      <c r="I90" s="727" t="s">
        <v>976</v>
      </c>
      <c r="J90" s="242"/>
      <c r="K90" s="827"/>
      <c r="L90" s="7"/>
      <c r="M90" s="7"/>
      <c r="N90" s="76"/>
    </row>
    <row r="91" spans="1:14" ht="13.5" thickBot="1">
      <c r="A91" s="288" t="s">
        <v>546</v>
      </c>
      <c r="B91" s="603" t="s">
        <v>11</v>
      </c>
      <c r="C91" s="96"/>
      <c r="D91" s="197"/>
      <c r="E91" s="197"/>
      <c r="F91" s="520">
        <f>SUM(F75+F78+F81+F84+F87+F90)</f>
        <v>299.84000000000003</v>
      </c>
      <c r="G91" s="520">
        <f t="shared" ref="G91:H91" si="26">SUM(G75+G78+G81+G84+G87+G90)</f>
        <v>832.2</v>
      </c>
      <c r="H91" s="520">
        <f t="shared" si="26"/>
        <v>309.3</v>
      </c>
      <c r="I91" s="729"/>
      <c r="J91" s="242"/>
      <c r="K91" s="827"/>
      <c r="L91" s="7"/>
      <c r="M91" s="7"/>
      <c r="N91" s="45"/>
    </row>
    <row r="92" spans="1:14" s="12" customFormat="1" ht="13.5" thickBot="1">
      <c r="A92" s="287" t="s">
        <v>551</v>
      </c>
      <c r="B92" s="1194" t="s">
        <v>366</v>
      </c>
      <c r="C92" s="1081"/>
      <c r="D92" s="1081"/>
      <c r="E92" s="1081"/>
      <c r="F92" s="717"/>
      <c r="G92" s="542"/>
      <c r="H92" s="717"/>
      <c r="I92" s="462"/>
      <c r="J92" s="281"/>
      <c r="K92" s="834"/>
      <c r="L92" s="70"/>
      <c r="M92" s="7"/>
      <c r="N92" s="16"/>
    </row>
    <row r="93" spans="1:14" ht="25.5">
      <c r="A93" s="1195" t="s">
        <v>552</v>
      </c>
      <c r="B93" s="94" t="s">
        <v>806</v>
      </c>
      <c r="C93" s="168" t="s">
        <v>346</v>
      </c>
      <c r="D93" s="94" t="s">
        <v>16</v>
      </c>
      <c r="E93" s="186" t="s">
        <v>365</v>
      </c>
      <c r="F93" s="77"/>
      <c r="G93" s="69"/>
      <c r="H93" s="77"/>
      <c r="I93" s="726"/>
      <c r="J93" s="254"/>
      <c r="K93" s="44"/>
      <c r="L93" s="61"/>
      <c r="M93" s="61"/>
      <c r="N93" s="16" t="s">
        <v>23</v>
      </c>
    </row>
    <row r="94" spans="1:14" ht="38.25">
      <c r="A94" s="1234"/>
      <c r="B94" s="932" t="s">
        <v>807</v>
      </c>
      <c r="C94" s="168" t="s">
        <v>346</v>
      </c>
      <c r="D94" s="94" t="s">
        <v>16</v>
      </c>
      <c r="E94" s="186" t="s">
        <v>365</v>
      </c>
      <c r="F94" s="113">
        <v>5.5</v>
      </c>
      <c r="G94" s="69">
        <v>7</v>
      </c>
      <c r="H94" s="77">
        <v>8</v>
      </c>
      <c r="I94" s="726" t="s">
        <v>367</v>
      </c>
      <c r="J94" s="254" t="s">
        <v>1704</v>
      </c>
      <c r="K94" s="44" t="s">
        <v>14</v>
      </c>
      <c r="L94" s="61" t="s">
        <v>1172</v>
      </c>
      <c r="M94" s="61" t="s">
        <v>1172</v>
      </c>
      <c r="N94" s="16" t="s">
        <v>23</v>
      </c>
    </row>
    <row r="95" spans="1:14" ht="51">
      <c r="A95" s="1234"/>
      <c r="B95" s="907"/>
      <c r="C95" s="168" t="s">
        <v>346</v>
      </c>
      <c r="D95" s="187" t="s">
        <v>16</v>
      </c>
      <c r="E95" s="188" t="s">
        <v>365</v>
      </c>
      <c r="F95" s="113">
        <v>1.1000000000000001</v>
      </c>
      <c r="G95" s="69">
        <v>1.5</v>
      </c>
      <c r="H95" s="77">
        <v>1.5</v>
      </c>
      <c r="I95" s="726"/>
      <c r="J95" s="254" t="s">
        <v>368</v>
      </c>
      <c r="K95" s="835" t="s">
        <v>1213</v>
      </c>
      <c r="L95" s="34" t="s">
        <v>1214</v>
      </c>
      <c r="M95" s="34" t="s">
        <v>1213</v>
      </c>
      <c r="N95" s="16" t="s">
        <v>23</v>
      </c>
    </row>
    <row r="96" spans="1:14" ht="25.5">
      <c r="A96" s="1234"/>
      <c r="B96" s="930" t="s">
        <v>808</v>
      </c>
      <c r="C96" s="168" t="s">
        <v>346</v>
      </c>
      <c r="D96" s="195" t="s">
        <v>16</v>
      </c>
      <c r="E96" s="186" t="s">
        <v>365</v>
      </c>
      <c r="F96" s="113"/>
      <c r="G96" s="69"/>
      <c r="H96" s="77"/>
      <c r="I96" s="726"/>
      <c r="J96" s="281" t="s">
        <v>1756</v>
      </c>
      <c r="K96" s="44" t="s">
        <v>7</v>
      </c>
      <c r="L96" s="61" t="s">
        <v>7</v>
      </c>
      <c r="M96" s="61" t="s">
        <v>7</v>
      </c>
      <c r="N96" s="16" t="s">
        <v>23</v>
      </c>
    </row>
    <row r="97" spans="1:14" ht="25.5">
      <c r="A97" s="1234"/>
      <c r="B97" s="931"/>
      <c r="C97" s="168" t="s">
        <v>346</v>
      </c>
      <c r="D97" s="195" t="s">
        <v>159</v>
      </c>
      <c r="E97" s="186"/>
      <c r="F97" s="113">
        <v>7</v>
      </c>
      <c r="G97" s="69">
        <v>7</v>
      </c>
      <c r="H97" s="77">
        <v>7</v>
      </c>
      <c r="I97" s="726"/>
      <c r="J97" s="281" t="s">
        <v>1757</v>
      </c>
      <c r="K97" s="44" t="s">
        <v>7</v>
      </c>
      <c r="L97" s="61" t="s">
        <v>7</v>
      </c>
      <c r="M97" s="61" t="s">
        <v>7</v>
      </c>
      <c r="N97" s="16" t="s">
        <v>23</v>
      </c>
    </row>
    <row r="98" spans="1:14" ht="38.25">
      <c r="A98" s="1234"/>
      <c r="B98" s="931"/>
      <c r="C98" s="168" t="s">
        <v>346</v>
      </c>
      <c r="D98" s="200" t="s">
        <v>16</v>
      </c>
      <c r="E98" s="188" t="s">
        <v>365</v>
      </c>
      <c r="F98" s="113">
        <v>2</v>
      </c>
      <c r="G98" s="69">
        <v>2.2999999999999998</v>
      </c>
      <c r="H98" s="77">
        <v>2.4</v>
      </c>
      <c r="I98" s="726"/>
      <c r="J98" s="281" t="s">
        <v>369</v>
      </c>
      <c r="K98" s="44" t="s">
        <v>8</v>
      </c>
      <c r="L98" s="61" t="s">
        <v>8</v>
      </c>
      <c r="M98" s="61" t="s">
        <v>8</v>
      </c>
      <c r="N98" s="16" t="s">
        <v>23</v>
      </c>
    </row>
    <row r="99" spans="1:14" ht="38.25">
      <c r="A99" s="1234"/>
      <c r="B99" s="931"/>
      <c r="C99" s="168" t="s">
        <v>346</v>
      </c>
      <c r="D99" s="200" t="s">
        <v>16</v>
      </c>
      <c r="E99" s="188" t="s">
        <v>365</v>
      </c>
      <c r="F99" s="113"/>
      <c r="G99" s="69"/>
      <c r="H99" s="77"/>
      <c r="I99" s="726" t="s">
        <v>655</v>
      </c>
      <c r="J99" s="281" t="s">
        <v>653</v>
      </c>
      <c r="K99" s="44" t="s">
        <v>8</v>
      </c>
      <c r="L99" s="61" t="s">
        <v>7</v>
      </c>
      <c r="M99" s="61" t="s">
        <v>7</v>
      </c>
      <c r="N99" s="16" t="s">
        <v>23</v>
      </c>
    </row>
    <row r="100" spans="1:14" ht="51">
      <c r="A100" s="1234"/>
      <c r="B100" s="931"/>
      <c r="C100" s="168" t="s">
        <v>346</v>
      </c>
      <c r="D100" s="200" t="s">
        <v>16</v>
      </c>
      <c r="E100" s="188" t="s">
        <v>365</v>
      </c>
      <c r="F100" s="113">
        <v>1.2</v>
      </c>
      <c r="G100" s="69">
        <v>1.5</v>
      </c>
      <c r="H100" s="77">
        <v>1.5</v>
      </c>
      <c r="I100" s="726"/>
      <c r="J100" s="254" t="s">
        <v>370</v>
      </c>
      <c r="K100" s="834">
        <v>23</v>
      </c>
      <c r="L100" s="70">
        <v>20</v>
      </c>
      <c r="M100" s="70">
        <v>20</v>
      </c>
      <c r="N100" s="16" t="s">
        <v>23</v>
      </c>
    </row>
    <row r="101" spans="1:14" ht="76.5">
      <c r="A101" s="1234"/>
      <c r="B101" s="931"/>
      <c r="C101" s="168" t="s">
        <v>346</v>
      </c>
      <c r="D101" s="200" t="s">
        <v>16</v>
      </c>
      <c r="E101" s="188" t="s">
        <v>365</v>
      </c>
      <c r="F101" s="113"/>
      <c r="G101" s="69"/>
      <c r="H101" s="77"/>
      <c r="I101" s="726"/>
      <c r="J101" s="254" t="s">
        <v>1260</v>
      </c>
      <c r="K101" s="44" t="s">
        <v>1261</v>
      </c>
      <c r="L101" s="61" t="s">
        <v>1261</v>
      </c>
      <c r="M101" s="61" t="s">
        <v>1261</v>
      </c>
      <c r="N101" s="16" t="s">
        <v>23</v>
      </c>
    </row>
    <row r="102" spans="1:14" ht="38.25">
      <c r="A102" s="1234"/>
      <c r="B102" s="931"/>
      <c r="C102" s="168" t="s">
        <v>346</v>
      </c>
      <c r="D102" s="64" t="s">
        <v>16</v>
      </c>
      <c r="E102" s="188" t="s">
        <v>365</v>
      </c>
      <c r="F102" s="113">
        <v>2.5</v>
      </c>
      <c r="G102" s="69">
        <v>2.8</v>
      </c>
      <c r="H102" s="77">
        <v>2.8</v>
      </c>
      <c r="I102" s="726"/>
      <c r="J102" s="281" t="s">
        <v>1215</v>
      </c>
      <c r="K102" s="44" t="s">
        <v>1216</v>
      </c>
      <c r="L102" s="61" t="s">
        <v>1216</v>
      </c>
      <c r="M102" s="61" t="s">
        <v>1216</v>
      </c>
      <c r="N102" s="16" t="s">
        <v>23</v>
      </c>
    </row>
    <row r="103" spans="1:14" ht="38.25">
      <c r="A103" s="1234"/>
      <c r="B103" s="931"/>
      <c r="C103" s="168" t="s">
        <v>346</v>
      </c>
      <c r="D103" s="187" t="s">
        <v>16</v>
      </c>
      <c r="E103" s="188" t="s">
        <v>365</v>
      </c>
      <c r="F103" s="113"/>
      <c r="G103" s="69"/>
      <c r="H103" s="77"/>
      <c r="I103" s="726"/>
      <c r="J103" s="48" t="s">
        <v>371</v>
      </c>
      <c r="K103" s="44" t="s">
        <v>9</v>
      </c>
      <c r="L103" s="61" t="s">
        <v>8</v>
      </c>
      <c r="M103" s="61" t="s">
        <v>8</v>
      </c>
      <c r="N103" s="16" t="s">
        <v>23</v>
      </c>
    </row>
    <row r="104" spans="1:14">
      <c r="A104" s="1234"/>
      <c r="B104" s="931"/>
      <c r="C104" s="172" t="s">
        <v>346</v>
      </c>
      <c r="D104" s="64" t="s">
        <v>16</v>
      </c>
      <c r="E104" s="188" t="s">
        <v>365</v>
      </c>
      <c r="F104" s="113">
        <v>2.2999999999999998</v>
      </c>
      <c r="G104" s="69">
        <v>2.5</v>
      </c>
      <c r="H104" s="77">
        <v>2.5</v>
      </c>
      <c r="I104" s="726"/>
      <c r="J104" s="254" t="s">
        <v>372</v>
      </c>
      <c r="K104" s="44" t="s">
        <v>7</v>
      </c>
      <c r="L104" s="61" t="s">
        <v>7</v>
      </c>
      <c r="M104" s="61" t="s">
        <v>7</v>
      </c>
      <c r="N104" s="16" t="s">
        <v>23</v>
      </c>
    </row>
    <row r="105" spans="1:14" ht="38.25">
      <c r="A105" s="1234"/>
      <c r="B105" s="931"/>
      <c r="C105" s="168" t="s">
        <v>346</v>
      </c>
      <c r="D105" s="200" t="s">
        <v>16</v>
      </c>
      <c r="E105" s="188" t="s">
        <v>365</v>
      </c>
      <c r="F105" s="113"/>
      <c r="G105" s="69"/>
      <c r="H105" s="77"/>
      <c r="I105" s="726" t="s">
        <v>654</v>
      </c>
      <c r="J105" s="254" t="s">
        <v>373</v>
      </c>
      <c r="K105" s="44" t="s">
        <v>1257</v>
      </c>
      <c r="L105" s="61" t="s">
        <v>1194</v>
      </c>
      <c r="M105" s="61" t="s">
        <v>1194</v>
      </c>
      <c r="N105" s="16" t="s">
        <v>23</v>
      </c>
    </row>
    <row r="106" spans="1:14" ht="25.5">
      <c r="A106" s="1235"/>
      <c r="B106" s="931"/>
      <c r="C106" s="172" t="s">
        <v>346</v>
      </c>
      <c r="D106" s="200" t="s">
        <v>16</v>
      </c>
      <c r="E106" s="188" t="s">
        <v>365</v>
      </c>
      <c r="F106" s="113">
        <v>22</v>
      </c>
      <c r="G106" s="69">
        <v>22</v>
      </c>
      <c r="H106" s="77">
        <v>22</v>
      </c>
      <c r="I106" s="726"/>
      <c r="J106" s="382" t="s">
        <v>1262</v>
      </c>
      <c r="K106" s="708">
        <v>6</v>
      </c>
      <c r="L106" s="79">
        <v>6</v>
      </c>
      <c r="M106" s="79">
        <v>6</v>
      </c>
      <c r="N106" s="16" t="s">
        <v>23</v>
      </c>
    </row>
    <row r="107" spans="1:14" ht="40.5" customHeight="1">
      <c r="A107" s="1195"/>
      <c r="B107" s="907" t="s">
        <v>809</v>
      </c>
      <c r="C107" s="172" t="s">
        <v>346</v>
      </c>
      <c r="D107" s="200" t="s">
        <v>16</v>
      </c>
      <c r="E107" s="188" t="s">
        <v>365</v>
      </c>
      <c r="F107" s="113">
        <v>126</v>
      </c>
      <c r="G107" s="69">
        <v>136</v>
      </c>
      <c r="H107" s="77">
        <v>146</v>
      </c>
      <c r="I107" s="726"/>
      <c r="J107" s="283" t="s">
        <v>1222</v>
      </c>
      <c r="K107" s="44" t="s">
        <v>1258</v>
      </c>
      <c r="L107" s="61" t="s">
        <v>1217</v>
      </c>
      <c r="M107" s="61" t="s">
        <v>1218</v>
      </c>
      <c r="N107" s="16" t="s">
        <v>23</v>
      </c>
    </row>
    <row r="108" spans="1:14">
      <c r="A108" s="1234"/>
      <c r="B108" s="907"/>
      <c r="C108" s="172" t="s">
        <v>346</v>
      </c>
      <c r="D108" s="200" t="s">
        <v>16</v>
      </c>
      <c r="E108" s="188" t="s">
        <v>365</v>
      </c>
      <c r="F108" s="113">
        <v>6.5</v>
      </c>
      <c r="G108" s="69">
        <v>7</v>
      </c>
      <c r="H108" s="77">
        <v>7.5</v>
      </c>
      <c r="I108" s="726"/>
      <c r="J108" s="283" t="s">
        <v>1263</v>
      </c>
      <c r="K108" s="44" t="s">
        <v>1758</v>
      </c>
      <c r="L108" s="61" t="s">
        <v>1758</v>
      </c>
      <c r="M108" s="61" t="s">
        <v>1758</v>
      </c>
      <c r="N108" s="16" t="s">
        <v>23</v>
      </c>
    </row>
    <row r="109" spans="1:14">
      <c r="A109" s="1234"/>
      <c r="B109" s="907"/>
      <c r="C109" s="168" t="s">
        <v>346</v>
      </c>
      <c r="D109" s="195" t="s">
        <v>159</v>
      </c>
      <c r="E109" s="186"/>
      <c r="F109" s="113"/>
      <c r="G109" s="69"/>
      <c r="H109" s="77"/>
      <c r="I109" s="726"/>
      <c r="J109" s="64" t="s">
        <v>374</v>
      </c>
      <c r="K109" s="44" t="s">
        <v>14</v>
      </c>
      <c r="L109" s="61" t="s">
        <v>14</v>
      </c>
      <c r="M109" s="61" t="s">
        <v>14</v>
      </c>
      <c r="N109" s="16" t="s">
        <v>23</v>
      </c>
    </row>
    <row r="110" spans="1:14" ht="38.25">
      <c r="A110" s="1234"/>
      <c r="B110" s="907"/>
      <c r="C110" s="172" t="s">
        <v>346</v>
      </c>
      <c r="D110" s="200" t="s">
        <v>16</v>
      </c>
      <c r="E110" s="188" t="s">
        <v>365</v>
      </c>
      <c r="F110" s="113"/>
      <c r="G110" s="69"/>
      <c r="H110" s="77"/>
      <c r="I110" s="726"/>
      <c r="J110" s="48" t="s">
        <v>375</v>
      </c>
      <c r="K110" s="44" t="s">
        <v>8</v>
      </c>
      <c r="L110" s="61" t="s">
        <v>8</v>
      </c>
      <c r="M110" s="61" t="s">
        <v>8</v>
      </c>
      <c r="N110" s="16" t="s">
        <v>23</v>
      </c>
    </row>
    <row r="111" spans="1:14" ht="45" customHeight="1">
      <c r="A111" s="1234"/>
      <c r="B111" s="907"/>
      <c r="C111" s="168" t="s">
        <v>346</v>
      </c>
      <c r="D111" s="201" t="s">
        <v>16</v>
      </c>
      <c r="E111" s="188" t="s">
        <v>365</v>
      </c>
      <c r="F111" s="113"/>
      <c r="G111" s="69"/>
      <c r="H111" s="77"/>
      <c r="I111" s="726"/>
      <c r="J111" s="283" t="s">
        <v>376</v>
      </c>
      <c r="K111" s="44" t="s">
        <v>1259</v>
      </c>
      <c r="L111" s="61" t="s">
        <v>1259</v>
      </c>
      <c r="M111" s="61" t="s">
        <v>1259</v>
      </c>
      <c r="N111" s="16" t="s">
        <v>23</v>
      </c>
    </row>
    <row r="112" spans="1:14" ht="26.25" thickBot="1">
      <c r="A112" s="1234"/>
      <c r="B112" s="907"/>
      <c r="C112" s="172" t="s">
        <v>346</v>
      </c>
      <c r="D112" s="241" t="s">
        <v>16</v>
      </c>
      <c r="E112" s="188" t="s">
        <v>365</v>
      </c>
      <c r="F112" s="113"/>
      <c r="G112" s="69"/>
      <c r="H112" s="77"/>
      <c r="I112" s="726"/>
      <c r="J112" s="283" t="s">
        <v>1007</v>
      </c>
      <c r="K112" s="44" t="s">
        <v>1219</v>
      </c>
      <c r="L112" s="61" t="s">
        <v>1219</v>
      </c>
      <c r="M112" s="61" t="s">
        <v>1219</v>
      </c>
      <c r="N112" s="16" t="s">
        <v>23</v>
      </c>
    </row>
    <row r="113" spans="1:14" ht="13.5" thickBot="1">
      <c r="A113" s="1235"/>
      <c r="B113" s="907"/>
      <c r="C113" s="168"/>
      <c r="D113" s="1242" t="s">
        <v>12</v>
      </c>
      <c r="E113" s="1242"/>
      <c r="F113" s="78">
        <f>SUM(F93:F112)</f>
        <v>176.1</v>
      </c>
      <c r="G113" s="712">
        <f>SUM(G93:G112)</f>
        <v>189.6</v>
      </c>
      <c r="H113" s="78">
        <f>SUM(H93:H112)</f>
        <v>201.2</v>
      </c>
      <c r="I113" s="726" t="s">
        <v>655</v>
      </c>
      <c r="J113" s="243"/>
      <c r="K113" s="828"/>
      <c r="L113" s="184"/>
      <c r="M113" s="184"/>
      <c r="N113" s="16"/>
    </row>
    <row r="114" spans="1:14">
      <c r="A114" s="1248" t="s">
        <v>581</v>
      </c>
      <c r="B114" s="907" t="s">
        <v>377</v>
      </c>
      <c r="C114" s="60" t="s">
        <v>7</v>
      </c>
      <c r="D114" s="57" t="s">
        <v>16</v>
      </c>
      <c r="E114" s="186" t="s">
        <v>365</v>
      </c>
      <c r="F114" s="113">
        <v>12</v>
      </c>
      <c r="G114" s="69">
        <v>12</v>
      </c>
      <c r="H114" s="77">
        <v>12</v>
      </c>
      <c r="I114" s="173"/>
      <c r="J114" s="282" t="s">
        <v>1251</v>
      </c>
      <c r="K114" s="44" t="s">
        <v>1252</v>
      </c>
      <c r="L114" s="61" t="s">
        <v>1252</v>
      </c>
      <c r="M114" s="61" t="s">
        <v>1252</v>
      </c>
      <c r="N114" s="16" t="s">
        <v>23</v>
      </c>
    </row>
    <row r="115" spans="1:14" ht="13.5" thickBot="1">
      <c r="A115" s="1248"/>
      <c r="B115" s="907"/>
      <c r="C115" s="11"/>
      <c r="D115" s="202"/>
      <c r="E115" s="186"/>
      <c r="F115" s="113"/>
      <c r="G115" s="69"/>
      <c r="H115" s="77"/>
      <c r="I115" s="173"/>
      <c r="J115" s="282"/>
      <c r="K115" s="44"/>
      <c r="L115" s="61"/>
      <c r="M115" s="61"/>
      <c r="N115" s="16"/>
    </row>
    <row r="116" spans="1:14" ht="13.5" thickBot="1">
      <c r="A116" s="1187"/>
      <c r="B116" s="907"/>
      <c r="C116" s="168"/>
      <c r="D116" s="1241" t="s">
        <v>12</v>
      </c>
      <c r="E116" s="1242"/>
      <c r="F116" s="78">
        <f t="shared" ref="F116" si="27">SUM(F114:F115)</f>
        <v>12</v>
      </c>
      <c r="G116" s="712">
        <f>SUM(G114:G115)</f>
        <v>12</v>
      </c>
      <c r="H116" s="78">
        <f>SUM(H114:H115)</f>
        <v>12</v>
      </c>
      <c r="I116" s="727" t="s">
        <v>1819</v>
      </c>
      <c r="J116" s="281"/>
      <c r="K116" s="834"/>
      <c r="L116" s="70"/>
      <c r="M116" s="7"/>
      <c r="N116" s="16"/>
    </row>
    <row r="117" spans="1:14" ht="38.25">
      <c r="A117" s="907" t="s">
        <v>553</v>
      </c>
      <c r="B117" s="907" t="s">
        <v>490</v>
      </c>
      <c r="C117" s="172" t="s">
        <v>7</v>
      </c>
      <c r="D117" s="62" t="s">
        <v>16</v>
      </c>
      <c r="E117" s="158" t="s">
        <v>365</v>
      </c>
      <c r="F117" s="113">
        <v>20</v>
      </c>
      <c r="G117" s="69">
        <v>20</v>
      </c>
      <c r="H117" s="77"/>
      <c r="I117" s="5"/>
      <c r="J117" s="248" t="s">
        <v>711</v>
      </c>
      <c r="K117" s="44" t="s">
        <v>7</v>
      </c>
      <c r="L117" s="61" t="s">
        <v>7</v>
      </c>
      <c r="M117" s="61"/>
      <c r="N117" s="16" t="s">
        <v>23</v>
      </c>
    </row>
    <row r="118" spans="1:14" ht="38.25">
      <c r="A118" s="907"/>
      <c r="B118" s="907"/>
      <c r="C118" s="61" t="s">
        <v>7</v>
      </c>
      <c r="D118" s="63" t="s">
        <v>16</v>
      </c>
      <c r="E118" s="41" t="s">
        <v>365</v>
      </c>
      <c r="F118" s="113">
        <v>15</v>
      </c>
      <c r="G118" s="69"/>
      <c r="H118" s="77"/>
      <c r="I118" s="5"/>
      <c r="J118" s="231" t="s">
        <v>1390</v>
      </c>
      <c r="K118" s="540">
        <v>1</v>
      </c>
      <c r="L118" s="61"/>
      <c r="M118" s="61"/>
      <c r="N118" s="16" t="s">
        <v>23</v>
      </c>
    </row>
    <row r="119" spans="1:14" ht="26.25" thickBot="1">
      <c r="A119" s="907"/>
      <c r="B119" s="907"/>
      <c r="C119" s="47" t="s">
        <v>7</v>
      </c>
      <c r="D119" s="71" t="s">
        <v>16</v>
      </c>
      <c r="E119" s="72" t="s">
        <v>365</v>
      </c>
      <c r="F119" s="113">
        <v>11</v>
      </c>
      <c r="G119" s="69">
        <v>10</v>
      </c>
      <c r="H119" s="77">
        <v>10</v>
      </c>
      <c r="I119" s="5"/>
      <c r="J119" s="254" t="s">
        <v>812</v>
      </c>
      <c r="K119" s="835" t="s">
        <v>10</v>
      </c>
      <c r="L119" s="34" t="s">
        <v>10</v>
      </c>
      <c r="M119" s="61" t="s">
        <v>10</v>
      </c>
      <c r="N119" s="16" t="s">
        <v>23</v>
      </c>
    </row>
    <row r="120" spans="1:14" ht="13.5" thickBot="1">
      <c r="A120" s="907"/>
      <c r="B120" s="907"/>
      <c r="C120" s="61"/>
      <c r="D120" s="1247" t="s">
        <v>12</v>
      </c>
      <c r="E120" s="1244"/>
      <c r="F120" s="78">
        <f>SUM(F117:F119)</f>
        <v>46</v>
      </c>
      <c r="G120" s="712">
        <f>SUM(G117:G119)</f>
        <v>30</v>
      </c>
      <c r="H120" s="78">
        <f>SUM(H117:H119)</f>
        <v>10</v>
      </c>
      <c r="I120" s="725" t="s">
        <v>1821</v>
      </c>
      <c r="J120" s="255"/>
      <c r="K120" s="827"/>
      <c r="L120" s="7"/>
      <c r="M120" s="7"/>
      <c r="N120" s="76"/>
    </row>
    <row r="121" spans="1:14" ht="13.5" thickBot="1">
      <c r="A121" s="289" t="s">
        <v>551</v>
      </c>
      <c r="B121" s="594" t="s">
        <v>11</v>
      </c>
      <c r="C121" s="189"/>
      <c r="D121" s="190"/>
      <c r="E121" s="190"/>
      <c r="F121" s="517">
        <f>SUM(F113+F116+F120)</f>
        <v>234.1</v>
      </c>
      <c r="G121" s="108">
        <f>SUM(G113+G116+G120)</f>
        <v>231.6</v>
      </c>
      <c r="H121" s="517">
        <f>SUM(H113+H116+H120)</f>
        <v>223.2</v>
      </c>
      <c r="I121" s="728"/>
      <c r="J121" s="242"/>
      <c r="K121" s="827"/>
      <c r="L121" s="7"/>
      <c r="M121" s="7"/>
      <c r="N121" s="45"/>
    </row>
    <row r="122" spans="1:14" s="12" customFormat="1" ht="13.5" thickBot="1">
      <c r="A122" s="288" t="s">
        <v>5</v>
      </c>
      <c r="B122" s="594" t="s">
        <v>13</v>
      </c>
      <c r="C122" s="97"/>
      <c r="D122" s="191"/>
      <c r="E122" s="191"/>
      <c r="F122" s="520">
        <f>SUM(F71+F91+F121)</f>
        <v>1685.94</v>
      </c>
      <c r="G122" s="724">
        <f>SUM(G71+G91+G121)</f>
        <v>5248.5</v>
      </c>
      <c r="H122" s="520">
        <f>SUM(H71+H91+H121)</f>
        <v>4617</v>
      </c>
      <c r="I122" s="729"/>
      <c r="J122" s="243"/>
      <c r="K122" s="827"/>
      <c r="L122" s="7"/>
      <c r="M122" s="7"/>
      <c r="N122" s="76"/>
    </row>
    <row r="123" spans="1:14" s="12" customFormat="1" ht="13.5" thickBot="1">
      <c r="A123" s="146" t="s">
        <v>6</v>
      </c>
      <c r="B123" s="1197" t="s">
        <v>379</v>
      </c>
      <c r="C123" s="1198"/>
      <c r="D123" s="1198"/>
      <c r="E123" s="1198"/>
      <c r="F123" s="715"/>
      <c r="G123" s="722"/>
      <c r="H123" s="715"/>
      <c r="I123" s="462"/>
      <c r="J123" s="281"/>
      <c r="K123" s="828"/>
      <c r="L123" s="184"/>
      <c r="M123" s="185"/>
      <c r="N123" s="147"/>
    </row>
    <row r="124" spans="1:14" s="12" customFormat="1" ht="13.5" thickBot="1">
      <c r="A124" s="287" t="s">
        <v>541</v>
      </c>
      <c r="B124" s="1194" t="s">
        <v>380</v>
      </c>
      <c r="C124" s="1081"/>
      <c r="D124" s="1081"/>
      <c r="E124" s="1081"/>
      <c r="F124" s="625"/>
      <c r="G124" s="808"/>
      <c r="H124" s="625"/>
      <c r="I124" s="462"/>
      <c r="J124" s="281"/>
      <c r="K124" s="834"/>
      <c r="L124" s="70"/>
      <c r="M124" s="7"/>
      <c r="N124" s="16"/>
    </row>
    <row r="125" spans="1:14">
      <c r="A125" s="907" t="s">
        <v>542</v>
      </c>
      <c r="B125" s="907" t="s">
        <v>383</v>
      </c>
      <c r="C125" s="61" t="s">
        <v>7</v>
      </c>
      <c r="D125" s="151" t="s">
        <v>16</v>
      </c>
      <c r="E125" s="84" t="s">
        <v>381</v>
      </c>
      <c r="F125" s="77">
        <v>4</v>
      </c>
      <c r="G125" s="69">
        <v>4</v>
      </c>
      <c r="H125" s="77">
        <v>4</v>
      </c>
      <c r="I125" s="725"/>
      <c r="J125" s="254" t="s">
        <v>1226</v>
      </c>
      <c r="K125" s="833" t="s">
        <v>8</v>
      </c>
      <c r="L125" s="205" t="s">
        <v>8</v>
      </c>
      <c r="M125" s="205" t="s">
        <v>8</v>
      </c>
      <c r="N125" s="16" t="s">
        <v>23</v>
      </c>
    </row>
    <row r="126" spans="1:14" ht="26.25" thickBot="1">
      <c r="A126" s="907"/>
      <c r="B126" s="907"/>
      <c r="C126" s="168" t="s">
        <v>7</v>
      </c>
      <c r="D126" s="204" t="s">
        <v>16</v>
      </c>
      <c r="E126" s="188" t="s">
        <v>381</v>
      </c>
      <c r="F126" s="113">
        <v>1</v>
      </c>
      <c r="G126" s="403">
        <v>1</v>
      </c>
      <c r="H126" s="113">
        <v>1</v>
      </c>
      <c r="I126" s="725"/>
      <c r="J126" s="550" t="s">
        <v>1224</v>
      </c>
      <c r="K126" s="833" t="s">
        <v>1225</v>
      </c>
      <c r="L126" s="205" t="s">
        <v>1225</v>
      </c>
      <c r="M126" s="205" t="s">
        <v>1225</v>
      </c>
      <c r="N126" s="16" t="s">
        <v>23</v>
      </c>
    </row>
    <row r="127" spans="1:14" ht="13.5" thickBot="1">
      <c r="A127" s="907"/>
      <c r="B127" s="907"/>
      <c r="C127" s="61"/>
      <c r="D127" s="982" t="s">
        <v>12</v>
      </c>
      <c r="E127" s="982"/>
      <c r="F127" s="78">
        <f t="shared" ref="F127:H127" si="28">SUM(F125:F126)</f>
        <v>5</v>
      </c>
      <c r="G127" s="712">
        <f t="shared" si="28"/>
        <v>5</v>
      </c>
      <c r="H127" s="78">
        <f t="shared" si="28"/>
        <v>5</v>
      </c>
      <c r="I127" s="725" t="s">
        <v>382</v>
      </c>
      <c r="J127" s="175"/>
      <c r="K127" s="827"/>
      <c r="L127" s="7"/>
      <c r="M127" s="7"/>
      <c r="N127" s="76"/>
    </row>
    <row r="128" spans="1:14" ht="25.5">
      <c r="A128" s="907" t="s">
        <v>543</v>
      </c>
      <c r="B128" s="907" t="s">
        <v>385</v>
      </c>
      <c r="C128" s="61" t="s">
        <v>7</v>
      </c>
      <c r="D128" s="151" t="s">
        <v>16</v>
      </c>
      <c r="E128" s="84" t="s">
        <v>381</v>
      </c>
      <c r="F128" s="113">
        <v>1</v>
      </c>
      <c r="G128" s="69">
        <v>1</v>
      </c>
      <c r="H128" s="77">
        <v>1</v>
      </c>
      <c r="I128" s="725"/>
      <c r="J128" s="254" t="s">
        <v>1223</v>
      </c>
      <c r="K128" s="832" t="s">
        <v>1179</v>
      </c>
      <c r="L128" s="203" t="s">
        <v>1179</v>
      </c>
      <c r="M128" s="203" t="s">
        <v>1179</v>
      </c>
      <c r="N128" s="16" t="s">
        <v>23</v>
      </c>
    </row>
    <row r="129" spans="1:14" ht="13.5" thickBot="1">
      <c r="A129" s="907"/>
      <c r="B129" s="907"/>
      <c r="C129" s="168"/>
      <c r="D129" s="204"/>
      <c r="E129" s="188"/>
      <c r="F129" s="113"/>
      <c r="G129" s="69"/>
      <c r="H129" s="77"/>
      <c r="I129" s="725"/>
      <c r="J129" s="254"/>
      <c r="K129" s="833"/>
      <c r="L129" s="205"/>
      <c r="M129" s="205"/>
      <c r="N129" s="16"/>
    </row>
    <row r="130" spans="1:14" ht="13.5" thickBot="1">
      <c r="A130" s="907"/>
      <c r="B130" s="907"/>
      <c r="C130" s="61"/>
      <c r="D130" s="982" t="s">
        <v>12</v>
      </c>
      <c r="E130" s="982"/>
      <c r="F130" s="78">
        <f t="shared" ref="F130" si="29">SUM(F128:F129)</f>
        <v>1</v>
      </c>
      <c r="G130" s="712">
        <f>SUM(G128:G129)</f>
        <v>1</v>
      </c>
      <c r="H130" s="78">
        <f>SUM(H128:H129)</f>
        <v>1</v>
      </c>
      <c r="I130" s="725" t="s">
        <v>384</v>
      </c>
      <c r="J130" s="175"/>
      <c r="K130" s="827"/>
      <c r="L130" s="7"/>
      <c r="M130" s="7"/>
      <c r="N130" s="76"/>
    </row>
    <row r="131" spans="1:14" ht="25.5">
      <c r="A131" s="907" t="s">
        <v>810</v>
      </c>
      <c r="B131" s="1250" t="s">
        <v>1008</v>
      </c>
      <c r="C131" s="61" t="s">
        <v>7</v>
      </c>
      <c r="D131" s="151" t="s">
        <v>16</v>
      </c>
      <c r="E131" s="84" t="s">
        <v>381</v>
      </c>
      <c r="F131" s="113"/>
      <c r="G131" s="69"/>
      <c r="H131" s="77"/>
      <c r="I131" s="725"/>
      <c r="J131" s="254" t="s">
        <v>387</v>
      </c>
      <c r="K131" s="832" t="s">
        <v>1525</v>
      </c>
      <c r="L131" s="203" t="s">
        <v>1525</v>
      </c>
      <c r="M131" s="203" t="s">
        <v>1055</v>
      </c>
      <c r="N131" s="16" t="s">
        <v>23</v>
      </c>
    </row>
    <row r="132" spans="1:14" ht="13.5" thickBot="1">
      <c r="A132" s="907"/>
      <c r="B132" s="1250"/>
      <c r="C132" s="168"/>
      <c r="D132" s="204"/>
      <c r="E132" s="188"/>
      <c r="F132" s="113"/>
      <c r="G132" s="69"/>
      <c r="H132" s="77"/>
      <c r="I132" s="725"/>
      <c r="J132" s="254"/>
      <c r="K132" s="833"/>
      <c r="L132" s="205"/>
      <c r="M132" s="205"/>
      <c r="N132" s="16"/>
    </row>
    <row r="133" spans="1:14" ht="13.5" thickBot="1">
      <c r="A133" s="907"/>
      <c r="B133" s="1251"/>
      <c r="C133" s="61"/>
      <c r="D133" s="982" t="s">
        <v>12</v>
      </c>
      <c r="E133" s="982"/>
      <c r="F133" s="78">
        <f t="shared" ref="F133" si="30">SUM(F131:F132)</f>
        <v>0</v>
      </c>
      <c r="G133" s="712">
        <f>SUM(G131:G132)</f>
        <v>0</v>
      </c>
      <c r="H133" s="78">
        <f>SUM(H131:H132)</f>
        <v>0</v>
      </c>
      <c r="I133" s="725" t="s">
        <v>386</v>
      </c>
      <c r="J133" s="220"/>
      <c r="K133" s="827"/>
      <c r="L133" s="7"/>
      <c r="M133" s="7"/>
      <c r="N133" s="76"/>
    </row>
    <row r="134" spans="1:14" ht="13.5" thickBot="1">
      <c r="A134" s="288" t="s">
        <v>541</v>
      </c>
      <c r="B134" s="1084" t="s">
        <v>11</v>
      </c>
      <c r="C134" s="1117"/>
      <c r="D134" s="1117"/>
      <c r="E134" s="1117"/>
      <c r="F134" s="520">
        <f t="shared" ref="F134" si="31">SUM(F127+F130+F133)</f>
        <v>6</v>
      </c>
      <c r="G134" s="724">
        <f t="shared" ref="G134:H134" si="32">SUM(G127+G130+G133)</f>
        <v>6</v>
      </c>
      <c r="H134" s="520">
        <f t="shared" si="32"/>
        <v>6</v>
      </c>
      <c r="I134" s="729"/>
      <c r="J134" s="242"/>
      <c r="K134" s="827"/>
      <c r="L134" s="7"/>
      <c r="M134" s="7"/>
      <c r="N134" s="45"/>
    </row>
    <row r="135" spans="1:14" s="12" customFormat="1" ht="13.5" thickBot="1">
      <c r="A135" s="288" t="s">
        <v>6</v>
      </c>
      <c r="B135" s="1084" t="s">
        <v>13</v>
      </c>
      <c r="C135" s="1117"/>
      <c r="D135" s="1117"/>
      <c r="E135" s="1117"/>
      <c r="F135" s="520">
        <f t="shared" ref="F135" si="33">SUM(F134)</f>
        <v>6</v>
      </c>
      <c r="G135" s="724">
        <f>SUM(G134)</f>
        <v>6</v>
      </c>
      <c r="H135" s="523">
        <f>SUM(H134)</f>
        <v>6</v>
      </c>
      <c r="I135" s="812"/>
      <c r="J135" s="811"/>
      <c r="K135" s="827"/>
      <c r="L135" s="7"/>
      <c r="M135" s="7"/>
      <c r="N135" s="76"/>
    </row>
    <row r="136" spans="1:14" s="12" customFormat="1" ht="13.5" thickBot="1">
      <c r="A136" s="146" t="s">
        <v>17</v>
      </c>
      <c r="B136" s="1160" t="s">
        <v>389</v>
      </c>
      <c r="C136" s="1161"/>
      <c r="D136" s="1161"/>
      <c r="E136" s="1161"/>
      <c r="F136" s="715"/>
      <c r="G136" s="722"/>
      <c r="H136" s="809"/>
      <c r="I136" s="813"/>
      <c r="J136" s="464"/>
      <c r="K136" s="828"/>
      <c r="L136" s="184"/>
      <c r="M136" s="185"/>
      <c r="N136" s="147"/>
    </row>
    <row r="137" spans="1:14" s="12" customFormat="1" ht="13.5" thickBot="1">
      <c r="A137" s="287" t="s">
        <v>591</v>
      </c>
      <c r="B137" s="1194" t="s">
        <v>390</v>
      </c>
      <c r="C137" s="1081"/>
      <c r="D137" s="1081"/>
      <c r="E137" s="1081"/>
      <c r="F137" s="716"/>
      <c r="G137" s="723"/>
      <c r="H137" s="810"/>
      <c r="I137" s="813"/>
      <c r="J137" s="464"/>
      <c r="K137" s="834"/>
      <c r="L137" s="70"/>
      <c r="M137" s="7"/>
      <c r="N137" s="16"/>
    </row>
    <row r="138" spans="1:14" s="20" customFormat="1" ht="25.5">
      <c r="A138" s="907" t="s">
        <v>592</v>
      </c>
      <c r="B138" s="1245" t="s">
        <v>767</v>
      </c>
      <c r="C138" s="28">
        <v>1</v>
      </c>
      <c r="D138" s="50" t="s">
        <v>16</v>
      </c>
      <c r="E138" s="59" t="s">
        <v>355</v>
      </c>
      <c r="F138" s="77">
        <v>55</v>
      </c>
      <c r="G138" s="69">
        <v>60</v>
      </c>
      <c r="H138" s="77">
        <v>60</v>
      </c>
      <c r="I138" s="765"/>
      <c r="J138" s="16" t="s">
        <v>391</v>
      </c>
      <c r="K138" s="708">
        <v>25</v>
      </c>
      <c r="L138" s="79">
        <v>30</v>
      </c>
      <c r="M138" s="79">
        <v>30</v>
      </c>
      <c r="N138" s="16" t="s">
        <v>23</v>
      </c>
    </row>
    <row r="139" spans="1:14" s="20" customFormat="1" ht="39" thickBot="1">
      <c r="A139" s="907"/>
      <c r="B139" s="1246"/>
      <c r="C139" s="26">
        <v>1</v>
      </c>
      <c r="D139" s="50" t="s">
        <v>16</v>
      </c>
      <c r="E139" s="53" t="s">
        <v>355</v>
      </c>
      <c r="F139" s="113">
        <v>10</v>
      </c>
      <c r="G139" s="69">
        <v>15</v>
      </c>
      <c r="H139" s="77">
        <v>15</v>
      </c>
      <c r="I139" s="5"/>
      <c r="J139" s="16" t="s">
        <v>755</v>
      </c>
      <c r="K139" s="708">
        <v>10</v>
      </c>
      <c r="L139" s="79">
        <v>10</v>
      </c>
      <c r="M139" s="79">
        <v>10</v>
      </c>
      <c r="N139" s="16" t="s">
        <v>23</v>
      </c>
    </row>
    <row r="140" spans="1:14" s="20" customFormat="1" ht="26.25" thickBot="1">
      <c r="A140" s="907"/>
      <c r="B140" s="1246"/>
      <c r="C140" s="26"/>
      <c r="D140" s="1237" t="s">
        <v>12</v>
      </c>
      <c r="E140" s="1238"/>
      <c r="F140" s="122">
        <f>SUM(F138:F139)</f>
        <v>65</v>
      </c>
      <c r="G140" s="410">
        <f>SUM(G138:G139)</f>
        <v>75</v>
      </c>
      <c r="H140" s="122">
        <f>SUM(H138:H139)</f>
        <v>75</v>
      </c>
      <c r="I140" s="765" t="s">
        <v>656</v>
      </c>
      <c r="J140" s="116"/>
      <c r="K140" s="708"/>
      <c r="L140" s="79"/>
      <c r="M140" s="79"/>
      <c r="N140" s="16"/>
    </row>
    <row r="141" spans="1:14" s="20" customFormat="1" ht="25.5">
      <c r="A141" s="907" t="s">
        <v>593</v>
      </c>
      <c r="B141" s="1245" t="s">
        <v>460</v>
      </c>
      <c r="C141" s="28">
        <v>1</v>
      </c>
      <c r="D141" s="50" t="s">
        <v>16</v>
      </c>
      <c r="E141" s="59" t="s">
        <v>343</v>
      </c>
      <c r="F141" s="113">
        <v>1</v>
      </c>
      <c r="G141" s="69">
        <v>1</v>
      </c>
      <c r="H141" s="77">
        <v>1</v>
      </c>
      <c r="I141" s="725"/>
      <c r="J141" s="16" t="s">
        <v>756</v>
      </c>
      <c r="K141" s="708" t="s">
        <v>1179</v>
      </c>
      <c r="L141" s="79" t="s">
        <v>1179</v>
      </c>
      <c r="M141" s="79" t="s">
        <v>1179</v>
      </c>
      <c r="N141" s="16" t="s">
        <v>23</v>
      </c>
    </row>
    <row r="142" spans="1:14" s="20" customFormat="1" ht="39" thickBot="1">
      <c r="A142" s="907"/>
      <c r="B142" s="1245"/>
      <c r="C142" s="28">
        <v>1</v>
      </c>
      <c r="D142" s="50" t="s">
        <v>16</v>
      </c>
      <c r="E142" s="59" t="s">
        <v>343</v>
      </c>
      <c r="F142" s="113">
        <v>1.5</v>
      </c>
      <c r="G142" s="69">
        <v>1.5</v>
      </c>
      <c r="H142" s="77">
        <v>1.5</v>
      </c>
      <c r="I142" s="5"/>
      <c r="J142" s="16" t="s">
        <v>1013</v>
      </c>
      <c r="K142" s="708" t="s">
        <v>1180</v>
      </c>
      <c r="L142" s="26" t="s">
        <v>1180</v>
      </c>
      <c r="M142" s="79" t="s">
        <v>1180</v>
      </c>
      <c r="N142" s="16" t="s">
        <v>23</v>
      </c>
    </row>
    <row r="143" spans="1:14" s="20" customFormat="1" ht="26.25" thickBot="1">
      <c r="A143" s="930"/>
      <c r="B143" s="1246"/>
      <c r="C143" s="26"/>
      <c r="D143" s="1237" t="s">
        <v>12</v>
      </c>
      <c r="E143" s="1238"/>
      <c r="F143" s="122">
        <f t="shared" ref="F143" si="34">SUM(F141:F142)</f>
        <v>2.5</v>
      </c>
      <c r="G143" s="410">
        <f>SUM(G141:G142)</f>
        <v>2.5</v>
      </c>
      <c r="H143" s="122">
        <f>SUM(H141:H142)</f>
        <v>2.5</v>
      </c>
      <c r="I143" s="725" t="s">
        <v>977</v>
      </c>
      <c r="J143" s="16"/>
      <c r="K143" s="708"/>
      <c r="L143" s="26"/>
      <c r="M143" s="79"/>
      <c r="N143" s="16"/>
    </row>
    <row r="144" spans="1:14" s="20" customFormat="1" ht="25.5">
      <c r="A144" s="907" t="s">
        <v>662</v>
      </c>
      <c r="B144" s="1245" t="s">
        <v>1434</v>
      </c>
      <c r="C144" s="28">
        <v>1</v>
      </c>
      <c r="D144" s="50" t="s">
        <v>16</v>
      </c>
      <c r="E144" s="59" t="s">
        <v>355</v>
      </c>
      <c r="F144" s="113">
        <v>20</v>
      </c>
      <c r="G144" s="69">
        <v>25</v>
      </c>
      <c r="H144" s="77">
        <v>30</v>
      </c>
      <c r="I144" s="725"/>
      <c r="J144" s="16" t="s">
        <v>391</v>
      </c>
      <c r="K144" s="708">
        <v>2</v>
      </c>
      <c r="L144" s="79">
        <v>2</v>
      </c>
      <c r="M144" s="79">
        <v>2</v>
      </c>
      <c r="N144" s="16" t="s">
        <v>23</v>
      </c>
    </row>
    <row r="145" spans="1:14" s="20" customFormat="1" ht="13.5" thickBot="1">
      <c r="A145" s="907"/>
      <c r="B145" s="1246"/>
      <c r="C145" s="26"/>
      <c r="D145" s="50"/>
      <c r="E145" s="53"/>
      <c r="F145" s="113"/>
      <c r="G145" s="69"/>
      <c r="H145" s="77"/>
      <c r="I145" s="725"/>
      <c r="J145" s="16"/>
      <c r="K145" s="708"/>
      <c r="L145" s="79"/>
      <c r="M145" s="79"/>
      <c r="N145" s="16"/>
    </row>
    <row r="146" spans="1:14" s="20" customFormat="1" ht="13.5" thickBot="1">
      <c r="A146" s="907"/>
      <c r="B146" s="1246"/>
      <c r="C146" s="26"/>
      <c r="D146" s="1237" t="s">
        <v>12</v>
      </c>
      <c r="E146" s="1238"/>
      <c r="F146" s="122">
        <f t="shared" ref="F146" si="35">SUM(F144:F145)</f>
        <v>20</v>
      </c>
      <c r="G146" s="410">
        <f>SUM(G144:G145)</f>
        <v>25</v>
      </c>
      <c r="H146" s="122">
        <f>SUM(H144:H145)</f>
        <v>30</v>
      </c>
      <c r="I146" s="725" t="s">
        <v>392</v>
      </c>
      <c r="J146" s="116"/>
      <c r="K146" s="708"/>
      <c r="L146" s="79"/>
      <c r="M146" s="79"/>
      <c r="N146" s="16"/>
    </row>
    <row r="147" spans="1:14" s="20" customFormat="1" ht="25.5">
      <c r="A147" s="907" t="s">
        <v>703</v>
      </c>
      <c r="B147" s="1245" t="s">
        <v>663</v>
      </c>
      <c r="C147" s="28">
        <v>1</v>
      </c>
      <c r="D147" s="50" t="s">
        <v>16</v>
      </c>
      <c r="E147" s="59" t="s">
        <v>355</v>
      </c>
      <c r="F147" s="113">
        <v>20</v>
      </c>
      <c r="G147" s="69"/>
      <c r="H147" s="77"/>
      <c r="I147" s="725"/>
      <c r="J147" s="16" t="s">
        <v>664</v>
      </c>
      <c r="K147" s="708">
        <v>45</v>
      </c>
      <c r="L147" s="604"/>
      <c r="M147" s="79"/>
      <c r="N147" s="16" t="s">
        <v>23</v>
      </c>
    </row>
    <row r="148" spans="1:14" s="20" customFormat="1" ht="26.25" thickBot="1">
      <c r="A148" s="907"/>
      <c r="B148" s="1246"/>
      <c r="C148" s="26">
        <v>1</v>
      </c>
      <c r="D148" s="50" t="s">
        <v>16</v>
      </c>
      <c r="E148" s="53" t="s">
        <v>355</v>
      </c>
      <c r="F148" s="113">
        <v>16</v>
      </c>
      <c r="G148" s="69"/>
      <c r="H148" s="77"/>
      <c r="I148" s="725"/>
      <c r="J148" s="16" t="s">
        <v>664</v>
      </c>
      <c r="K148" s="79">
        <v>25</v>
      </c>
      <c r="L148" s="604"/>
      <c r="M148" s="79"/>
      <c r="N148" s="16" t="s">
        <v>23</v>
      </c>
    </row>
    <row r="149" spans="1:14" s="20" customFormat="1" ht="13.5" thickBot="1">
      <c r="A149" s="907"/>
      <c r="B149" s="1246"/>
      <c r="C149" s="26"/>
      <c r="D149" s="1237" t="s">
        <v>12</v>
      </c>
      <c r="E149" s="1238"/>
      <c r="F149" s="122">
        <f t="shared" ref="F149" si="36">SUM(F147:F148)</f>
        <v>36</v>
      </c>
      <c r="G149" s="410">
        <f>SUM(G147:G148)</f>
        <v>0</v>
      </c>
      <c r="H149" s="122">
        <f>SUM(H147:H148)</f>
        <v>0</v>
      </c>
      <c r="I149" s="725" t="s">
        <v>392</v>
      </c>
      <c r="J149" s="116"/>
      <c r="K149" s="79"/>
      <c r="L149" s="79"/>
      <c r="M149" s="79"/>
      <c r="N149" s="16"/>
    </row>
    <row r="150" spans="1:14" ht="13.5" thickBot="1">
      <c r="A150" s="293" t="s">
        <v>591</v>
      </c>
      <c r="B150" s="1163" t="s">
        <v>11</v>
      </c>
      <c r="C150" s="1158"/>
      <c r="D150" s="1158"/>
      <c r="E150" s="1158"/>
      <c r="F150" s="517">
        <f>SUM(F140+F143+F146+F149)</f>
        <v>123.5</v>
      </c>
      <c r="G150" s="517">
        <f t="shared" ref="G150:H150" si="37">SUM(G140+G143+G146+G149)</f>
        <v>102.5</v>
      </c>
      <c r="H150" s="517">
        <f t="shared" si="37"/>
        <v>107.5</v>
      </c>
      <c r="I150" s="460"/>
      <c r="J150" s="242"/>
      <c r="K150" s="7"/>
      <c r="L150" s="7"/>
      <c r="M150" s="7"/>
      <c r="N150" s="45"/>
    </row>
    <row r="151" spans="1:14" s="12" customFormat="1" ht="13.5" thickBot="1">
      <c r="A151" s="292" t="s">
        <v>17</v>
      </c>
      <c r="B151" s="1163" t="s">
        <v>13</v>
      </c>
      <c r="C151" s="1158"/>
      <c r="D151" s="1158"/>
      <c r="E151" s="1158"/>
      <c r="F151" s="78">
        <f t="shared" ref="F151" si="38">SUM(F150)</f>
        <v>123.5</v>
      </c>
      <c r="G151" s="712">
        <f>SUM(G150)</f>
        <v>102.5</v>
      </c>
      <c r="H151" s="78">
        <f>SUM(H150)</f>
        <v>107.5</v>
      </c>
      <c r="I151" s="729"/>
      <c r="J151" s="243"/>
      <c r="K151" s="7"/>
      <c r="L151" s="7"/>
      <c r="M151" s="7"/>
      <c r="N151" s="76"/>
    </row>
    <row r="152" spans="1:14" s="206" customFormat="1" ht="13.5" thickBot="1">
      <c r="A152" s="1162" t="s">
        <v>186</v>
      </c>
      <c r="B152" s="1162"/>
      <c r="C152" s="1162"/>
      <c r="D152" s="1162"/>
      <c r="E152" s="1162"/>
      <c r="F152" s="518">
        <f>SUM(F49+F122+F135+F151)</f>
        <v>2408.1</v>
      </c>
      <c r="G152" s="525">
        <f>SUM(G49+G122+G135+G151)</f>
        <v>5915.2</v>
      </c>
      <c r="H152" s="518">
        <f>SUM(H49+H122+H135+H151)</f>
        <v>5213.6000000000004</v>
      </c>
      <c r="I152" s="730"/>
      <c r="J152" s="175"/>
      <c r="K152" s="7"/>
      <c r="L152" s="7"/>
      <c r="M152" s="7"/>
      <c r="N152" s="175"/>
    </row>
    <row r="153" spans="1:14" s="206" customFormat="1" ht="13.5" thickBot="1">
      <c r="A153" s="177"/>
      <c r="B153" s="342"/>
      <c r="C153" s="23"/>
      <c r="D153" s="177"/>
      <c r="E153" s="177"/>
      <c r="F153" s="108"/>
      <c r="G153" s="108"/>
      <c r="H153" s="108"/>
      <c r="I153" s="23"/>
      <c r="J153" s="178"/>
      <c r="K153" s="133"/>
      <c r="L153" s="133"/>
      <c r="M153" s="133"/>
      <c r="N153" s="178"/>
    </row>
    <row r="154" spans="1:14" s="30" customFormat="1" ht="26.25" thickBot="1">
      <c r="A154" s="983" t="s">
        <v>528</v>
      </c>
      <c r="B154" s="984"/>
      <c r="C154" s="984"/>
      <c r="D154" s="984"/>
      <c r="E154" s="985"/>
      <c r="F154" s="294" t="s">
        <v>1047</v>
      </c>
      <c r="G154" s="39" t="s">
        <v>719</v>
      </c>
      <c r="H154" s="39" t="s">
        <v>1046</v>
      </c>
      <c r="I154" s="107"/>
      <c r="J154" s="99"/>
      <c r="K154" s="40"/>
      <c r="L154" s="40"/>
      <c r="M154" s="40"/>
      <c r="N154" s="99"/>
    </row>
    <row r="155" spans="1:14" ht="13.5" thickBot="1">
      <c r="A155" s="986" t="s">
        <v>73</v>
      </c>
      <c r="B155" s="987"/>
      <c r="C155" s="987"/>
      <c r="D155" s="987"/>
      <c r="E155" s="988"/>
      <c r="F155" s="105">
        <f>SUM(F156:F161)</f>
        <v>1966.16</v>
      </c>
      <c r="G155" s="105">
        <f>SUM(G156:G161)</f>
        <v>2543.6000000000004</v>
      </c>
      <c r="H155" s="78">
        <f>SUM(H156:H161)</f>
        <v>2224.6000000000004</v>
      </c>
      <c r="I155" s="108"/>
      <c r="J155" s="207"/>
      <c r="K155" s="133"/>
      <c r="L155" s="133"/>
      <c r="M155" s="133"/>
    </row>
    <row r="156" spans="1:14">
      <c r="A156" s="1016" t="s">
        <v>67</v>
      </c>
      <c r="B156" s="1017"/>
      <c r="C156" s="1017"/>
      <c r="D156" s="1017"/>
      <c r="E156" s="1018"/>
      <c r="F156" s="106">
        <f>SUMIF(D7:D153,"SB",F7:F153)</f>
        <v>1173.9000000000001</v>
      </c>
      <c r="G156" s="106">
        <f>SUMIF(D10:D154,"SB",G10:G154)</f>
        <v>2520.6000000000004</v>
      </c>
      <c r="H156" s="113">
        <f>SUMIF(D10:D154,"SB",H10:H154)</f>
        <v>2224.6000000000004</v>
      </c>
      <c r="I156" s="74"/>
      <c r="J156" s="208"/>
      <c r="K156" s="40"/>
      <c r="L156" s="40"/>
      <c r="M156" s="40"/>
    </row>
    <row r="157" spans="1:14">
      <c r="A157" s="1001" t="s">
        <v>68</v>
      </c>
      <c r="B157" s="1002"/>
      <c r="C157" s="1002"/>
      <c r="D157" s="1002"/>
      <c r="E157" s="1003"/>
      <c r="F157" s="106">
        <f>SUMIF(D7:D154,"VD",F7:F154)</f>
        <v>0</v>
      </c>
      <c r="G157" s="106">
        <f>SUMIF(D10:D154,"VD",G10:G154)</f>
        <v>0</v>
      </c>
      <c r="H157" s="113">
        <f>SUMIF(D10:D154,"VD",H10:H154)</f>
        <v>0</v>
      </c>
      <c r="I157" s="74"/>
      <c r="J157" s="208"/>
      <c r="K157" s="40"/>
      <c r="L157" s="40"/>
      <c r="M157" s="40"/>
    </row>
    <row r="158" spans="1:14">
      <c r="A158" s="1001" t="s">
        <v>69</v>
      </c>
      <c r="B158" s="1002"/>
      <c r="C158" s="1002"/>
      <c r="D158" s="1002"/>
      <c r="E158" s="1003"/>
      <c r="F158" s="106">
        <f>SUMIF(D7:D153,"SP",F7:F153)</f>
        <v>0</v>
      </c>
      <c r="G158" s="106">
        <f>SUMIF(D10:D154,"SP",G10:G154)</f>
        <v>0</v>
      </c>
      <c r="H158" s="113">
        <f>SUMIF(D10:D154,"SP",H10:H154)</f>
        <v>0</v>
      </c>
      <c r="I158" s="74"/>
      <c r="J158" s="208"/>
      <c r="K158" s="40"/>
      <c r="L158" s="40"/>
      <c r="M158" s="40"/>
    </row>
    <row r="159" spans="1:14">
      <c r="A159" s="1001" t="s">
        <v>70</v>
      </c>
      <c r="B159" s="1002"/>
      <c r="C159" s="1002"/>
      <c r="D159" s="1002"/>
      <c r="E159" s="1003"/>
      <c r="F159" s="106">
        <f>SUMIF(D7:D153,"ESB",F7:F153)</f>
        <v>72.259999999999991</v>
      </c>
      <c r="G159" s="106">
        <f>SUMIF(D10:D154,"ESB",G10:G154)</f>
        <v>23</v>
      </c>
      <c r="H159" s="113">
        <f>SUMIF(D10:D154,"ESB",H10:H154)</f>
        <v>0</v>
      </c>
      <c r="I159" s="74"/>
      <c r="J159" s="208"/>
      <c r="K159" s="40"/>
      <c r="L159" s="40"/>
      <c r="M159" s="40"/>
    </row>
    <row r="160" spans="1:14">
      <c r="A160" s="1001" t="s">
        <v>71</v>
      </c>
      <c r="B160" s="1002"/>
      <c r="C160" s="1002"/>
      <c r="D160" s="1002"/>
      <c r="E160" s="1003"/>
      <c r="F160" s="106">
        <f>SUMIF(D7:D152,"SL",F7:F152)</f>
        <v>720</v>
      </c>
      <c r="G160" s="106">
        <f>SUMIF(D10:D154,"SL",G10:G154)</f>
        <v>0</v>
      </c>
      <c r="H160" s="113">
        <f>SUMIF(D10:D154,"SL",H10:H154)</f>
        <v>0</v>
      </c>
      <c r="I160" s="74"/>
      <c r="J160" s="208"/>
      <c r="K160" s="40"/>
      <c r="L160" s="40"/>
      <c r="M160" s="40"/>
    </row>
    <row r="161" spans="1:13" ht="13.5" thickBot="1">
      <c r="A161" s="1004" t="s">
        <v>72</v>
      </c>
      <c r="B161" s="1005"/>
      <c r="C161" s="1005"/>
      <c r="D161" s="1005"/>
      <c r="E161" s="1006"/>
      <c r="F161" s="106">
        <f>SUMIF(D7:D151,"AML",F7:F151)</f>
        <v>0</v>
      </c>
      <c r="G161" s="106">
        <f>SUMIF(D9:D154,"AML",G9:G154)</f>
        <v>0</v>
      </c>
      <c r="H161" s="119">
        <f>SUMIF(D10:D154,"KLB",H10:H154)</f>
        <v>0</v>
      </c>
      <c r="I161" s="74"/>
      <c r="J161" s="208"/>
      <c r="K161" s="40"/>
      <c r="L161" s="40"/>
      <c r="M161" s="40"/>
    </row>
    <row r="162" spans="1:13" ht="13.5" thickBot="1">
      <c r="A162" s="986" t="s">
        <v>74</v>
      </c>
      <c r="B162" s="987"/>
      <c r="C162" s="987"/>
      <c r="D162" s="987"/>
      <c r="E162" s="988"/>
      <c r="F162" s="105">
        <f>SUM(F163:F165)</f>
        <v>441.93999999999994</v>
      </c>
      <c r="G162" s="78">
        <f>SUM(G163:G165)</f>
        <v>3371.5999999999995</v>
      </c>
      <c r="H162" s="78">
        <f>SUM(H163:H165)</f>
        <v>2989</v>
      </c>
      <c r="I162" s="74"/>
      <c r="J162" s="208"/>
      <c r="K162" s="40"/>
      <c r="L162" s="40"/>
      <c r="M162" s="40"/>
    </row>
    <row r="163" spans="1:13">
      <c r="A163" s="1007" t="s">
        <v>25</v>
      </c>
      <c r="B163" s="1008"/>
      <c r="C163" s="1008"/>
      <c r="D163" s="1008"/>
      <c r="E163" s="1009"/>
      <c r="F163" s="106">
        <f>SUMIF(D7:D153,"ES",F7:F153)</f>
        <v>434.93999999999994</v>
      </c>
      <c r="G163" s="73">
        <f>SUMIF(D7:D151,"ES",G7:G151)</f>
        <v>3364.5999999999995</v>
      </c>
      <c r="H163" s="77">
        <f>SUMIF(D10:D151,"ES",H10:H151)</f>
        <v>2982</v>
      </c>
      <c r="I163" s="74"/>
      <c r="J163" s="208"/>
      <c r="K163" s="40"/>
      <c r="L163" s="40"/>
      <c r="M163" s="40"/>
    </row>
    <row r="164" spans="1:13">
      <c r="A164" s="1010" t="s">
        <v>495</v>
      </c>
      <c r="B164" s="1011"/>
      <c r="C164" s="1011"/>
      <c r="D164" s="1011"/>
      <c r="E164" s="1012"/>
      <c r="F164" s="106">
        <f>SUMIF(D7:D153,"VB",F7:F153)</f>
        <v>0</v>
      </c>
      <c r="G164" s="244">
        <f>SUMIF(D8:D152,"VB",G8:G152)</f>
        <v>0</v>
      </c>
      <c r="H164" s="77">
        <f>SUMIF(D10:D152,"VB",H10:H152)</f>
        <v>0</v>
      </c>
      <c r="I164" s="74"/>
      <c r="J164" s="208"/>
      <c r="K164" s="40"/>
      <c r="L164" s="40"/>
      <c r="M164" s="40"/>
    </row>
    <row r="165" spans="1:13" ht="13.5" thickBot="1">
      <c r="A165" s="1013" t="s">
        <v>26</v>
      </c>
      <c r="B165" s="1014"/>
      <c r="C165" s="1014"/>
      <c r="D165" s="1014"/>
      <c r="E165" s="1015"/>
      <c r="F165" s="247">
        <f>SUMIF(D7:D153,"Kt.",F7:F153)</f>
        <v>7</v>
      </c>
      <c r="G165" s="244">
        <f>SUMIF(D9:D153,"Kt.",G9:G153)</f>
        <v>7</v>
      </c>
      <c r="H165" s="119">
        <f>SUMIF(D9:D153,"Kt.",H9:H153)</f>
        <v>7</v>
      </c>
      <c r="I165" s="108"/>
      <c r="J165" s="207"/>
      <c r="K165" s="133"/>
      <c r="L165" s="133"/>
      <c r="M165" s="133"/>
    </row>
    <row r="166" spans="1:13" ht="13.5" thickBot="1">
      <c r="A166" s="997" t="s">
        <v>75</v>
      </c>
      <c r="B166" s="998"/>
      <c r="C166" s="998"/>
      <c r="D166" s="998"/>
      <c r="E166" s="999"/>
      <c r="F166" s="78">
        <f>SUM(F155+F162)</f>
        <v>2408.1</v>
      </c>
      <c r="G166" s="78">
        <f>SUM(G155+G162)</f>
        <v>5915.2</v>
      </c>
      <c r="H166" s="78">
        <f>SUM(H155+H162)</f>
        <v>5213.6000000000004</v>
      </c>
      <c r="I166" s="74"/>
      <c r="J166" s="208"/>
      <c r="K166" s="40"/>
      <c r="L166" s="40"/>
      <c r="M166" s="40"/>
    </row>
    <row r="167" spans="1:13">
      <c r="A167" s="1007" t="s">
        <v>65</v>
      </c>
      <c r="B167" s="1008"/>
      <c r="C167" s="1008"/>
      <c r="D167" s="1008"/>
      <c r="E167" s="1009"/>
      <c r="F167" s="91">
        <f>SUMIF(C9:C155,"1R",F9:F155)</f>
        <v>1634.4739999999999</v>
      </c>
      <c r="G167" s="91">
        <f>SUMIF(C11:C155,"1R",G11:G155)</f>
        <v>5274.0999999999995</v>
      </c>
      <c r="H167" s="89">
        <f>SUMIF(C11:C155,"1R",H11:H155)</f>
        <v>4714.8999999999996</v>
      </c>
      <c r="I167" s="209"/>
      <c r="J167" s="208"/>
      <c r="K167" s="40"/>
      <c r="L167" s="40"/>
      <c r="M167" s="40"/>
    </row>
    <row r="168" spans="1:13" ht="13.5" thickBot="1">
      <c r="A168" s="1013" t="s">
        <v>66</v>
      </c>
      <c r="B168" s="1014"/>
      <c r="C168" s="1014"/>
      <c r="D168" s="1014"/>
      <c r="E168" s="1015"/>
      <c r="F168" s="68">
        <f>SUM(F166-1031.5)</f>
        <v>1376.6</v>
      </c>
      <c r="G168" s="68">
        <f>SUM(G166-F166)</f>
        <v>3507.1</v>
      </c>
      <c r="H168" s="77">
        <f>SUM(H166-G166)</f>
        <v>-701.59999999999945</v>
      </c>
      <c r="I168" s="209"/>
      <c r="J168" s="208"/>
      <c r="K168" s="40"/>
      <c r="L168" s="40"/>
      <c r="M168" s="40"/>
    </row>
    <row r="169" spans="1:13" ht="24.75" customHeight="1"/>
  </sheetData>
  <sheetProtection formatCells="0" formatColumns="0" formatRows="0" insertRows="0" insertHyperlinks="0" deleteColumns="0" sort="0"/>
  <autoFilter ref="A10:N169" xr:uid="{48CB219B-2927-43BC-B8DF-F7BF3595FF95}"/>
  <mergeCells count="138">
    <mergeCell ref="A58:A61"/>
    <mergeCell ref="B62:B64"/>
    <mergeCell ref="B58:B61"/>
    <mergeCell ref="A73:A75"/>
    <mergeCell ref="B73:B75"/>
    <mergeCell ref="D64:E64"/>
    <mergeCell ref="A62:A64"/>
    <mergeCell ref="A76:A78"/>
    <mergeCell ref="B76:B78"/>
    <mergeCell ref="D78:E78"/>
    <mergeCell ref="B72:E72"/>
    <mergeCell ref="A65:A67"/>
    <mergeCell ref="A68:A70"/>
    <mergeCell ref="B68:B70"/>
    <mergeCell ref="D70:E70"/>
    <mergeCell ref="B65:B67"/>
    <mergeCell ref="D67:E67"/>
    <mergeCell ref="D75:E75"/>
    <mergeCell ref="D61:E61"/>
    <mergeCell ref="G6:G9"/>
    <mergeCell ref="A55:A57"/>
    <mergeCell ref="A52:A54"/>
    <mergeCell ref="A24:A33"/>
    <mergeCell ref="B55:B57"/>
    <mergeCell ref="A38:A40"/>
    <mergeCell ref="A45:A47"/>
    <mergeCell ref="F6:F9"/>
    <mergeCell ref="C6:C9"/>
    <mergeCell ref="B12:E12"/>
    <mergeCell ref="A107:A113"/>
    <mergeCell ref="B107:B113"/>
    <mergeCell ref="B92:E92"/>
    <mergeCell ref="A114:A116"/>
    <mergeCell ref="A93:A106"/>
    <mergeCell ref="B94:B95"/>
    <mergeCell ref="B96:B106"/>
    <mergeCell ref="A88:A90"/>
    <mergeCell ref="B82:B84"/>
    <mergeCell ref="D113:E113"/>
    <mergeCell ref="D87:E87"/>
    <mergeCell ref="B88:B90"/>
    <mergeCell ref="D90:E90"/>
    <mergeCell ref="A79:A81"/>
    <mergeCell ref="B79:B81"/>
    <mergeCell ref="D81:E81"/>
    <mergeCell ref="A85:A87"/>
    <mergeCell ref="B85:B87"/>
    <mergeCell ref="A82:A84"/>
    <mergeCell ref="A141:A143"/>
    <mergeCell ref="A152:E152"/>
    <mergeCell ref="D120:E120"/>
    <mergeCell ref="D127:E127"/>
    <mergeCell ref="B123:E123"/>
    <mergeCell ref="B124:E124"/>
    <mergeCell ref="B128:B130"/>
    <mergeCell ref="D130:E130"/>
    <mergeCell ref="A131:A133"/>
    <mergeCell ref="A117:A120"/>
    <mergeCell ref="A147:A149"/>
    <mergeCell ref="B125:B127"/>
    <mergeCell ref="B131:B133"/>
    <mergeCell ref="A128:A130"/>
    <mergeCell ref="B141:B143"/>
    <mergeCell ref="D143:E143"/>
    <mergeCell ref="A125:A127"/>
    <mergeCell ref="B150:E150"/>
    <mergeCell ref="A168:E168"/>
    <mergeCell ref="A138:A140"/>
    <mergeCell ref="B138:B140"/>
    <mergeCell ref="D140:E140"/>
    <mergeCell ref="B136:E136"/>
    <mergeCell ref="B137:E137"/>
    <mergeCell ref="B134:E134"/>
    <mergeCell ref="B135:E135"/>
    <mergeCell ref="A155:E155"/>
    <mergeCell ref="A156:E156"/>
    <mergeCell ref="A157:E157"/>
    <mergeCell ref="A159:E159"/>
    <mergeCell ref="A160:E160"/>
    <mergeCell ref="A163:E163"/>
    <mergeCell ref="A164:E164"/>
    <mergeCell ref="A165:E165"/>
    <mergeCell ref="A166:E166"/>
    <mergeCell ref="B151:E151"/>
    <mergeCell ref="A167:E167"/>
    <mergeCell ref="A161:E161"/>
    <mergeCell ref="A154:E154"/>
    <mergeCell ref="A162:E162"/>
    <mergeCell ref="A158:E158"/>
    <mergeCell ref="A144:A146"/>
    <mergeCell ref="K1:N1"/>
    <mergeCell ref="M2:N2"/>
    <mergeCell ref="B50:E50"/>
    <mergeCell ref="B51:E51"/>
    <mergeCell ref="A17:A21"/>
    <mergeCell ref="L8:L9"/>
    <mergeCell ref="M8:M9"/>
    <mergeCell ref="J8:J9"/>
    <mergeCell ref="J6:M7"/>
    <mergeCell ref="D6:D9"/>
    <mergeCell ref="E6:E9"/>
    <mergeCell ref="A6:A9"/>
    <mergeCell ref="B6:B9"/>
    <mergeCell ref="A34:A37"/>
    <mergeCell ref="B34:B37"/>
    <mergeCell ref="D37:E37"/>
    <mergeCell ref="A41:A44"/>
    <mergeCell ref="A13:A16"/>
    <mergeCell ref="B23:E23"/>
    <mergeCell ref="N6:N9"/>
    <mergeCell ref="K8:K9"/>
    <mergeCell ref="I6:I9"/>
    <mergeCell ref="B13:B16"/>
    <mergeCell ref="H6:H9"/>
    <mergeCell ref="D146:E146"/>
    <mergeCell ref="B11:E11"/>
    <mergeCell ref="B45:B47"/>
    <mergeCell ref="D57:E57"/>
    <mergeCell ref="D149:E149"/>
    <mergeCell ref="D133:E133"/>
    <mergeCell ref="D116:E116"/>
    <mergeCell ref="B114:B116"/>
    <mergeCell ref="B52:B54"/>
    <mergeCell ref="D84:E84"/>
    <mergeCell ref="B147:B149"/>
    <mergeCell ref="D44:E44"/>
    <mergeCell ref="B24:B33"/>
    <mergeCell ref="D47:E47"/>
    <mergeCell ref="B38:B40"/>
    <mergeCell ref="D40:E40"/>
    <mergeCell ref="D54:E54"/>
    <mergeCell ref="B41:B44"/>
    <mergeCell ref="D33:E33"/>
    <mergeCell ref="D21:E21"/>
    <mergeCell ref="B17:B21"/>
    <mergeCell ref="D16:E16"/>
    <mergeCell ref="B144:B146"/>
    <mergeCell ref="B117:B120"/>
  </mergeCells>
  <phoneticPr fontId="29" type="noConversion"/>
  <pageMargins left="0.51181102362204722" right="0.51181102362204722" top="0.94488188976377963" bottom="0.35433070866141736" header="0.31496062992125984" footer="0.31496062992125984"/>
  <pageSetup paperSize="9" scale="80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EB11-C570-46AB-8DDE-2C322CAB0CD9}">
  <sheetPr codeName="Lapas9">
    <tabColor theme="4" tint="0.59999389629810485"/>
  </sheetPr>
  <dimension ref="A1:N161"/>
  <sheetViews>
    <sheetView zoomScale="91" zoomScaleNormal="91" workbookViewId="0">
      <pane ySplit="10" topLeftCell="A11" activePane="bottomLeft" state="frozen"/>
      <selection pane="bottomLeft" activeCell="R22" sqref="R22"/>
    </sheetView>
  </sheetViews>
  <sheetFormatPr defaultColWidth="9.140625" defaultRowHeight="12.75"/>
  <cols>
    <col min="1" max="1" width="8.5703125" style="140" customWidth="1"/>
    <col min="2" max="2" width="24.7109375" style="140" customWidth="1"/>
    <col min="3" max="3" width="6.28515625" style="138" customWidth="1"/>
    <col min="4" max="4" width="6.5703125" style="140" customWidth="1"/>
    <col min="5" max="5" width="11.140625" style="140" customWidth="1"/>
    <col min="6" max="6" width="11.85546875" style="74" customWidth="1"/>
    <col min="7" max="7" width="12.140625" style="74" customWidth="1"/>
    <col min="8" max="8" width="11.7109375" style="74" customWidth="1"/>
    <col min="9" max="9" width="12.42578125" style="31" customWidth="1"/>
    <col min="10" max="10" width="36.28515625" style="210" customWidth="1"/>
    <col min="11" max="12" width="7.85546875" style="10" customWidth="1"/>
    <col min="13" max="13" width="8.28515625" style="10" customWidth="1"/>
    <col min="14" max="14" width="8" style="483" customWidth="1"/>
    <col min="15" max="16384" width="9.140625" style="1"/>
  </cols>
  <sheetData>
    <row r="1" spans="1:14" ht="37.9" customHeight="1">
      <c r="G1" s="1178"/>
      <c r="H1" s="1178"/>
      <c r="I1" s="1178"/>
      <c r="J1" s="32"/>
      <c r="K1" s="1260" t="s">
        <v>1051</v>
      </c>
      <c r="L1" s="1260"/>
      <c r="M1" s="1260"/>
      <c r="N1" s="1260"/>
    </row>
    <row r="2" spans="1:14">
      <c r="A2" s="742" t="s">
        <v>637</v>
      </c>
      <c r="B2" s="12"/>
      <c r="C2" s="12"/>
      <c r="D2" s="12"/>
      <c r="E2" s="12"/>
      <c r="F2" s="108"/>
      <c r="H2" s="431"/>
      <c r="I2" s="605"/>
      <c r="J2" s="211"/>
      <c r="K2" s="3"/>
      <c r="L2" s="3"/>
      <c r="M2" s="3"/>
    </row>
    <row r="3" spans="1:14" s="20" customFormat="1">
      <c r="A3" s="19" t="s">
        <v>630</v>
      </c>
      <c r="F3" s="367"/>
      <c r="G3" s="369"/>
      <c r="H3" s="369"/>
      <c r="I3" s="405"/>
      <c r="K3" s="484"/>
      <c r="L3" s="484"/>
      <c r="M3" s="1261" t="s">
        <v>631</v>
      </c>
      <c r="N3" s="1261"/>
    </row>
    <row r="4" spans="1:14">
      <c r="A4" s="140" t="s">
        <v>1011</v>
      </c>
      <c r="B4" s="56"/>
      <c r="C4" s="56"/>
      <c r="D4" s="56"/>
      <c r="E4" s="56"/>
      <c r="G4" s="31"/>
      <c r="H4" s="31"/>
      <c r="J4" s="56"/>
      <c r="K4" s="485"/>
      <c r="L4" s="485"/>
      <c r="M4" s="485"/>
      <c r="N4" s="485"/>
    </row>
    <row r="5" spans="1:14" ht="13.5" thickBot="1">
      <c r="C5" s="140"/>
      <c r="J5" s="140"/>
      <c r="K5" s="483"/>
      <c r="L5" s="483"/>
      <c r="M5" s="483"/>
    </row>
    <row r="6" spans="1:14" s="32" customFormat="1">
      <c r="A6" s="1269" t="s">
        <v>0</v>
      </c>
      <c r="B6" s="969" t="s">
        <v>1</v>
      </c>
      <c r="C6" s="966" t="s">
        <v>657</v>
      </c>
      <c r="D6" s="966" t="s">
        <v>3</v>
      </c>
      <c r="E6" s="966" t="s">
        <v>2</v>
      </c>
      <c r="F6" s="969" t="s">
        <v>1505</v>
      </c>
      <c r="G6" s="948" t="s">
        <v>1506</v>
      </c>
      <c r="H6" s="948" t="s">
        <v>1507</v>
      </c>
      <c r="I6" s="969" t="s">
        <v>76</v>
      </c>
      <c r="J6" s="962" t="s">
        <v>904</v>
      </c>
      <c r="K6" s="962"/>
      <c r="L6" s="962"/>
      <c r="M6" s="962"/>
      <c r="N6" s="975" t="s">
        <v>18</v>
      </c>
    </row>
    <row r="7" spans="1:14" s="32" customFormat="1">
      <c r="A7" s="1270"/>
      <c r="B7" s="946"/>
      <c r="C7" s="967"/>
      <c r="D7" s="967"/>
      <c r="E7" s="967"/>
      <c r="F7" s="946"/>
      <c r="G7" s="949"/>
      <c r="H7" s="949"/>
      <c r="I7" s="946"/>
      <c r="J7" s="963"/>
      <c r="K7" s="963"/>
      <c r="L7" s="963"/>
      <c r="M7" s="963"/>
      <c r="N7" s="976"/>
    </row>
    <row r="8" spans="1:14" s="32" customFormat="1" ht="38.25" customHeight="1">
      <c r="A8" s="1270"/>
      <c r="B8" s="946"/>
      <c r="C8" s="967"/>
      <c r="D8" s="967"/>
      <c r="E8" s="967"/>
      <c r="F8" s="946"/>
      <c r="G8" s="949"/>
      <c r="H8" s="949"/>
      <c r="I8" s="946"/>
      <c r="J8" s="964" t="s">
        <v>15</v>
      </c>
      <c r="K8" s="946" t="s">
        <v>1504</v>
      </c>
      <c r="L8" s="946" t="s">
        <v>1503</v>
      </c>
      <c r="M8" s="946" t="s">
        <v>1046</v>
      </c>
      <c r="N8" s="976"/>
    </row>
    <row r="9" spans="1:14" s="32" customFormat="1" ht="13.5" thickBot="1">
      <c r="A9" s="1271"/>
      <c r="B9" s="947"/>
      <c r="C9" s="968"/>
      <c r="D9" s="968"/>
      <c r="E9" s="968"/>
      <c r="F9" s="947"/>
      <c r="G9" s="950"/>
      <c r="H9" s="950"/>
      <c r="I9" s="947"/>
      <c r="J9" s="965"/>
      <c r="K9" s="947"/>
      <c r="L9" s="947"/>
      <c r="M9" s="947"/>
      <c r="N9" s="977"/>
    </row>
    <row r="10" spans="1:14" s="547" customFormat="1">
      <c r="A10" s="743" t="s">
        <v>7</v>
      </c>
      <c r="B10" s="47" t="s">
        <v>8</v>
      </c>
      <c r="C10" s="301" t="s">
        <v>9</v>
      </c>
      <c r="D10" s="301" t="s">
        <v>10</v>
      </c>
      <c r="E10" s="301" t="s">
        <v>14</v>
      </c>
      <c r="F10" s="451">
        <v>6</v>
      </c>
      <c r="G10" s="451">
        <v>7</v>
      </c>
      <c r="H10" s="451">
        <v>8</v>
      </c>
      <c r="I10" s="47" t="s">
        <v>1497</v>
      </c>
      <c r="J10" s="47" t="s">
        <v>1119</v>
      </c>
      <c r="K10" s="47" t="s">
        <v>1498</v>
      </c>
      <c r="L10" s="47" t="s">
        <v>60</v>
      </c>
      <c r="M10" s="47" t="s">
        <v>1253</v>
      </c>
      <c r="N10" s="47" t="s">
        <v>1368</v>
      </c>
    </row>
    <row r="11" spans="1:14" s="12" customFormat="1">
      <c r="A11" s="289" t="s">
        <v>4</v>
      </c>
      <c r="B11" s="1273" t="s">
        <v>393</v>
      </c>
      <c r="C11" s="1274"/>
      <c r="D11" s="1274"/>
      <c r="E11" s="1274"/>
      <c r="F11" s="465"/>
      <c r="G11" s="465"/>
      <c r="H11" s="465"/>
      <c r="I11" s="26"/>
      <c r="J11" s="147"/>
      <c r="K11" s="7"/>
      <c r="L11" s="7"/>
      <c r="M11" s="7"/>
      <c r="N11" s="486"/>
    </row>
    <row r="12" spans="1:14" s="12" customFormat="1">
      <c r="A12" s="287" t="s">
        <v>508</v>
      </c>
      <c r="B12" s="1184" t="s">
        <v>394</v>
      </c>
      <c r="C12" s="1185"/>
      <c r="D12" s="1185"/>
      <c r="E12" s="1185"/>
      <c r="F12" s="268"/>
      <c r="G12" s="268"/>
      <c r="H12" s="268"/>
      <c r="I12" s="26"/>
      <c r="J12" s="147"/>
      <c r="K12" s="487"/>
      <c r="L12" s="487"/>
      <c r="M12" s="487"/>
      <c r="N12" s="487"/>
    </row>
    <row r="13" spans="1:14" s="552" customFormat="1" ht="25.5">
      <c r="A13" s="907" t="s">
        <v>509</v>
      </c>
      <c r="B13" s="932" t="s">
        <v>395</v>
      </c>
      <c r="C13" s="11" t="s">
        <v>7</v>
      </c>
      <c r="D13" s="104" t="s">
        <v>16</v>
      </c>
      <c r="E13" s="212" t="s">
        <v>477</v>
      </c>
      <c r="F13" s="736">
        <v>4027</v>
      </c>
      <c r="G13" s="737">
        <v>4350</v>
      </c>
      <c r="H13" s="494">
        <v>4691</v>
      </c>
      <c r="I13" s="725"/>
      <c r="J13" s="231" t="s">
        <v>1529</v>
      </c>
      <c r="K13" s="60" t="s">
        <v>1530</v>
      </c>
      <c r="L13" s="60" t="s">
        <v>1530</v>
      </c>
      <c r="M13" s="60" t="s">
        <v>1530</v>
      </c>
      <c r="N13" s="170" t="s">
        <v>23</v>
      </c>
    </row>
    <row r="14" spans="1:14" s="552" customFormat="1" ht="13.5" customHeight="1">
      <c r="A14" s="907"/>
      <c r="B14" s="932"/>
      <c r="C14" s="1272" t="s">
        <v>1775</v>
      </c>
      <c r="D14" s="1272"/>
      <c r="E14" s="1272"/>
      <c r="F14" s="746">
        <v>2518.6</v>
      </c>
      <c r="G14" s="737"/>
      <c r="H14" s="494"/>
      <c r="I14" s="725"/>
      <c r="J14" s="231"/>
      <c r="K14" s="747"/>
      <c r="L14" s="60"/>
      <c r="M14" s="60"/>
      <c r="N14" s="170" t="s">
        <v>23</v>
      </c>
    </row>
    <row r="15" spans="1:14">
      <c r="A15" s="907"/>
      <c r="B15" s="932"/>
      <c r="C15" s="11" t="s">
        <v>7</v>
      </c>
      <c r="D15" s="103" t="s">
        <v>21</v>
      </c>
      <c r="E15" s="401" t="s">
        <v>179</v>
      </c>
      <c r="F15" s="733">
        <v>30.7</v>
      </c>
      <c r="G15" s="69">
        <v>31</v>
      </c>
      <c r="H15" s="77">
        <v>31</v>
      </c>
      <c r="I15" s="725"/>
      <c r="J15" s="231"/>
      <c r="K15" s="480"/>
      <c r="L15" s="480"/>
      <c r="M15" s="480"/>
      <c r="N15" s="487" t="s">
        <v>23</v>
      </c>
    </row>
    <row r="16" spans="1:14" s="552" customFormat="1" ht="13.5" thickBot="1">
      <c r="A16" s="907"/>
      <c r="B16" s="907"/>
      <c r="C16" s="61" t="s">
        <v>7</v>
      </c>
      <c r="D16" s="83" t="s">
        <v>16</v>
      </c>
      <c r="E16" s="239" t="s">
        <v>477</v>
      </c>
      <c r="F16" s="734">
        <v>40</v>
      </c>
      <c r="G16" s="737">
        <v>50</v>
      </c>
      <c r="H16" s="494">
        <v>50</v>
      </c>
      <c r="I16" s="725"/>
      <c r="J16" s="231"/>
      <c r="K16" s="170"/>
      <c r="L16" s="170"/>
      <c r="M16" s="170"/>
      <c r="N16" s="170" t="s">
        <v>23</v>
      </c>
    </row>
    <row r="17" spans="1:14" ht="13.5" thickBot="1">
      <c r="A17" s="907"/>
      <c r="B17" s="907"/>
      <c r="C17" s="121"/>
      <c r="D17" s="1191" t="s">
        <v>12</v>
      </c>
      <c r="E17" s="1058"/>
      <c r="F17" s="78">
        <f>SUM(F13+F15+F16)</f>
        <v>4097.7</v>
      </c>
      <c r="G17" s="78">
        <f t="shared" ref="G17:H17" si="0">SUM(G13+G15+G16)</f>
        <v>4431</v>
      </c>
      <c r="H17" s="78">
        <f t="shared" si="0"/>
        <v>4772</v>
      </c>
      <c r="I17" s="725" t="s">
        <v>1841</v>
      </c>
      <c r="J17" s="269"/>
      <c r="K17" s="61"/>
      <c r="L17" s="61"/>
      <c r="M17" s="61"/>
      <c r="N17" s="487"/>
    </row>
    <row r="18" spans="1:14" s="552" customFormat="1">
      <c r="A18" s="1187" t="s">
        <v>510</v>
      </c>
      <c r="B18" s="1268" t="s">
        <v>1009</v>
      </c>
      <c r="C18" s="61" t="s">
        <v>7</v>
      </c>
      <c r="D18" s="62" t="s">
        <v>16</v>
      </c>
      <c r="E18" s="212" t="s">
        <v>477</v>
      </c>
      <c r="F18" s="734">
        <v>504.6</v>
      </c>
      <c r="G18" s="737">
        <v>530</v>
      </c>
      <c r="H18" s="494">
        <v>530</v>
      </c>
      <c r="I18" s="725"/>
      <c r="J18" s="279" t="s">
        <v>397</v>
      </c>
      <c r="K18" s="60" t="s">
        <v>1081</v>
      </c>
      <c r="L18" s="60" t="s">
        <v>1081</v>
      </c>
      <c r="M18" s="60" t="s">
        <v>1081</v>
      </c>
      <c r="N18" s="170" t="s">
        <v>23</v>
      </c>
    </row>
    <row r="19" spans="1:14" s="552" customFormat="1">
      <c r="A19" s="1187"/>
      <c r="B19" s="1250"/>
      <c r="C19" s="47" t="s">
        <v>7</v>
      </c>
      <c r="D19" s="62" t="s">
        <v>16</v>
      </c>
      <c r="E19" s="350" t="s">
        <v>27</v>
      </c>
      <c r="F19" s="734">
        <v>4</v>
      </c>
      <c r="G19" s="737">
        <v>5</v>
      </c>
      <c r="H19" s="494">
        <v>5</v>
      </c>
      <c r="I19" s="725"/>
      <c r="J19" s="279" t="s">
        <v>660</v>
      </c>
      <c r="K19" s="60" t="s">
        <v>1549</v>
      </c>
      <c r="L19" s="60" t="s">
        <v>1303</v>
      </c>
      <c r="M19" s="60" t="s">
        <v>1055</v>
      </c>
      <c r="N19" s="170" t="s">
        <v>23</v>
      </c>
    </row>
    <row r="20" spans="1:14" s="552" customFormat="1">
      <c r="A20" s="1187"/>
      <c r="B20" s="1250"/>
      <c r="C20" s="127">
        <v>1</v>
      </c>
      <c r="D20" s="187" t="s">
        <v>16</v>
      </c>
      <c r="E20" s="553" t="s">
        <v>477</v>
      </c>
      <c r="F20" s="734">
        <v>15</v>
      </c>
      <c r="G20" s="737"/>
      <c r="H20" s="494"/>
      <c r="I20" s="725"/>
      <c r="J20" s="48" t="s">
        <v>843</v>
      </c>
      <c r="K20" s="60" t="s">
        <v>7</v>
      </c>
      <c r="L20" s="60"/>
      <c r="M20" s="60"/>
      <c r="N20" s="170" t="s">
        <v>23</v>
      </c>
    </row>
    <row r="21" spans="1:14" s="552" customFormat="1">
      <c r="A21" s="1187"/>
      <c r="B21" s="1250"/>
      <c r="C21" s="61" t="s">
        <v>7</v>
      </c>
      <c r="D21" s="111" t="s">
        <v>16</v>
      </c>
      <c r="E21" s="350" t="s">
        <v>27</v>
      </c>
      <c r="F21" s="734">
        <v>2</v>
      </c>
      <c r="G21" s="737">
        <v>2</v>
      </c>
      <c r="H21" s="494">
        <v>2</v>
      </c>
      <c r="I21" s="725"/>
      <c r="J21" s="48" t="s">
        <v>1518</v>
      </c>
      <c r="K21" s="60" t="s">
        <v>1463</v>
      </c>
      <c r="L21" s="60" t="s">
        <v>1463</v>
      </c>
      <c r="M21" s="60" t="s">
        <v>1463</v>
      </c>
      <c r="N21" s="170" t="s">
        <v>23</v>
      </c>
    </row>
    <row r="22" spans="1:14" s="552" customFormat="1">
      <c r="A22" s="1187"/>
      <c r="B22" s="1250"/>
      <c r="C22" s="61" t="s">
        <v>7</v>
      </c>
      <c r="D22" s="111" t="s">
        <v>16</v>
      </c>
      <c r="E22" s="350" t="s">
        <v>27</v>
      </c>
      <c r="F22" s="734">
        <v>5</v>
      </c>
      <c r="G22" s="737">
        <v>5</v>
      </c>
      <c r="H22" s="494">
        <v>5</v>
      </c>
      <c r="I22" s="725"/>
      <c r="J22" s="48" t="s">
        <v>1514</v>
      </c>
      <c r="K22" s="60" t="s">
        <v>1072</v>
      </c>
      <c r="L22" s="60" t="s">
        <v>1072</v>
      </c>
      <c r="M22" s="60" t="s">
        <v>1072</v>
      </c>
      <c r="N22" s="170" t="s">
        <v>23</v>
      </c>
    </row>
    <row r="23" spans="1:14" s="552" customFormat="1" ht="25.5">
      <c r="A23" s="1187"/>
      <c r="B23" s="1250"/>
      <c r="C23" s="61" t="s">
        <v>7</v>
      </c>
      <c r="D23" s="111" t="s">
        <v>16</v>
      </c>
      <c r="E23" s="350" t="s">
        <v>27</v>
      </c>
      <c r="F23" s="478">
        <v>5</v>
      </c>
      <c r="G23" s="737">
        <v>5</v>
      </c>
      <c r="H23" s="494">
        <v>5</v>
      </c>
      <c r="I23" s="725"/>
      <c r="J23" s="48" t="s">
        <v>1015</v>
      </c>
      <c r="K23" s="60" t="s">
        <v>14</v>
      </c>
      <c r="L23" s="60" t="s">
        <v>14</v>
      </c>
      <c r="M23" s="60" t="s">
        <v>14</v>
      </c>
      <c r="N23" s="170" t="s">
        <v>23</v>
      </c>
    </row>
    <row r="24" spans="1:14" s="552" customFormat="1" ht="26.25" thickBot="1">
      <c r="A24" s="1187"/>
      <c r="B24" s="1250"/>
      <c r="C24" s="127">
        <v>1</v>
      </c>
      <c r="D24" s="195" t="s">
        <v>16</v>
      </c>
      <c r="E24" s="553" t="s">
        <v>27</v>
      </c>
      <c r="F24" s="734">
        <v>6</v>
      </c>
      <c r="G24" s="737">
        <v>6</v>
      </c>
      <c r="H24" s="494">
        <v>6</v>
      </c>
      <c r="I24" s="725"/>
      <c r="J24" s="279" t="s">
        <v>398</v>
      </c>
      <c r="K24" s="61" t="s">
        <v>1531</v>
      </c>
      <c r="L24" s="61" t="s">
        <v>1531</v>
      </c>
      <c r="M24" s="61" t="s">
        <v>1531</v>
      </c>
      <c r="N24" s="170" t="s">
        <v>23</v>
      </c>
    </row>
    <row r="25" spans="1:14" ht="39" thickBot="1">
      <c r="A25" s="1187"/>
      <c r="B25" s="1253"/>
      <c r="C25" s="60"/>
      <c r="D25" s="1196" t="s">
        <v>12</v>
      </c>
      <c r="E25" s="1058"/>
      <c r="F25" s="78">
        <f>SUM(F18:F24)</f>
        <v>541.6</v>
      </c>
      <c r="G25" s="712">
        <f>SUM(G18:G24)</f>
        <v>553</v>
      </c>
      <c r="H25" s="78">
        <f>SUM(H18:H24)</f>
        <v>553</v>
      </c>
      <c r="I25" s="725" t="s">
        <v>644</v>
      </c>
      <c r="J25" s="279" t="s">
        <v>599</v>
      </c>
      <c r="K25" s="61" t="s">
        <v>1531</v>
      </c>
      <c r="L25" s="61" t="s">
        <v>1531</v>
      </c>
      <c r="M25" s="61" t="s">
        <v>1531</v>
      </c>
      <c r="N25" s="487"/>
    </row>
    <row r="26" spans="1:14" s="552" customFormat="1">
      <c r="A26" s="1187" t="s">
        <v>530</v>
      </c>
      <c r="B26" s="907" t="s">
        <v>399</v>
      </c>
      <c r="C26" s="61" t="s">
        <v>7</v>
      </c>
      <c r="D26" s="95" t="s">
        <v>16</v>
      </c>
      <c r="E26" s="550" t="s">
        <v>27</v>
      </c>
      <c r="F26" s="734">
        <v>277</v>
      </c>
      <c r="G26" s="737">
        <v>295</v>
      </c>
      <c r="H26" s="494">
        <v>310</v>
      </c>
      <c r="I26" s="725"/>
      <c r="J26" s="254" t="s">
        <v>400</v>
      </c>
      <c r="K26" s="60" t="s">
        <v>60</v>
      </c>
      <c r="L26" s="60" t="s">
        <v>60</v>
      </c>
      <c r="M26" s="60" t="s">
        <v>60</v>
      </c>
      <c r="N26" s="170" t="s">
        <v>23</v>
      </c>
    </row>
    <row r="27" spans="1:14" ht="13.5" thickBot="1">
      <c r="A27" s="1187"/>
      <c r="B27" s="907"/>
      <c r="C27" s="60"/>
      <c r="D27" s="95"/>
      <c r="E27" s="161"/>
      <c r="F27" s="113"/>
      <c r="G27" s="69"/>
      <c r="H27" s="77"/>
      <c r="I27" s="725"/>
      <c r="J27" s="254"/>
      <c r="K27" s="480"/>
      <c r="L27" s="480"/>
      <c r="M27" s="480"/>
      <c r="N27" s="487"/>
    </row>
    <row r="28" spans="1:14" ht="13.5" thickBot="1">
      <c r="A28" s="1187"/>
      <c r="B28" s="907"/>
      <c r="C28" s="60"/>
      <c r="D28" s="1196" t="s">
        <v>12</v>
      </c>
      <c r="E28" s="1058"/>
      <c r="F28" s="78">
        <f t="shared" ref="F28" si="1">SUM(F26:F27)</f>
        <v>277</v>
      </c>
      <c r="G28" s="712">
        <f t="shared" ref="G28:H28" si="2">SUM(G26:G27)</f>
        <v>295</v>
      </c>
      <c r="H28" s="78">
        <f t="shared" si="2"/>
        <v>310</v>
      </c>
      <c r="I28" s="725"/>
      <c r="J28" s="240"/>
      <c r="K28" s="488"/>
      <c r="L28" s="488"/>
      <c r="M28" s="488"/>
      <c r="N28" s="487"/>
    </row>
    <row r="29" spans="1:14" s="552" customFormat="1">
      <c r="A29" s="1187" t="s">
        <v>531</v>
      </c>
      <c r="B29" s="907" t="s">
        <v>401</v>
      </c>
      <c r="C29" s="47" t="s">
        <v>7</v>
      </c>
      <c r="D29" s="62" t="s">
        <v>16</v>
      </c>
      <c r="E29" s="114" t="s">
        <v>396</v>
      </c>
      <c r="F29" s="734">
        <v>326.5</v>
      </c>
      <c r="G29" s="737">
        <v>342</v>
      </c>
      <c r="H29" s="494">
        <v>360</v>
      </c>
      <c r="I29" s="725"/>
      <c r="J29" s="254" t="s">
        <v>659</v>
      </c>
      <c r="K29" s="61" t="s">
        <v>1196</v>
      </c>
      <c r="L29" s="61" t="s">
        <v>1196</v>
      </c>
      <c r="M29" s="61" t="s">
        <v>1196</v>
      </c>
      <c r="N29" s="64" t="s">
        <v>23</v>
      </c>
    </row>
    <row r="30" spans="1:14" s="552" customFormat="1" ht="13.5" thickBot="1">
      <c r="A30" s="1187"/>
      <c r="B30" s="907"/>
      <c r="C30" s="60" t="s">
        <v>7</v>
      </c>
      <c r="D30" s="102" t="s">
        <v>16</v>
      </c>
      <c r="E30" s="554" t="s">
        <v>396</v>
      </c>
      <c r="F30" s="478"/>
      <c r="G30" s="737"/>
      <c r="H30" s="494"/>
      <c r="I30" s="725"/>
      <c r="J30" s="254"/>
      <c r="K30" s="61"/>
      <c r="L30" s="61"/>
      <c r="M30" s="61"/>
      <c r="N30" s="64" t="s">
        <v>23</v>
      </c>
    </row>
    <row r="31" spans="1:14" ht="13.5" thickBot="1">
      <c r="A31" s="1187"/>
      <c r="B31" s="907"/>
      <c r="C31" s="60"/>
      <c r="D31" s="1196" t="s">
        <v>12</v>
      </c>
      <c r="E31" s="1058"/>
      <c r="F31" s="78">
        <f t="shared" ref="F31" si="3">SUM(F29+F30)</f>
        <v>326.5</v>
      </c>
      <c r="G31" s="712">
        <f t="shared" ref="G31:H31" si="4">SUM(G29+G30)</f>
        <v>342</v>
      </c>
      <c r="H31" s="78">
        <f t="shared" si="4"/>
        <v>360</v>
      </c>
      <c r="I31" s="725"/>
      <c r="J31" s="240"/>
      <c r="K31" s="8"/>
      <c r="L31" s="8"/>
      <c r="M31" s="8"/>
      <c r="N31" s="76"/>
    </row>
    <row r="32" spans="1:14" s="552" customFormat="1" ht="25.5">
      <c r="A32" s="1187" t="s">
        <v>532</v>
      </c>
      <c r="B32" s="907" t="s">
        <v>1752</v>
      </c>
      <c r="C32" s="61" t="s">
        <v>7</v>
      </c>
      <c r="D32" s="151" t="s">
        <v>16</v>
      </c>
      <c r="E32" s="58" t="s">
        <v>477</v>
      </c>
      <c r="F32" s="478">
        <v>28</v>
      </c>
      <c r="G32" s="737">
        <v>25</v>
      </c>
      <c r="H32" s="494">
        <v>25</v>
      </c>
      <c r="I32" s="725"/>
      <c r="J32" s="254" t="s">
        <v>600</v>
      </c>
      <c r="K32" s="61"/>
      <c r="L32" s="61"/>
      <c r="M32" s="61"/>
      <c r="N32" s="64" t="s">
        <v>23</v>
      </c>
    </row>
    <row r="33" spans="1:14" s="552" customFormat="1" ht="13.5" thickBot="1">
      <c r="A33" s="1187"/>
      <c r="B33" s="907"/>
      <c r="C33" s="61" t="s">
        <v>7</v>
      </c>
      <c r="D33" s="100" t="s">
        <v>16</v>
      </c>
      <c r="E33" s="544" t="s">
        <v>477</v>
      </c>
      <c r="F33" s="478">
        <v>32</v>
      </c>
      <c r="G33" s="737">
        <v>34</v>
      </c>
      <c r="H33" s="494">
        <v>36</v>
      </c>
      <c r="I33" s="725"/>
      <c r="J33" s="254" t="s">
        <v>601</v>
      </c>
      <c r="K33" s="61" t="s">
        <v>1613</v>
      </c>
      <c r="L33" s="61" t="s">
        <v>1614</v>
      </c>
      <c r="M33" s="61" t="s">
        <v>1615</v>
      </c>
      <c r="N33" s="64" t="s">
        <v>23</v>
      </c>
    </row>
    <row r="34" spans="1:14" ht="13.5" thickBot="1">
      <c r="A34" s="1187"/>
      <c r="B34" s="907"/>
      <c r="C34" s="6"/>
      <c r="D34" s="1191" t="s">
        <v>12</v>
      </c>
      <c r="E34" s="1058"/>
      <c r="F34" s="78">
        <f>SUM(F32:F33)</f>
        <v>60</v>
      </c>
      <c r="G34" s="712">
        <f>SUM(G32:G33)</f>
        <v>59</v>
      </c>
      <c r="H34" s="78">
        <f>SUM(H32:H33)</f>
        <v>61</v>
      </c>
      <c r="I34" s="725"/>
      <c r="J34" s="240"/>
      <c r="K34" s="8"/>
      <c r="L34" s="8"/>
      <c r="M34" s="8"/>
      <c r="N34" s="76"/>
    </row>
    <row r="35" spans="1:14" s="552" customFormat="1">
      <c r="A35" s="1187" t="s">
        <v>533</v>
      </c>
      <c r="B35" s="927" t="s">
        <v>402</v>
      </c>
      <c r="C35" s="28">
        <v>1</v>
      </c>
      <c r="D35" s="62" t="s">
        <v>16</v>
      </c>
      <c r="E35" s="114" t="s">
        <v>477</v>
      </c>
      <c r="F35" s="478">
        <v>25</v>
      </c>
      <c r="G35" s="737">
        <v>30</v>
      </c>
      <c r="H35" s="494">
        <v>30</v>
      </c>
      <c r="I35" s="725"/>
      <c r="J35" s="231" t="s">
        <v>993</v>
      </c>
      <c r="K35" s="61" t="s">
        <v>1616</v>
      </c>
      <c r="L35" s="61" t="s">
        <v>1305</v>
      </c>
      <c r="M35" s="61" t="s">
        <v>1081</v>
      </c>
      <c r="N35" s="64" t="s">
        <v>23</v>
      </c>
    </row>
    <row r="36" spans="1:14" ht="13.5" thickBot="1">
      <c r="A36" s="1187"/>
      <c r="B36" s="911"/>
      <c r="C36" s="1"/>
      <c r="D36" s="104"/>
      <c r="E36" s="158"/>
      <c r="F36" s="113"/>
      <c r="G36" s="69"/>
      <c r="H36" s="77"/>
      <c r="I36" s="725"/>
      <c r="J36" s="231"/>
      <c r="K36" s="4"/>
      <c r="L36" s="4"/>
      <c r="M36" s="4"/>
      <c r="N36" s="64"/>
    </row>
    <row r="37" spans="1:14" ht="13.5" thickBot="1">
      <c r="A37" s="1187"/>
      <c r="B37" s="911"/>
      <c r="C37" s="127"/>
      <c r="D37" s="1196" t="s">
        <v>12</v>
      </c>
      <c r="E37" s="1058"/>
      <c r="F37" s="78">
        <f t="shared" ref="F37" si="5">SUM(F35:F36)</f>
        <v>25</v>
      </c>
      <c r="G37" s="712">
        <f t="shared" ref="G37:H37" si="6">SUM(G35:G36)</f>
        <v>30</v>
      </c>
      <c r="H37" s="78">
        <f t="shared" si="6"/>
        <v>30</v>
      </c>
      <c r="I37" s="725" t="s">
        <v>1842</v>
      </c>
      <c r="J37" s="240"/>
      <c r="K37" s="8"/>
      <c r="L37" s="8"/>
      <c r="M37" s="8"/>
      <c r="N37" s="76"/>
    </row>
    <row r="38" spans="1:14" s="552" customFormat="1">
      <c r="A38" s="1187" t="s">
        <v>555</v>
      </c>
      <c r="B38" s="944" t="s">
        <v>1753</v>
      </c>
      <c r="C38" s="127">
        <v>1</v>
      </c>
      <c r="D38" s="83" t="s">
        <v>16</v>
      </c>
      <c r="E38" s="554" t="s">
        <v>403</v>
      </c>
      <c r="F38" s="478">
        <v>74.599999999999994</v>
      </c>
      <c r="G38" s="737">
        <v>75</v>
      </c>
      <c r="H38" s="494">
        <v>80</v>
      </c>
      <c r="I38" s="725"/>
      <c r="J38" s="231" t="s">
        <v>1455</v>
      </c>
      <c r="K38" s="61" t="s">
        <v>1081</v>
      </c>
      <c r="L38" s="61" t="s">
        <v>1081</v>
      </c>
      <c r="M38" s="61" t="s">
        <v>1081</v>
      </c>
      <c r="N38" s="64" t="s">
        <v>23</v>
      </c>
    </row>
    <row r="39" spans="1:14" s="552" customFormat="1" ht="13.5" thickBot="1">
      <c r="A39" s="1187"/>
      <c r="B39" s="944"/>
      <c r="C39" s="127"/>
      <c r="D39" s="83"/>
      <c r="E39" s="554"/>
      <c r="F39" s="478"/>
      <c r="G39" s="737"/>
      <c r="H39" s="494"/>
      <c r="I39" s="725"/>
      <c r="J39" s="231"/>
      <c r="K39" s="61"/>
      <c r="L39" s="61"/>
      <c r="M39" s="61"/>
      <c r="N39" s="64"/>
    </row>
    <row r="40" spans="1:14" ht="13.5" thickBot="1">
      <c r="A40" s="1187"/>
      <c r="B40" s="945"/>
      <c r="C40" s="215"/>
      <c r="D40" s="1191" t="s">
        <v>12</v>
      </c>
      <c r="E40" s="1058"/>
      <c r="F40" s="78">
        <f t="shared" ref="F40" si="7">SUM(F38:F39)</f>
        <v>74.599999999999994</v>
      </c>
      <c r="G40" s="712">
        <f t="shared" ref="G40:H40" si="8">SUM(G38:G39)</f>
        <v>75</v>
      </c>
      <c r="H40" s="78">
        <f t="shared" si="8"/>
        <v>80</v>
      </c>
      <c r="I40" s="725"/>
      <c r="J40" s="240"/>
      <c r="K40" s="8"/>
      <c r="L40" s="8"/>
      <c r="M40" s="8"/>
      <c r="N40" s="76"/>
    </row>
    <row r="41" spans="1:14" s="304" customFormat="1">
      <c r="A41" s="1187" t="s">
        <v>556</v>
      </c>
      <c r="B41" s="911" t="s">
        <v>404</v>
      </c>
      <c r="C41" s="28">
        <v>1</v>
      </c>
      <c r="D41" s="94" t="s">
        <v>405</v>
      </c>
      <c r="E41" s="350" t="s">
        <v>1022</v>
      </c>
      <c r="F41" s="478">
        <v>729.8</v>
      </c>
      <c r="G41" s="737">
        <v>730</v>
      </c>
      <c r="H41" s="494">
        <v>730</v>
      </c>
      <c r="I41" s="725"/>
      <c r="J41" s="280" t="s">
        <v>609</v>
      </c>
      <c r="K41" s="61" t="s">
        <v>1081</v>
      </c>
      <c r="L41" s="61" t="s">
        <v>1081</v>
      </c>
      <c r="M41" s="61" t="s">
        <v>1081</v>
      </c>
      <c r="N41" s="64" t="s">
        <v>23</v>
      </c>
    </row>
    <row r="42" spans="1:14" s="304" customFormat="1" ht="26.25" thickBot="1">
      <c r="A42" s="1187"/>
      <c r="B42" s="927"/>
      <c r="C42" s="28">
        <v>1</v>
      </c>
      <c r="D42" s="64" t="s">
        <v>16</v>
      </c>
      <c r="E42" s="357" t="s">
        <v>406</v>
      </c>
      <c r="F42" s="478">
        <v>150</v>
      </c>
      <c r="G42" s="737">
        <v>200</v>
      </c>
      <c r="H42" s="494">
        <v>250</v>
      </c>
      <c r="I42" s="725"/>
      <c r="J42" s="382" t="s">
        <v>1617</v>
      </c>
      <c r="K42" s="61" t="s">
        <v>1229</v>
      </c>
      <c r="L42" s="61" t="s">
        <v>1110</v>
      </c>
      <c r="M42" s="61" t="s">
        <v>1618</v>
      </c>
      <c r="N42" s="64" t="s">
        <v>23</v>
      </c>
    </row>
    <row r="43" spans="1:14" ht="13.5" thickBot="1">
      <c r="A43" s="1187"/>
      <c r="B43" s="911"/>
      <c r="C43" s="88"/>
      <c r="D43" s="1267" t="s">
        <v>12</v>
      </c>
      <c r="E43" s="1116"/>
      <c r="F43" s="78">
        <f>SUM(F41:F42)</f>
        <v>879.8</v>
      </c>
      <c r="G43" s="78">
        <f t="shared" ref="G43:H43" si="9">SUM(G41:G42)</f>
        <v>930</v>
      </c>
      <c r="H43" s="78">
        <f t="shared" si="9"/>
        <v>980</v>
      </c>
      <c r="I43" s="725"/>
      <c r="J43" s="240"/>
      <c r="K43" s="8"/>
      <c r="L43" s="8"/>
      <c r="M43" s="8"/>
      <c r="N43" s="489"/>
    </row>
    <row r="44" spans="1:14" s="304" customFormat="1">
      <c r="A44" s="1187" t="s">
        <v>629</v>
      </c>
      <c r="B44" s="911" t="s">
        <v>407</v>
      </c>
      <c r="C44" s="28">
        <v>1</v>
      </c>
      <c r="D44" s="131" t="s">
        <v>16</v>
      </c>
      <c r="E44" s="555" t="s">
        <v>477</v>
      </c>
      <c r="F44" s="478">
        <v>10</v>
      </c>
      <c r="G44" s="737">
        <v>10</v>
      </c>
      <c r="H44" s="494">
        <v>10</v>
      </c>
      <c r="I44" s="725"/>
      <c r="J44" s="280" t="s">
        <v>1619</v>
      </c>
      <c r="K44" s="61" t="s">
        <v>1081</v>
      </c>
      <c r="L44" s="61" t="s">
        <v>1081</v>
      </c>
      <c r="M44" s="61" t="s">
        <v>1081</v>
      </c>
      <c r="N44" s="64" t="s">
        <v>23</v>
      </c>
    </row>
    <row r="45" spans="1:14" ht="13.5" thickBot="1">
      <c r="A45" s="1187"/>
      <c r="B45" s="911"/>
      <c r="C45" s="26"/>
      <c r="D45" s="81"/>
      <c r="E45" s="72"/>
      <c r="F45" s="113"/>
      <c r="G45" s="69"/>
      <c r="H45" s="77"/>
      <c r="I45" s="725"/>
      <c r="J45" s="234"/>
      <c r="K45" s="4"/>
      <c r="L45" s="4"/>
      <c r="M45" s="4"/>
      <c r="N45" s="64"/>
    </row>
    <row r="46" spans="1:14" ht="13.5" thickBot="1">
      <c r="A46" s="1187"/>
      <c r="B46" s="911"/>
      <c r="C46" s="88"/>
      <c r="D46" s="1267" t="s">
        <v>12</v>
      </c>
      <c r="E46" s="1116"/>
      <c r="F46" s="78">
        <f t="shared" ref="F46" si="10">SUM(F44:F45)</f>
        <v>10</v>
      </c>
      <c r="G46" s="712">
        <f t="shared" ref="G46:H46" si="11">SUM(G44:G45)</f>
        <v>10</v>
      </c>
      <c r="H46" s="78">
        <f t="shared" si="11"/>
        <v>10</v>
      </c>
      <c r="I46" s="725"/>
      <c r="J46" s="240"/>
      <c r="K46" s="8"/>
      <c r="L46" s="8"/>
      <c r="M46" s="8"/>
      <c r="N46" s="489"/>
    </row>
    <row r="47" spans="1:14" s="552" customFormat="1" ht="25.5">
      <c r="A47" s="1187" t="s">
        <v>628</v>
      </c>
      <c r="B47" s="930" t="s">
        <v>814</v>
      </c>
      <c r="C47" s="60" t="s">
        <v>7</v>
      </c>
      <c r="D47" s="194" t="s">
        <v>16</v>
      </c>
      <c r="E47" s="555" t="s">
        <v>27</v>
      </c>
      <c r="F47" s="478">
        <v>10</v>
      </c>
      <c r="G47" s="737">
        <v>10</v>
      </c>
      <c r="H47" s="494">
        <v>10</v>
      </c>
      <c r="I47" s="725"/>
      <c r="J47" s="495" t="s">
        <v>461</v>
      </c>
      <c r="K47" s="416" t="s">
        <v>14</v>
      </c>
      <c r="L47" s="416" t="s">
        <v>14</v>
      </c>
      <c r="M47" s="416" t="s">
        <v>14</v>
      </c>
      <c r="N47" s="64" t="s">
        <v>23</v>
      </c>
    </row>
    <row r="48" spans="1:14" s="552" customFormat="1" ht="38.25">
      <c r="A48" s="1187"/>
      <c r="B48" s="931"/>
      <c r="C48" s="60" t="s">
        <v>7</v>
      </c>
      <c r="D48" s="95" t="s">
        <v>16</v>
      </c>
      <c r="E48" s="550" t="s">
        <v>477</v>
      </c>
      <c r="F48" s="478">
        <v>30</v>
      </c>
      <c r="G48" s="737"/>
      <c r="H48" s="494"/>
      <c r="I48" s="725"/>
      <c r="J48" s="17" t="s">
        <v>1754</v>
      </c>
      <c r="K48" s="61" t="s">
        <v>8</v>
      </c>
      <c r="L48" s="61"/>
      <c r="M48" s="61"/>
      <c r="N48" s="64" t="s">
        <v>23</v>
      </c>
    </row>
    <row r="49" spans="1:14" s="552" customFormat="1" ht="25.5">
      <c r="A49" s="1187"/>
      <c r="B49" s="931"/>
      <c r="C49" s="60" t="s">
        <v>7</v>
      </c>
      <c r="D49" s="95" t="s">
        <v>16</v>
      </c>
      <c r="E49" s="550" t="s">
        <v>477</v>
      </c>
      <c r="F49" s="478"/>
      <c r="G49" s="737">
        <v>95</v>
      </c>
      <c r="H49" s="494"/>
      <c r="I49" s="725"/>
      <c r="J49" s="345" t="s">
        <v>1747</v>
      </c>
      <c r="K49" s="61"/>
      <c r="L49" s="61" t="s">
        <v>7</v>
      </c>
      <c r="M49" s="61"/>
      <c r="N49" s="64" t="s">
        <v>23</v>
      </c>
    </row>
    <row r="50" spans="1:14" s="552" customFormat="1" ht="38.25">
      <c r="A50" s="1187"/>
      <c r="B50" s="931"/>
      <c r="C50" s="60" t="s">
        <v>7</v>
      </c>
      <c r="D50" s="95" t="s">
        <v>16</v>
      </c>
      <c r="E50" s="212" t="s">
        <v>477</v>
      </c>
      <c r="F50" s="478"/>
      <c r="G50" s="737">
        <v>116</v>
      </c>
      <c r="H50" s="494"/>
      <c r="I50" s="725"/>
      <c r="J50" s="345" t="s">
        <v>727</v>
      </c>
      <c r="K50" s="61"/>
      <c r="L50" s="61" t="s">
        <v>7</v>
      </c>
      <c r="M50" s="61"/>
      <c r="N50" s="64" t="s">
        <v>23</v>
      </c>
    </row>
    <row r="51" spans="1:14" s="552" customFormat="1">
      <c r="A51" s="1187"/>
      <c r="B51" s="931"/>
      <c r="C51" s="60" t="s">
        <v>7</v>
      </c>
      <c r="D51" s="94" t="s">
        <v>96</v>
      </c>
      <c r="E51" s="114" t="s">
        <v>408</v>
      </c>
      <c r="F51" s="478">
        <v>94.9</v>
      </c>
      <c r="G51" s="737">
        <v>100</v>
      </c>
      <c r="H51" s="494">
        <v>100</v>
      </c>
      <c r="I51" s="725"/>
      <c r="J51" s="231" t="s">
        <v>1777</v>
      </c>
      <c r="K51" s="61" t="s">
        <v>1776</v>
      </c>
      <c r="L51" s="61" t="s">
        <v>1778</v>
      </c>
      <c r="M51" s="61" t="s">
        <v>1778</v>
      </c>
      <c r="N51" s="15" t="s">
        <v>23</v>
      </c>
    </row>
    <row r="52" spans="1:14" s="552" customFormat="1" ht="13.5" thickBot="1">
      <c r="A52" s="1187"/>
      <c r="B52" s="931"/>
      <c r="C52" s="60" t="s">
        <v>7</v>
      </c>
      <c r="D52" s="94" t="s">
        <v>16</v>
      </c>
      <c r="E52" s="114" t="s">
        <v>1802</v>
      </c>
      <c r="F52" s="478">
        <v>20</v>
      </c>
      <c r="G52" s="737"/>
      <c r="H52" s="494"/>
      <c r="I52" s="725"/>
      <c r="J52" s="231" t="s">
        <v>1470</v>
      </c>
      <c r="K52" s="61" t="s">
        <v>1616</v>
      </c>
      <c r="L52" s="61"/>
      <c r="M52" s="61"/>
      <c r="N52" s="15" t="s">
        <v>23</v>
      </c>
    </row>
    <row r="53" spans="1:14" ht="13.5" thickBot="1">
      <c r="A53" s="1187"/>
      <c r="B53" s="932"/>
      <c r="C53" s="60"/>
      <c r="D53" s="1196" t="s">
        <v>12</v>
      </c>
      <c r="E53" s="1058"/>
      <c r="F53" s="78">
        <f t="shared" ref="F53:H53" si="12">SUM(F47:F52)</f>
        <v>154.9</v>
      </c>
      <c r="G53" s="712">
        <f t="shared" si="12"/>
        <v>321</v>
      </c>
      <c r="H53" s="78">
        <f t="shared" si="12"/>
        <v>110</v>
      </c>
      <c r="I53" s="725"/>
      <c r="J53" s="240"/>
      <c r="K53" s="8"/>
      <c r="L53" s="8"/>
      <c r="M53" s="8"/>
      <c r="N53" s="76"/>
    </row>
    <row r="54" spans="1:14" s="552" customFormat="1" ht="38.25">
      <c r="A54" s="907" t="s">
        <v>627</v>
      </c>
      <c r="B54" s="911" t="s">
        <v>409</v>
      </c>
      <c r="C54" s="127">
        <v>1</v>
      </c>
      <c r="D54" s="150" t="s">
        <v>16</v>
      </c>
      <c r="E54" s="555" t="s">
        <v>410</v>
      </c>
      <c r="F54" s="478">
        <v>270</v>
      </c>
      <c r="G54" s="737">
        <v>380</v>
      </c>
      <c r="H54" s="494">
        <v>380</v>
      </c>
      <c r="I54" s="739"/>
      <c r="J54" s="448" t="s">
        <v>411</v>
      </c>
      <c r="K54" s="493" t="s">
        <v>1186</v>
      </c>
      <c r="L54" s="493" t="s">
        <v>1187</v>
      </c>
      <c r="M54" s="493" t="s">
        <v>1187</v>
      </c>
      <c r="N54" s="64" t="s">
        <v>23</v>
      </c>
    </row>
    <row r="55" spans="1:14" ht="13.5" thickBot="1">
      <c r="A55" s="907"/>
      <c r="B55" s="911"/>
      <c r="C55" s="127"/>
      <c r="D55" s="216"/>
      <c r="E55" s="213"/>
      <c r="F55" s="113"/>
      <c r="G55" s="69"/>
      <c r="H55" s="77"/>
      <c r="I55" s="725"/>
      <c r="J55" s="231"/>
      <c r="K55" s="4"/>
      <c r="L55" s="4"/>
      <c r="M55" s="4"/>
      <c r="N55" s="64"/>
    </row>
    <row r="56" spans="1:14" ht="13.5" thickBot="1">
      <c r="A56" s="907"/>
      <c r="B56" s="911"/>
      <c r="C56" s="127"/>
      <c r="D56" s="1196" t="s">
        <v>12</v>
      </c>
      <c r="E56" s="1058"/>
      <c r="F56" s="78">
        <f t="shared" ref="F56" si="13">SUM(F54:F55)</f>
        <v>270</v>
      </c>
      <c r="G56" s="712">
        <f t="shared" ref="G56:H56" si="14">SUM(G54:G55)</f>
        <v>380</v>
      </c>
      <c r="H56" s="78">
        <f t="shared" si="14"/>
        <v>380</v>
      </c>
      <c r="I56" s="739"/>
      <c r="J56" s="240"/>
      <c r="K56" s="8"/>
      <c r="L56" s="8"/>
      <c r="M56" s="8"/>
      <c r="N56" s="76"/>
    </row>
    <row r="57" spans="1:14" s="552" customFormat="1" ht="25.5">
      <c r="A57" s="1043" t="s">
        <v>626</v>
      </c>
      <c r="B57" s="1130" t="s">
        <v>412</v>
      </c>
      <c r="C57" s="11" t="s">
        <v>7</v>
      </c>
      <c r="D57" s="67" t="s">
        <v>16</v>
      </c>
      <c r="E57" s="555" t="s">
        <v>396</v>
      </c>
      <c r="F57" s="478"/>
      <c r="G57" s="737"/>
      <c r="H57" s="494"/>
      <c r="I57" s="725"/>
      <c r="J57" s="254" t="s">
        <v>413</v>
      </c>
      <c r="K57" s="61" t="s">
        <v>7</v>
      </c>
      <c r="L57" s="61" t="s">
        <v>7</v>
      </c>
      <c r="M57" s="61" t="s">
        <v>7</v>
      </c>
      <c r="N57" s="64" t="s">
        <v>23</v>
      </c>
    </row>
    <row r="58" spans="1:14" s="552" customFormat="1">
      <c r="A58" s="1044"/>
      <c r="B58" s="1262"/>
      <c r="C58" s="11" t="s">
        <v>7</v>
      </c>
      <c r="D58" s="246" t="s">
        <v>16</v>
      </c>
      <c r="E58" s="550"/>
      <c r="F58" s="478"/>
      <c r="G58" s="737"/>
      <c r="H58" s="494"/>
      <c r="I58" s="725"/>
      <c r="J58" s="254" t="s">
        <v>414</v>
      </c>
      <c r="K58" s="61" t="s">
        <v>1236</v>
      </c>
      <c r="L58" s="61" t="s">
        <v>1236</v>
      </c>
      <c r="M58" s="61" t="s">
        <v>1236</v>
      </c>
      <c r="N58" s="64" t="s">
        <v>23</v>
      </c>
    </row>
    <row r="59" spans="1:14" s="552" customFormat="1" ht="25.5">
      <c r="A59" s="1044"/>
      <c r="B59" s="1262"/>
      <c r="C59" s="6" t="s">
        <v>7</v>
      </c>
      <c r="D59" s="51" t="s">
        <v>16</v>
      </c>
      <c r="E59" s="401"/>
      <c r="F59" s="478"/>
      <c r="G59" s="737"/>
      <c r="H59" s="494"/>
      <c r="I59" s="725"/>
      <c r="J59" s="254" t="s">
        <v>415</v>
      </c>
      <c r="K59" s="61" t="s">
        <v>8</v>
      </c>
      <c r="L59" s="61" t="s">
        <v>8</v>
      </c>
      <c r="M59" s="61" t="s">
        <v>8</v>
      </c>
      <c r="N59" s="64" t="s">
        <v>23</v>
      </c>
    </row>
    <row r="60" spans="1:14" s="552" customFormat="1" ht="26.25" thickBot="1">
      <c r="A60" s="1044"/>
      <c r="B60" s="1262"/>
      <c r="C60" s="6" t="s">
        <v>7</v>
      </c>
      <c r="D60" s="51" t="s">
        <v>16</v>
      </c>
      <c r="E60" s="550"/>
      <c r="F60" s="478"/>
      <c r="G60" s="737"/>
      <c r="H60" s="494"/>
      <c r="I60" s="725"/>
      <c r="J60" s="254" t="s">
        <v>416</v>
      </c>
      <c r="K60" s="61" t="s">
        <v>8</v>
      </c>
      <c r="L60" s="61" t="s">
        <v>8</v>
      </c>
      <c r="M60" s="61" t="s">
        <v>8</v>
      </c>
      <c r="N60" s="64" t="s">
        <v>23</v>
      </c>
    </row>
    <row r="61" spans="1:14" ht="13.5" thickBot="1">
      <c r="A61" s="1045"/>
      <c r="B61" s="1263"/>
      <c r="C61" s="6"/>
      <c r="D61" s="1070" t="s">
        <v>12</v>
      </c>
      <c r="E61" s="1086"/>
      <c r="F61" s="78">
        <f t="shared" ref="F61" si="15">SUM(F57:F58)</f>
        <v>0</v>
      </c>
      <c r="G61" s="712">
        <f t="shared" ref="G61:H61" si="16">SUM(G57:G58)</f>
        <v>0</v>
      </c>
      <c r="H61" s="78">
        <f t="shared" si="16"/>
        <v>0</v>
      </c>
      <c r="I61" s="725" t="s">
        <v>646</v>
      </c>
      <c r="J61" s="240"/>
      <c r="K61" s="8"/>
      <c r="L61" s="8"/>
      <c r="M61" s="8"/>
      <c r="N61" s="76"/>
    </row>
    <row r="62" spans="1:14" s="552" customFormat="1" ht="25.5">
      <c r="A62" s="1043" t="s">
        <v>625</v>
      </c>
      <c r="B62" s="1130" t="s">
        <v>417</v>
      </c>
      <c r="C62" s="11" t="s">
        <v>7</v>
      </c>
      <c r="D62" s="67" t="s">
        <v>16</v>
      </c>
      <c r="E62" s="555" t="s">
        <v>477</v>
      </c>
      <c r="F62" s="478">
        <v>0.5</v>
      </c>
      <c r="G62" s="737">
        <v>0.5</v>
      </c>
      <c r="H62" s="494">
        <v>0.5</v>
      </c>
      <c r="I62" s="725"/>
      <c r="J62" s="231" t="s">
        <v>418</v>
      </c>
      <c r="K62" s="61" t="s">
        <v>8</v>
      </c>
      <c r="L62" s="61" t="s">
        <v>8</v>
      </c>
      <c r="M62" s="61" t="s">
        <v>8</v>
      </c>
      <c r="N62" s="64" t="s">
        <v>23</v>
      </c>
    </row>
    <row r="63" spans="1:14" ht="26.25" thickBot="1">
      <c r="A63" s="1044"/>
      <c r="B63" s="1262"/>
      <c r="C63" s="11"/>
      <c r="D63" s="112"/>
      <c r="E63" s="158"/>
      <c r="F63" s="113"/>
      <c r="G63" s="69"/>
      <c r="H63" s="77"/>
      <c r="I63" s="725"/>
      <c r="J63" s="231" t="s">
        <v>845</v>
      </c>
      <c r="K63" s="4" t="s">
        <v>7</v>
      </c>
      <c r="L63" s="4" t="s">
        <v>7</v>
      </c>
      <c r="M63" s="4" t="s">
        <v>7</v>
      </c>
      <c r="N63" s="64" t="s">
        <v>23</v>
      </c>
    </row>
    <row r="64" spans="1:14" ht="13.5" thickBot="1">
      <c r="A64" s="1045"/>
      <c r="B64" s="1263"/>
      <c r="C64" s="6"/>
      <c r="D64" s="1070" t="s">
        <v>12</v>
      </c>
      <c r="E64" s="1086"/>
      <c r="F64" s="78">
        <f t="shared" ref="F64" si="17">SUM(F62:F63)</f>
        <v>0.5</v>
      </c>
      <c r="G64" s="712">
        <f t="shared" ref="G64:H64" si="18">SUM(G62:G63)</f>
        <v>0.5</v>
      </c>
      <c r="H64" s="78">
        <f t="shared" si="18"/>
        <v>0.5</v>
      </c>
      <c r="I64" s="725" t="s">
        <v>645</v>
      </c>
      <c r="J64" s="240"/>
      <c r="K64" s="8"/>
      <c r="L64" s="8"/>
      <c r="M64" s="8"/>
      <c r="N64" s="76"/>
    </row>
    <row r="65" spans="1:14" s="32" customFormat="1" ht="38.25">
      <c r="A65" s="1187" t="s">
        <v>624</v>
      </c>
      <c r="B65" s="1264" t="s">
        <v>419</v>
      </c>
      <c r="C65" s="26">
        <v>1</v>
      </c>
      <c r="D65" s="62" t="s">
        <v>16</v>
      </c>
      <c r="E65" s="350" t="s">
        <v>27</v>
      </c>
      <c r="F65" s="478">
        <v>6</v>
      </c>
      <c r="G65" s="737">
        <v>6</v>
      </c>
      <c r="H65" s="494">
        <v>6</v>
      </c>
      <c r="I65" s="725"/>
      <c r="J65" s="495" t="s">
        <v>1189</v>
      </c>
      <c r="K65" s="612">
        <v>10</v>
      </c>
      <c r="L65" s="612">
        <v>8</v>
      </c>
      <c r="M65" s="612">
        <v>8</v>
      </c>
      <c r="N65" s="490" t="s">
        <v>23</v>
      </c>
    </row>
    <row r="66" spans="1:14" s="32" customFormat="1" ht="26.25" thickBot="1">
      <c r="A66" s="1187"/>
      <c r="B66" s="1265"/>
      <c r="C66" s="162">
        <v>1</v>
      </c>
      <c r="D66" s="104" t="s">
        <v>16</v>
      </c>
      <c r="E66" s="550" t="s">
        <v>27</v>
      </c>
      <c r="F66" s="478">
        <v>1</v>
      </c>
      <c r="G66" s="737">
        <v>1</v>
      </c>
      <c r="H66" s="494">
        <v>1</v>
      </c>
      <c r="I66" s="725"/>
      <c r="J66" s="495" t="s">
        <v>1188</v>
      </c>
      <c r="K66" s="612">
        <v>3</v>
      </c>
      <c r="L66" s="612">
        <v>3</v>
      </c>
      <c r="M66" s="612">
        <v>3</v>
      </c>
      <c r="N66" s="15" t="s">
        <v>23</v>
      </c>
    </row>
    <row r="67" spans="1:14" s="12" customFormat="1" ht="13.5" thickBot="1">
      <c r="A67" s="1187"/>
      <c r="B67" s="1266"/>
      <c r="C67" s="127"/>
      <c r="D67" s="1070" t="s">
        <v>12</v>
      </c>
      <c r="E67" s="1086"/>
      <c r="F67" s="78">
        <f t="shared" ref="F67" si="19">SUM(F65:F66)</f>
        <v>7</v>
      </c>
      <c r="G67" s="712">
        <f t="shared" ref="G67:H67" si="20">SUM(G65:G66)</f>
        <v>7</v>
      </c>
      <c r="H67" s="78">
        <f t="shared" si="20"/>
        <v>7</v>
      </c>
      <c r="I67" s="725"/>
      <c r="J67" s="240"/>
      <c r="K67" s="8"/>
      <c r="L67" s="8"/>
      <c r="M67" s="8"/>
      <c r="N67" s="15"/>
    </row>
    <row r="68" spans="1:14" s="304" customFormat="1">
      <c r="A68" s="907" t="s">
        <v>623</v>
      </c>
      <c r="B68" s="930" t="s">
        <v>881</v>
      </c>
      <c r="C68" s="166" t="s">
        <v>60</v>
      </c>
      <c r="D68" s="94" t="s">
        <v>16</v>
      </c>
      <c r="E68" s="350" t="s">
        <v>408</v>
      </c>
      <c r="F68" s="478">
        <v>147.5</v>
      </c>
      <c r="G68" s="737">
        <v>168.7</v>
      </c>
      <c r="H68" s="494">
        <v>185.5</v>
      </c>
      <c r="I68" s="725"/>
      <c r="J68" s="269" t="s">
        <v>464</v>
      </c>
      <c r="K68" s="61" t="s">
        <v>101</v>
      </c>
      <c r="L68" s="61" t="s">
        <v>101</v>
      </c>
      <c r="M68" s="61" t="s">
        <v>101</v>
      </c>
      <c r="N68" s="110" t="s">
        <v>420</v>
      </c>
    </row>
    <row r="69" spans="1:14" s="304" customFormat="1">
      <c r="A69" s="907"/>
      <c r="B69" s="931"/>
      <c r="C69" s="47" t="s">
        <v>60</v>
      </c>
      <c r="D69" s="94" t="s">
        <v>16</v>
      </c>
      <c r="E69" s="350" t="s">
        <v>408</v>
      </c>
      <c r="F69" s="478"/>
      <c r="G69" s="737"/>
      <c r="H69" s="494"/>
      <c r="I69" s="725"/>
      <c r="J69" s="269" t="s">
        <v>463</v>
      </c>
      <c r="K69" s="61" t="s">
        <v>127</v>
      </c>
      <c r="L69" s="61" t="s">
        <v>127</v>
      </c>
      <c r="M69" s="61" t="s">
        <v>127</v>
      </c>
      <c r="N69" s="110" t="s">
        <v>420</v>
      </c>
    </row>
    <row r="70" spans="1:14" s="304" customFormat="1" ht="13.5" thickBot="1">
      <c r="A70" s="907"/>
      <c r="B70" s="931"/>
      <c r="C70" s="61" t="s">
        <v>60</v>
      </c>
      <c r="D70" s="64" t="s">
        <v>16</v>
      </c>
      <c r="E70" s="357" t="s">
        <v>408</v>
      </c>
      <c r="F70" s="478"/>
      <c r="G70" s="737"/>
      <c r="H70" s="494"/>
      <c r="I70" s="725"/>
      <c r="J70" s="269" t="s">
        <v>465</v>
      </c>
      <c r="K70" s="61" t="s">
        <v>7</v>
      </c>
      <c r="L70" s="61" t="s">
        <v>7</v>
      </c>
      <c r="M70" s="61" t="s">
        <v>7</v>
      </c>
      <c r="N70" s="110" t="s">
        <v>420</v>
      </c>
    </row>
    <row r="71" spans="1:14" s="12" customFormat="1" ht="13.5" thickBot="1">
      <c r="A71" s="907"/>
      <c r="B71" s="932"/>
      <c r="C71" s="227"/>
      <c r="D71" s="1084" t="s">
        <v>12</v>
      </c>
      <c r="E71" s="1117"/>
      <c r="F71" s="78">
        <f t="shared" ref="F71" si="21">SUM(F68:F70)</f>
        <v>147.5</v>
      </c>
      <c r="G71" s="712">
        <f t="shared" ref="G71:H71" si="22">SUM(G68:G70)</f>
        <v>168.7</v>
      </c>
      <c r="H71" s="78">
        <f t="shared" si="22"/>
        <v>185.5</v>
      </c>
      <c r="I71" s="725"/>
      <c r="J71" s="269"/>
      <c r="K71" s="4"/>
      <c r="L71" s="4"/>
      <c r="M71" s="4"/>
      <c r="N71" s="64"/>
    </row>
    <row r="72" spans="1:14" ht="51">
      <c r="A72" s="907" t="s">
        <v>622</v>
      </c>
      <c r="B72" s="932" t="s">
        <v>421</v>
      </c>
      <c r="C72" s="47" t="s">
        <v>7</v>
      </c>
      <c r="D72" s="62" t="s">
        <v>21</v>
      </c>
      <c r="E72" s="29" t="s">
        <v>422</v>
      </c>
      <c r="F72" s="113">
        <v>14.2</v>
      </c>
      <c r="G72" s="69">
        <v>14.5</v>
      </c>
      <c r="H72" s="77">
        <v>15</v>
      </c>
      <c r="I72" s="725"/>
      <c r="J72" s="254" t="s">
        <v>423</v>
      </c>
      <c r="K72" s="4" t="s">
        <v>1636</v>
      </c>
      <c r="L72" s="4" t="s">
        <v>1636</v>
      </c>
      <c r="M72" s="4" t="s">
        <v>1636</v>
      </c>
      <c r="N72" s="64" t="s">
        <v>23</v>
      </c>
    </row>
    <row r="73" spans="1:14" ht="13.5" thickBot="1">
      <c r="A73" s="907"/>
      <c r="B73" s="907"/>
      <c r="C73" s="61"/>
      <c r="D73" s="100"/>
      <c r="E73" s="29"/>
      <c r="F73" s="113"/>
      <c r="G73" s="69"/>
      <c r="H73" s="77"/>
      <c r="I73" s="725"/>
      <c r="J73" s="231"/>
      <c r="K73" s="4"/>
      <c r="L73" s="4"/>
      <c r="M73" s="4"/>
      <c r="N73" s="64"/>
    </row>
    <row r="74" spans="1:14" ht="13.5" thickBot="1">
      <c r="A74" s="1187"/>
      <c r="B74" s="1187"/>
      <c r="C74" s="60"/>
      <c r="D74" s="1196" t="s">
        <v>12</v>
      </c>
      <c r="E74" s="1058"/>
      <c r="F74" s="78">
        <f t="shared" ref="F74" si="23">SUM(F72+F73)</f>
        <v>14.2</v>
      </c>
      <c r="G74" s="712">
        <f t="shared" ref="G74:H74" si="24">SUM(G72+G73)</f>
        <v>14.5</v>
      </c>
      <c r="H74" s="78">
        <f t="shared" si="24"/>
        <v>15</v>
      </c>
      <c r="I74" s="725"/>
      <c r="J74" s="240"/>
      <c r="K74" s="8"/>
      <c r="L74" s="8"/>
      <c r="M74" s="8"/>
      <c r="N74" s="76"/>
    </row>
    <row r="75" spans="1:14" ht="25.5">
      <c r="A75" s="1044" t="s">
        <v>621</v>
      </c>
      <c r="B75" s="1187" t="s">
        <v>424</v>
      </c>
      <c r="C75" s="61" t="s">
        <v>7</v>
      </c>
      <c r="D75" s="151" t="s">
        <v>21</v>
      </c>
      <c r="E75" s="29" t="s">
        <v>425</v>
      </c>
      <c r="F75" s="113">
        <v>22.2</v>
      </c>
      <c r="G75" s="69">
        <v>23</v>
      </c>
      <c r="H75" s="77">
        <v>23</v>
      </c>
      <c r="I75" s="725"/>
      <c r="J75" s="254" t="s">
        <v>426</v>
      </c>
      <c r="K75" s="4" t="s">
        <v>1600</v>
      </c>
      <c r="L75" s="4" t="s">
        <v>1601</v>
      </c>
      <c r="M75" s="4" t="s">
        <v>1602</v>
      </c>
      <c r="N75" s="64" t="s">
        <v>23</v>
      </c>
    </row>
    <row r="76" spans="1:14" ht="13.5" thickBot="1">
      <c r="A76" s="1044"/>
      <c r="B76" s="1187"/>
      <c r="C76" s="61"/>
      <c r="D76" s="100"/>
      <c r="E76" s="29"/>
      <c r="F76" s="113"/>
      <c r="G76" s="69"/>
      <c r="H76" s="77"/>
      <c r="I76" s="725"/>
      <c r="J76" s="234"/>
      <c r="K76" s="61"/>
      <c r="L76" s="61"/>
      <c r="M76" s="61"/>
      <c r="N76" s="64"/>
    </row>
    <row r="77" spans="1:14" ht="13.5" thickBot="1">
      <c r="A77" s="1045"/>
      <c r="B77" s="1187"/>
      <c r="C77" s="60"/>
      <c r="D77" s="1196" t="s">
        <v>12</v>
      </c>
      <c r="E77" s="1058"/>
      <c r="F77" s="78">
        <f t="shared" ref="F77" si="25">SUM(F75+F76)</f>
        <v>22.2</v>
      </c>
      <c r="G77" s="712">
        <f t="shared" ref="G77:H77" si="26">SUM(G75+G76)</f>
        <v>23</v>
      </c>
      <c r="H77" s="78">
        <f t="shared" si="26"/>
        <v>23</v>
      </c>
      <c r="I77" s="725" t="s">
        <v>427</v>
      </c>
      <c r="J77" s="240"/>
      <c r="K77" s="8"/>
      <c r="L77" s="8"/>
      <c r="M77" s="8"/>
      <c r="N77" s="76"/>
    </row>
    <row r="78" spans="1:14" ht="25.5">
      <c r="A78" s="1276" t="s">
        <v>620</v>
      </c>
      <c r="B78" s="1236" t="s">
        <v>428</v>
      </c>
      <c r="C78" s="127">
        <v>1</v>
      </c>
      <c r="D78" s="194" t="s">
        <v>21</v>
      </c>
      <c r="E78" s="158" t="s">
        <v>429</v>
      </c>
      <c r="F78" s="699">
        <v>53.1</v>
      </c>
      <c r="G78" s="836">
        <v>56</v>
      </c>
      <c r="H78" s="699">
        <v>58</v>
      </c>
      <c r="I78" s="725"/>
      <c r="J78" s="606" t="s">
        <v>1632</v>
      </c>
      <c r="K78" s="4" t="s">
        <v>1305</v>
      </c>
      <c r="L78" s="4" t="s">
        <v>1305</v>
      </c>
      <c r="M78" s="4" t="s">
        <v>1305</v>
      </c>
      <c r="N78" s="64" t="s">
        <v>23</v>
      </c>
    </row>
    <row r="79" spans="1:14" ht="63.75">
      <c r="A79" s="1277"/>
      <c r="B79" s="1236"/>
      <c r="C79" s="162">
        <v>1</v>
      </c>
      <c r="D79" s="104" t="s">
        <v>43</v>
      </c>
      <c r="E79" s="158" t="s">
        <v>477</v>
      </c>
      <c r="F79" s="113">
        <v>200</v>
      </c>
      <c r="G79" s="69"/>
      <c r="H79" s="77"/>
      <c r="I79" s="725"/>
      <c r="J79" s="557" t="s">
        <v>1744</v>
      </c>
      <c r="K79" s="416" t="s">
        <v>1417</v>
      </c>
      <c r="L79" s="491"/>
      <c r="M79" s="4"/>
      <c r="N79" s="64" t="s">
        <v>23</v>
      </c>
    </row>
    <row r="80" spans="1:14" ht="63.75">
      <c r="A80" s="1277"/>
      <c r="B80" s="1236"/>
      <c r="C80" s="162">
        <v>1</v>
      </c>
      <c r="D80" s="104" t="s">
        <v>43</v>
      </c>
      <c r="E80" s="158" t="s">
        <v>1164</v>
      </c>
      <c r="F80" s="113">
        <v>200</v>
      </c>
      <c r="G80" s="69"/>
      <c r="H80" s="77"/>
      <c r="I80" s="725"/>
      <c r="J80" s="557" t="s">
        <v>1745</v>
      </c>
      <c r="K80" s="416" t="s">
        <v>1418</v>
      </c>
      <c r="L80" s="491"/>
      <c r="M80" s="4"/>
      <c r="N80" s="64" t="s">
        <v>23</v>
      </c>
    </row>
    <row r="81" spans="1:14" ht="38.25">
      <c r="A81" s="1277"/>
      <c r="B81" s="1236"/>
      <c r="C81" s="162">
        <v>1</v>
      </c>
      <c r="D81" s="104" t="s">
        <v>43</v>
      </c>
      <c r="E81" s="158" t="s">
        <v>477</v>
      </c>
      <c r="F81" s="113">
        <v>120</v>
      </c>
      <c r="G81" s="69"/>
      <c r="H81" s="77"/>
      <c r="I81" s="725"/>
      <c r="J81" s="557" t="s">
        <v>1746</v>
      </c>
      <c r="K81" s="558" t="s">
        <v>1419</v>
      </c>
      <c r="L81" s="558" t="s">
        <v>1419</v>
      </c>
      <c r="M81" s="4"/>
      <c r="N81" s="64" t="s">
        <v>23</v>
      </c>
    </row>
    <row r="82" spans="1:14" s="552" customFormat="1" ht="38.25">
      <c r="A82" s="1277"/>
      <c r="B82" s="1236"/>
      <c r="C82" s="162">
        <v>1</v>
      </c>
      <c r="D82" s="104" t="s">
        <v>16</v>
      </c>
      <c r="E82" s="555" t="s">
        <v>477</v>
      </c>
      <c r="F82" s="479">
        <v>4</v>
      </c>
      <c r="G82" s="814"/>
      <c r="H82" s="814"/>
      <c r="I82" s="837"/>
      <c r="J82" s="550" t="s">
        <v>1053</v>
      </c>
      <c r="K82" s="61" t="s">
        <v>7</v>
      </c>
      <c r="L82" s="61"/>
      <c r="M82" s="61"/>
      <c r="N82" s="64" t="s">
        <v>23</v>
      </c>
    </row>
    <row r="83" spans="1:14" s="552" customFormat="1" ht="51.75" thickBot="1">
      <c r="A83" s="1277"/>
      <c r="B83" s="1236"/>
      <c r="C83" s="162">
        <v>1</v>
      </c>
      <c r="D83" s="104" t="s">
        <v>16</v>
      </c>
      <c r="E83" s="555" t="s">
        <v>477</v>
      </c>
      <c r="F83" s="534"/>
      <c r="G83" s="815"/>
      <c r="H83" s="815"/>
      <c r="I83" s="838"/>
      <c r="J83" s="238" t="s">
        <v>777</v>
      </c>
      <c r="K83" s="61" t="s">
        <v>10</v>
      </c>
      <c r="L83" s="61" t="s">
        <v>10</v>
      </c>
      <c r="M83" s="61" t="s">
        <v>10</v>
      </c>
      <c r="N83" s="64" t="s">
        <v>23</v>
      </c>
    </row>
    <row r="84" spans="1:14" s="12" customFormat="1" ht="13.5" thickBot="1">
      <c r="A84" s="1278"/>
      <c r="B84" s="1236"/>
      <c r="C84" s="127"/>
      <c r="D84" s="1196" t="s">
        <v>12</v>
      </c>
      <c r="E84" s="1058"/>
      <c r="F84" s="78">
        <f>SUM(F78:F83)</f>
        <v>577.1</v>
      </c>
      <c r="G84" s="712">
        <f>SUM(G78:G83)</f>
        <v>56</v>
      </c>
      <c r="H84" s="78">
        <f>SUM(H78:H83)</f>
        <v>58</v>
      </c>
      <c r="I84" s="725" t="s">
        <v>427</v>
      </c>
      <c r="J84" s="238"/>
      <c r="K84" s="4"/>
      <c r="L84" s="4"/>
      <c r="M84" s="4"/>
      <c r="N84" s="76"/>
    </row>
    <row r="85" spans="1:14" s="552" customFormat="1">
      <c r="A85" s="1187" t="s">
        <v>619</v>
      </c>
      <c r="B85" s="1043" t="s">
        <v>431</v>
      </c>
      <c r="C85" s="60" t="s">
        <v>7</v>
      </c>
      <c r="D85" s="102" t="s">
        <v>16</v>
      </c>
      <c r="E85" s="555" t="s">
        <v>477</v>
      </c>
      <c r="F85" s="478">
        <v>6</v>
      </c>
      <c r="G85" s="737">
        <v>9</v>
      </c>
      <c r="H85" s="494">
        <v>8</v>
      </c>
      <c r="I85" s="725"/>
      <c r="J85" s="254" t="s">
        <v>778</v>
      </c>
      <c r="K85" s="61" t="s">
        <v>9</v>
      </c>
      <c r="L85" s="61" t="s">
        <v>9</v>
      </c>
      <c r="M85" s="61" t="s">
        <v>9</v>
      </c>
      <c r="N85" s="64" t="s">
        <v>23</v>
      </c>
    </row>
    <row r="86" spans="1:14" ht="13.5" thickBot="1">
      <c r="A86" s="1187"/>
      <c r="B86" s="1044"/>
      <c r="C86" s="60"/>
      <c r="D86" s="102"/>
      <c r="E86" s="158"/>
      <c r="F86" s="113"/>
      <c r="G86" s="69"/>
      <c r="H86" s="77"/>
      <c r="I86" s="725"/>
      <c r="J86" s="238"/>
      <c r="K86" s="4"/>
      <c r="L86" s="4"/>
      <c r="M86" s="4"/>
      <c r="N86" s="64"/>
    </row>
    <row r="87" spans="1:14" ht="13.5" thickBot="1">
      <c r="A87" s="1187"/>
      <c r="B87" s="1045"/>
      <c r="C87" s="60"/>
      <c r="D87" s="1196" t="s">
        <v>12</v>
      </c>
      <c r="E87" s="1058"/>
      <c r="F87" s="78">
        <f t="shared" ref="F87" si="27">SUM(F85+F86)</f>
        <v>6</v>
      </c>
      <c r="G87" s="712">
        <f t="shared" ref="G87:H87" si="28">SUM(G85+G86)</f>
        <v>9</v>
      </c>
      <c r="H87" s="78">
        <f t="shared" si="28"/>
        <v>8</v>
      </c>
      <c r="I87" s="725" t="s">
        <v>430</v>
      </c>
      <c r="J87" s="234"/>
      <c r="K87" s="8"/>
      <c r="L87" s="8"/>
      <c r="M87" s="8"/>
      <c r="N87" s="76"/>
    </row>
    <row r="88" spans="1:14">
      <c r="A88" s="1187" t="s">
        <v>618</v>
      </c>
      <c r="B88" s="1043" t="s">
        <v>432</v>
      </c>
      <c r="C88" s="60" t="s">
        <v>7</v>
      </c>
      <c r="D88" s="102" t="s">
        <v>21</v>
      </c>
      <c r="E88" s="158" t="s">
        <v>425</v>
      </c>
      <c r="F88" s="113">
        <v>8</v>
      </c>
      <c r="G88" s="69">
        <v>8</v>
      </c>
      <c r="H88" s="77">
        <v>8</v>
      </c>
      <c r="I88" s="725"/>
      <c r="J88" s="254"/>
      <c r="K88" s="4"/>
      <c r="L88" s="4"/>
      <c r="M88" s="4"/>
      <c r="N88" s="64" t="s">
        <v>23</v>
      </c>
    </row>
    <row r="89" spans="1:14" s="552" customFormat="1" ht="13.5" thickBot="1">
      <c r="A89" s="1187"/>
      <c r="B89" s="1044"/>
      <c r="C89" s="60" t="s">
        <v>7</v>
      </c>
      <c r="D89" s="102" t="s">
        <v>16</v>
      </c>
      <c r="E89" s="555" t="s">
        <v>477</v>
      </c>
      <c r="F89" s="478">
        <v>1</v>
      </c>
      <c r="G89" s="737">
        <v>1</v>
      </c>
      <c r="H89" s="494">
        <v>1</v>
      </c>
      <c r="I89" s="725"/>
      <c r="J89" s="234" t="s">
        <v>433</v>
      </c>
      <c r="K89" s="61" t="s">
        <v>1210</v>
      </c>
      <c r="L89" s="61" t="s">
        <v>1210</v>
      </c>
      <c r="M89" s="61" t="s">
        <v>1210</v>
      </c>
      <c r="N89" s="64" t="s">
        <v>23</v>
      </c>
    </row>
    <row r="90" spans="1:14" ht="13.5" thickBot="1">
      <c r="A90" s="1187"/>
      <c r="B90" s="1045"/>
      <c r="C90" s="60"/>
      <c r="D90" s="1196" t="s">
        <v>12</v>
      </c>
      <c r="E90" s="1058"/>
      <c r="F90" s="78">
        <f t="shared" ref="F90" si="29">SUM(F88+F89)</f>
        <v>9</v>
      </c>
      <c r="G90" s="712">
        <f t="shared" ref="G90:H90" si="30">SUM(G88+G89)</f>
        <v>9</v>
      </c>
      <c r="H90" s="78">
        <f t="shared" si="30"/>
        <v>9</v>
      </c>
      <c r="I90" s="725"/>
      <c r="J90" s="234"/>
      <c r="K90" s="8"/>
      <c r="L90" s="8"/>
      <c r="M90" s="8"/>
      <c r="N90" s="76"/>
    </row>
    <row r="91" spans="1:14" ht="38.25">
      <c r="A91" s="1187" t="s">
        <v>617</v>
      </c>
      <c r="B91" s="1187" t="s">
        <v>434</v>
      </c>
      <c r="C91" s="60" t="s">
        <v>7</v>
      </c>
      <c r="D91" s="104" t="s">
        <v>21</v>
      </c>
      <c r="E91" s="158" t="s">
        <v>82</v>
      </c>
      <c r="F91" s="113">
        <v>41.1</v>
      </c>
      <c r="G91" s="69">
        <v>10.3</v>
      </c>
      <c r="H91" s="77">
        <v>10.4</v>
      </c>
      <c r="I91" s="725"/>
      <c r="J91" s="234" t="s">
        <v>779</v>
      </c>
      <c r="K91" s="79">
        <v>3</v>
      </c>
      <c r="L91" s="79">
        <v>3</v>
      </c>
      <c r="M91" s="79">
        <v>3</v>
      </c>
      <c r="N91" s="64" t="s">
        <v>23</v>
      </c>
    </row>
    <row r="92" spans="1:14" s="552" customFormat="1" ht="26.25" thickBot="1">
      <c r="A92" s="1187"/>
      <c r="B92" s="1187"/>
      <c r="C92" s="60"/>
      <c r="D92" s="522"/>
      <c r="E92" s="554"/>
      <c r="F92" s="478"/>
      <c r="G92" s="737"/>
      <c r="H92" s="494"/>
      <c r="I92" s="725"/>
      <c r="J92" s="234" t="s">
        <v>1482</v>
      </c>
      <c r="K92" s="26">
        <v>2</v>
      </c>
      <c r="L92" s="26">
        <v>1</v>
      </c>
      <c r="M92" s="26">
        <v>1</v>
      </c>
      <c r="N92" s="64" t="s">
        <v>23</v>
      </c>
    </row>
    <row r="93" spans="1:14" ht="13.5" thickBot="1">
      <c r="A93" s="1187"/>
      <c r="B93" s="1187"/>
      <c r="C93" s="60"/>
      <c r="D93" s="1196" t="s">
        <v>12</v>
      </c>
      <c r="E93" s="1058"/>
      <c r="F93" s="78">
        <f t="shared" ref="F93" si="31">SUM(F91+F92)</f>
        <v>41.1</v>
      </c>
      <c r="G93" s="712">
        <f t="shared" ref="G93:H93" si="32">SUM(G91+G92)</f>
        <v>10.3</v>
      </c>
      <c r="H93" s="78">
        <f t="shared" si="32"/>
        <v>10.4</v>
      </c>
      <c r="I93" s="725"/>
      <c r="J93" s="240"/>
      <c r="K93" s="8"/>
      <c r="L93" s="8"/>
      <c r="M93" s="8"/>
      <c r="N93" s="76"/>
    </row>
    <row r="94" spans="1:14">
      <c r="A94" s="1045" t="s">
        <v>616</v>
      </c>
      <c r="B94" s="1187" t="s">
        <v>435</v>
      </c>
      <c r="C94" s="60" t="s">
        <v>7</v>
      </c>
      <c r="D94" s="104" t="s">
        <v>21</v>
      </c>
      <c r="E94" s="219" t="s">
        <v>717</v>
      </c>
      <c r="F94" s="113">
        <v>17.899999999999999</v>
      </c>
      <c r="G94" s="69">
        <v>20</v>
      </c>
      <c r="H94" s="77">
        <v>20</v>
      </c>
      <c r="I94" s="725"/>
      <c r="J94" s="254" t="s">
        <v>652</v>
      </c>
      <c r="K94" s="4" t="s">
        <v>1081</v>
      </c>
      <c r="L94" s="4" t="s">
        <v>1081</v>
      </c>
      <c r="M94" s="4" t="s">
        <v>1081</v>
      </c>
      <c r="N94" s="64" t="s">
        <v>23</v>
      </c>
    </row>
    <row r="95" spans="1:14" ht="13.5" thickBot="1">
      <c r="A95" s="1187"/>
      <c r="B95" s="1187"/>
      <c r="C95" s="60"/>
      <c r="D95" s="102"/>
      <c r="E95" s="213"/>
      <c r="F95" s="113"/>
      <c r="G95" s="69"/>
      <c r="H95" s="77"/>
      <c r="I95" s="725"/>
      <c r="J95" s="231"/>
      <c r="K95" s="4"/>
      <c r="L95" s="4"/>
      <c r="M95" s="4"/>
      <c r="N95" s="64"/>
    </row>
    <row r="96" spans="1:14" ht="13.5" thickBot="1">
      <c r="A96" s="1187"/>
      <c r="B96" s="1187"/>
      <c r="C96" s="60"/>
      <c r="D96" s="1196" t="s">
        <v>12</v>
      </c>
      <c r="E96" s="1058"/>
      <c r="F96" s="78">
        <f t="shared" ref="F96" si="33">SUM(F94+F95)</f>
        <v>17.899999999999999</v>
      </c>
      <c r="G96" s="712">
        <f t="shared" ref="G96:H96" si="34">SUM(G94+G95)</f>
        <v>20</v>
      </c>
      <c r="H96" s="78">
        <f t="shared" si="34"/>
        <v>20</v>
      </c>
      <c r="I96" s="725"/>
      <c r="J96" s="240"/>
      <c r="K96" s="8"/>
      <c r="L96" s="8"/>
      <c r="M96" s="8"/>
      <c r="N96" s="76"/>
    </row>
    <row r="97" spans="1:14" ht="25.5">
      <c r="A97" s="1045" t="s">
        <v>615</v>
      </c>
      <c r="B97" s="1187" t="s">
        <v>436</v>
      </c>
      <c r="C97" s="60" t="s">
        <v>7</v>
      </c>
      <c r="D97" s="194" t="s">
        <v>21</v>
      </c>
      <c r="E97" s="219" t="s">
        <v>425</v>
      </c>
      <c r="F97" s="113">
        <v>6.46</v>
      </c>
      <c r="G97" s="69">
        <v>6.5</v>
      </c>
      <c r="H97" s="77">
        <v>6.5</v>
      </c>
      <c r="I97" s="725"/>
      <c r="J97" s="254" t="s">
        <v>1510</v>
      </c>
      <c r="K97" s="4" t="s">
        <v>1511</v>
      </c>
      <c r="L97" s="4" t="s">
        <v>1511</v>
      </c>
      <c r="M97" s="4" t="s">
        <v>1511</v>
      </c>
      <c r="N97" s="64" t="s">
        <v>23</v>
      </c>
    </row>
    <row r="98" spans="1:14" ht="13.5" thickBot="1">
      <c r="A98" s="1187"/>
      <c r="B98" s="1187"/>
      <c r="C98" s="60"/>
      <c r="D98" s="103"/>
      <c r="E98" s="217"/>
      <c r="F98" s="113"/>
      <c r="G98" s="69"/>
      <c r="H98" s="77"/>
      <c r="I98" s="725"/>
      <c r="J98" s="231"/>
      <c r="K98" s="4"/>
      <c r="L98" s="4"/>
      <c r="M98" s="4"/>
      <c r="N98" s="64"/>
    </row>
    <row r="99" spans="1:14" ht="13.5" thickBot="1">
      <c r="A99" s="1187"/>
      <c r="B99" s="1187"/>
      <c r="C99" s="60"/>
      <c r="D99" s="1196" t="s">
        <v>12</v>
      </c>
      <c r="E99" s="1058"/>
      <c r="F99" s="78">
        <f t="shared" ref="F99" si="35">SUM(F97+F98)</f>
        <v>6.46</v>
      </c>
      <c r="G99" s="712">
        <f t="shared" ref="G99:H99" si="36">SUM(G97+G98)</f>
        <v>6.5</v>
      </c>
      <c r="H99" s="78">
        <f t="shared" si="36"/>
        <v>6.5</v>
      </c>
      <c r="I99" s="725"/>
      <c r="J99" s="240"/>
      <c r="K99" s="8"/>
      <c r="L99" s="8"/>
      <c r="M99" s="8"/>
      <c r="N99" s="76"/>
    </row>
    <row r="100" spans="1:14">
      <c r="A100" s="1045" t="s">
        <v>595</v>
      </c>
      <c r="B100" s="1187" t="s">
        <v>437</v>
      </c>
      <c r="C100" s="60" t="s">
        <v>7</v>
      </c>
      <c r="D100" s="104" t="s">
        <v>21</v>
      </c>
      <c r="E100" s="158" t="s">
        <v>425</v>
      </c>
      <c r="F100" s="113">
        <v>1.52</v>
      </c>
      <c r="G100" s="69">
        <v>1.6</v>
      </c>
      <c r="H100" s="77">
        <v>1.6</v>
      </c>
      <c r="I100" s="725"/>
      <c r="J100" s="231"/>
      <c r="K100" s="4"/>
      <c r="L100" s="4"/>
      <c r="M100" s="4"/>
      <c r="N100" s="64" t="s">
        <v>23</v>
      </c>
    </row>
    <row r="101" spans="1:14" ht="13.5" thickBot="1">
      <c r="A101" s="1187"/>
      <c r="B101" s="1187"/>
      <c r="C101" s="60"/>
      <c r="D101" s="102"/>
      <c r="E101" s="213"/>
      <c r="F101" s="113"/>
      <c r="G101" s="69"/>
      <c r="H101" s="77"/>
      <c r="I101" s="725"/>
      <c r="J101" s="231"/>
      <c r="K101" s="4"/>
      <c r="L101" s="4"/>
      <c r="M101" s="4"/>
      <c r="N101" s="64"/>
    </row>
    <row r="102" spans="1:14" ht="13.5" thickBot="1">
      <c r="A102" s="1187"/>
      <c r="B102" s="1187"/>
      <c r="C102" s="60"/>
      <c r="D102" s="1196" t="s">
        <v>12</v>
      </c>
      <c r="E102" s="1058"/>
      <c r="F102" s="78">
        <f t="shared" ref="F102" si="37">SUM(F100+F101)</f>
        <v>1.52</v>
      </c>
      <c r="G102" s="712">
        <f t="shared" ref="G102:H102" si="38">SUM(G100+G101)</f>
        <v>1.6</v>
      </c>
      <c r="H102" s="78">
        <f t="shared" si="38"/>
        <v>1.6</v>
      </c>
      <c r="I102" s="725"/>
      <c r="J102" s="240"/>
      <c r="K102" s="8"/>
      <c r="L102" s="8"/>
      <c r="M102" s="8"/>
      <c r="N102" s="76"/>
    </row>
    <row r="103" spans="1:14" ht="25.5">
      <c r="A103" s="1187" t="s">
        <v>614</v>
      </c>
      <c r="B103" s="907" t="s">
        <v>438</v>
      </c>
      <c r="C103" s="60" t="s">
        <v>7</v>
      </c>
      <c r="D103" s="150" t="s">
        <v>21</v>
      </c>
      <c r="E103" s="158" t="s">
        <v>651</v>
      </c>
      <c r="F103" s="113">
        <v>196.1</v>
      </c>
      <c r="G103" s="69">
        <v>196.1</v>
      </c>
      <c r="H103" s="77">
        <v>196.1</v>
      </c>
      <c r="I103" s="725"/>
      <c r="J103" s="234" t="s">
        <v>1227</v>
      </c>
      <c r="K103" s="223" t="s">
        <v>1765</v>
      </c>
      <c r="L103" s="223" t="s">
        <v>1766</v>
      </c>
      <c r="M103" s="223" t="s">
        <v>1767</v>
      </c>
      <c r="N103" s="64" t="s">
        <v>23</v>
      </c>
    </row>
    <row r="104" spans="1:14" s="552" customFormat="1" ht="13.5" thickBot="1">
      <c r="A104" s="1187"/>
      <c r="B104" s="907"/>
      <c r="C104" s="61" t="s">
        <v>7</v>
      </c>
      <c r="D104" s="100" t="s">
        <v>16</v>
      </c>
      <c r="E104" s="350"/>
      <c r="F104" s="478"/>
      <c r="G104" s="737"/>
      <c r="H104" s="494"/>
      <c r="I104" s="725"/>
      <c r="J104" s="234" t="s">
        <v>482</v>
      </c>
      <c r="K104" s="748">
        <v>1793</v>
      </c>
      <c r="L104" s="748">
        <v>1793</v>
      </c>
      <c r="M104" s="748">
        <v>1793</v>
      </c>
      <c r="N104" s="64" t="s">
        <v>23</v>
      </c>
    </row>
    <row r="105" spans="1:14" ht="13.5" thickBot="1">
      <c r="A105" s="1187"/>
      <c r="B105" s="930"/>
      <c r="C105" s="156"/>
      <c r="D105" s="1267" t="s">
        <v>12</v>
      </c>
      <c r="E105" s="1116"/>
      <c r="F105" s="78">
        <f t="shared" ref="F105" si="39">SUM(F103+F104)</f>
        <v>196.1</v>
      </c>
      <c r="G105" s="712">
        <f t="shared" ref="G105:H105" si="40">SUM(G103+G104)</f>
        <v>196.1</v>
      </c>
      <c r="H105" s="78">
        <f t="shared" si="40"/>
        <v>196.1</v>
      </c>
      <c r="I105" s="725"/>
      <c r="J105" s="234" t="s">
        <v>481</v>
      </c>
      <c r="K105" s="748">
        <v>26500</v>
      </c>
      <c r="L105" s="748">
        <v>26500</v>
      </c>
      <c r="M105" s="748">
        <v>26500</v>
      </c>
      <c r="N105" s="64"/>
    </row>
    <row r="106" spans="1:14" s="12" customFormat="1" ht="15.75" customHeight="1">
      <c r="A106" s="1043" t="s">
        <v>613</v>
      </c>
      <c r="B106" s="1101" t="s">
        <v>885</v>
      </c>
      <c r="C106" s="60" t="s">
        <v>7</v>
      </c>
      <c r="D106" s="150" t="s">
        <v>21</v>
      </c>
      <c r="E106" s="25" t="s">
        <v>439</v>
      </c>
      <c r="F106" s="113">
        <v>22.442</v>
      </c>
      <c r="G106" s="69">
        <v>23</v>
      </c>
      <c r="H106" s="77">
        <v>23</v>
      </c>
      <c r="I106" s="725"/>
      <c r="J106" s="231" t="s">
        <v>1637</v>
      </c>
      <c r="K106" s="4" t="s">
        <v>7</v>
      </c>
      <c r="L106" s="4" t="s">
        <v>7</v>
      </c>
      <c r="M106" s="4" t="s">
        <v>7</v>
      </c>
      <c r="N106" s="64" t="s">
        <v>23</v>
      </c>
    </row>
    <row r="107" spans="1:14" s="12" customFormat="1" ht="13.5" thickBot="1">
      <c r="A107" s="1044"/>
      <c r="B107" s="1102"/>
      <c r="C107" s="60"/>
      <c r="D107" s="221"/>
      <c r="E107" s="25"/>
      <c r="F107" s="113"/>
      <c r="G107" s="69"/>
      <c r="H107" s="77"/>
      <c r="I107" s="725"/>
      <c r="J107" s="231"/>
      <c r="K107" s="4"/>
      <c r="L107" s="4"/>
      <c r="M107" s="4"/>
      <c r="N107" s="64"/>
    </row>
    <row r="108" spans="1:14" s="12" customFormat="1" ht="13.5" thickBot="1">
      <c r="A108" s="1045"/>
      <c r="B108" s="1103"/>
      <c r="C108" s="60"/>
      <c r="D108" s="1058" t="s">
        <v>12</v>
      </c>
      <c r="E108" s="1086"/>
      <c r="F108" s="78">
        <f t="shared" ref="F108" si="41">SUM(F106:F107)</f>
        <v>22.442</v>
      </c>
      <c r="G108" s="712">
        <f t="shared" ref="G108:H108" si="42">SUM(G106:G107)</f>
        <v>23</v>
      </c>
      <c r="H108" s="78">
        <f t="shared" si="42"/>
        <v>23</v>
      </c>
      <c r="I108" s="725"/>
      <c r="J108" s="240"/>
      <c r="K108" s="8"/>
      <c r="L108" s="8"/>
      <c r="M108" s="8"/>
      <c r="N108" s="76"/>
    </row>
    <row r="109" spans="1:14">
      <c r="A109" s="1187" t="s">
        <v>839</v>
      </c>
      <c r="B109" s="932" t="s">
        <v>446</v>
      </c>
      <c r="C109" s="60" t="s">
        <v>7</v>
      </c>
      <c r="D109" s="150" t="s">
        <v>21</v>
      </c>
      <c r="E109" s="158" t="s">
        <v>78</v>
      </c>
      <c r="F109" s="113">
        <v>31.963999999999999</v>
      </c>
      <c r="G109" s="69">
        <v>35</v>
      </c>
      <c r="H109" s="77">
        <v>38</v>
      </c>
      <c r="I109" s="725"/>
      <c r="J109" s="234" t="s">
        <v>447</v>
      </c>
      <c r="K109" s="480" t="s">
        <v>1119</v>
      </c>
      <c r="L109" s="480" t="s">
        <v>1119</v>
      </c>
      <c r="M109" s="480" t="s">
        <v>1119</v>
      </c>
      <c r="N109" s="64" t="s">
        <v>23</v>
      </c>
    </row>
    <row r="110" spans="1:14" ht="13.5" thickBot="1">
      <c r="A110" s="1187"/>
      <c r="B110" s="907"/>
      <c r="C110" s="60" t="s">
        <v>7</v>
      </c>
      <c r="D110" s="100"/>
      <c r="E110" s="214"/>
      <c r="F110" s="113"/>
      <c r="G110" s="69"/>
      <c r="H110" s="77"/>
      <c r="I110" s="725"/>
      <c r="J110" s="234" t="s">
        <v>448</v>
      </c>
      <c r="K110" s="480" t="s">
        <v>1236</v>
      </c>
      <c r="L110" s="480" t="s">
        <v>1236</v>
      </c>
      <c r="M110" s="480" t="s">
        <v>1236</v>
      </c>
      <c r="N110" s="64" t="s">
        <v>23</v>
      </c>
    </row>
    <row r="111" spans="1:14" ht="13.5" thickBot="1">
      <c r="A111" s="1187"/>
      <c r="B111" s="930"/>
      <c r="C111" s="218"/>
      <c r="D111" s="1267" t="s">
        <v>12</v>
      </c>
      <c r="E111" s="1116"/>
      <c r="F111" s="78">
        <f t="shared" ref="F111" si="43">SUM(F109+F110)</f>
        <v>31.963999999999999</v>
      </c>
      <c r="G111" s="712">
        <f t="shared" ref="G111:H111" si="44">SUM(G109+G110)</f>
        <v>35</v>
      </c>
      <c r="H111" s="78">
        <f t="shared" si="44"/>
        <v>38</v>
      </c>
      <c r="I111" s="725"/>
      <c r="J111" s="234"/>
      <c r="K111" s="480"/>
      <c r="L111" s="480"/>
      <c r="M111" s="480"/>
      <c r="N111" s="64"/>
    </row>
    <row r="112" spans="1:14" s="552" customFormat="1">
      <c r="A112" s="1043" t="s">
        <v>612</v>
      </c>
      <c r="B112" s="1130" t="s">
        <v>1115</v>
      </c>
      <c r="C112" s="60" t="s">
        <v>7</v>
      </c>
      <c r="D112" s="94" t="s">
        <v>16</v>
      </c>
      <c r="E112" s="114"/>
      <c r="F112" s="478">
        <v>20</v>
      </c>
      <c r="G112" s="737">
        <v>20</v>
      </c>
      <c r="H112" s="494">
        <v>20</v>
      </c>
      <c r="I112" s="725"/>
      <c r="J112" s="234" t="s">
        <v>1116</v>
      </c>
      <c r="K112" s="61" t="s">
        <v>10</v>
      </c>
      <c r="L112" s="61" t="s">
        <v>10</v>
      </c>
      <c r="M112" s="61" t="s">
        <v>10</v>
      </c>
      <c r="N112" s="64" t="s">
        <v>23</v>
      </c>
    </row>
    <row r="113" spans="1:14" ht="13.5" thickBot="1">
      <c r="A113" s="1044"/>
      <c r="B113" s="1131"/>
      <c r="C113" s="60"/>
      <c r="D113" s="64"/>
      <c r="E113" s="58"/>
      <c r="F113" s="113"/>
      <c r="G113" s="69"/>
      <c r="H113" s="77"/>
      <c r="I113" s="725"/>
      <c r="J113" s="231"/>
      <c r="K113" s="4"/>
      <c r="L113" s="4"/>
      <c r="M113" s="4"/>
      <c r="N113" s="64"/>
    </row>
    <row r="114" spans="1:14" ht="13.5" thickBot="1">
      <c r="A114" s="1045"/>
      <c r="B114" s="1132"/>
      <c r="C114" s="6"/>
      <c r="D114" s="1084" t="s">
        <v>12</v>
      </c>
      <c r="E114" s="1117"/>
      <c r="F114" s="520">
        <f t="shared" ref="F114" si="45">SUM(F112:F113)</f>
        <v>20</v>
      </c>
      <c r="G114" s="724">
        <f t="shared" ref="G114:H114" si="46">SUM(G112:G113)</f>
        <v>20</v>
      </c>
      <c r="H114" s="520">
        <f t="shared" si="46"/>
        <v>20</v>
      </c>
      <c r="I114" s="725" t="s">
        <v>1843</v>
      </c>
      <c r="J114" s="240"/>
      <c r="K114" s="4"/>
      <c r="L114" s="8"/>
      <c r="M114" s="8"/>
      <c r="N114" s="76"/>
    </row>
    <row r="115" spans="1:14" s="12" customFormat="1" ht="13.5" thickBot="1">
      <c r="A115" s="288" t="s">
        <v>508</v>
      </c>
      <c r="B115" s="1192" t="s">
        <v>11</v>
      </c>
      <c r="C115" s="1193"/>
      <c r="D115" s="1193"/>
      <c r="E115" s="1193"/>
      <c r="F115" s="78">
        <f>SUM(F17+F25+F28+F31+F34+F37+F40+F43+F46+F53+F56+F61+F64+F67+F71+F74+F77+F84+F87+F90+F93+F96+F99+F102+F105+F108+F111+F114)</f>
        <v>7838.0860000000011</v>
      </c>
      <c r="G115" s="78">
        <f>SUM(G17+G25+G28+G31+G34+G37+G40+G43+G46+G53+G56+G61+G64+G67+G71+G74+G77+G84+G87+G90+G93+G96+G99+G102+G105+G108+G111+G114)</f>
        <v>8026.2000000000007</v>
      </c>
      <c r="H115" s="78">
        <f>SUM(H17+H25+H28+H31+H34+H37+H40+H43+H46+H53+H56+H61+H64+H67+H71+H74+H77+H84+H87+H90+H93+H96+H99+H102+H105+H108+H111+H114)</f>
        <v>8267.6</v>
      </c>
      <c r="I115" s="78"/>
      <c r="J115" s="240"/>
      <c r="K115" s="8"/>
      <c r="L115" s="8"/>
      <c r="M115" s="8"/>
      <c r="N115" s="486"/>
    </row>
    <row r="116" spans="1:14" s="12" customFormat="1" ht="34.9" customHeight="1" thickBot="1">
      <c r="A116" s="286" t="s">
        <v>511</v>
      </c>
      <c r="B116" s="1275" t="s">
        <v>441</v>
      </c>
      <c r="C116" s="1114"/>
      <c r="D116" s="1114"/>
      <c r="E116" s="1114"/>
      <c r="F116" s="735"/>
      <c r="G116" s="738"/>
      <c r="H116" s="741"/>
      <c r="I116" s="607"/>
      <c r="J116" s="76"/>
      <c r="K116" s="7"/>
      <c r="L116" s="7"/>
      <c r="M116" s="7"/>
      <c r="N116" s="486"/>
    </row>
    <row r="117" spans="1:14" s="304" customFormat="1" ht="25.5">
      <c r="A117" s="1043" t="s">
        <v>512</v>
      </c>
      <c r="B117" s="1130" t="s">
        <v>442</v>
      </c>
      <c r="C117" s="60" t="s">
        <v>7</v>
      </c>
      <c r="D117" s="104" t="s">
        <v>16</v>
      </c>
      <c r="E117" s="222" t="s">
        <v>477</v>
      </c>
      <c r="F117" s="736">
        <v>152</v>
      </c>
      <c r="G117" s="737">
        <v>150</v>
      </c>
      <c r="H117" s="494">
        <v>150</v>
      </c>
      <c r="I117" s="725"/>
      <c r="J117" s="238" t="s">
        <v>480</v>
      </c>
      <c r="K117" s="223" t="s">
        <v>1081</v>
      </c>
      <c r="L117" s="223" t="s">
        <v>1081</v>
      </c>
      <c r="M117" s="223" t="s">
        <v>1081</v>
      </c>
      <c r="N117" s="64" t="s">
        <v>23</v>
      </c>
    </row>
    <row r="118" spans="1:14" s="304" customFormat="1" ht="25.5">
      <c r="A118" s="1044"/>
      <c r="B118" s="1131"/>
      <c r="C118" s="60" t="s">
        <v>7</v>
      </c>
      <c r="D118" s="51" t="s">
        <v>16</v>
      </c>
      <c r="E118" s="225" t="s">
        <v>477</v>
      </c>
      <c r="F118" s="734"/>
      <c r="G118" s="737"/>
      <c r="H118" s="494"/>
      <c r="I118" s="725"/>
      <c r="J118" s="238" t="s">
        <v>867</v>
      </c>
      <c r="K118" s="223" t="s">
        <v>7</v>
      </c>
      <c r="L118" s="223" t="s">
        <v>7</v>
      </c>
      <c r="M118" s="223" t="s">
        <v>7</v>
      </c>
      <c r="N118" s="64" t="s">
        <v>23</v>
      </c>
    </row>
    <row r="119" spans="1:14" s="304" customFormat="1" ht="51.75" thickBot="1">
      <c r="A119" s="1044"/>
      <c r="B119" s="1131"/>
      <c r="C119" s="60" t="s">
        <v>7</v>
      </c>
      <c r="D119" s="51" t="s">
        <v>16</v>
      </c>
      <c r="E119" s="225" t="s">
        <v>477</v>
      </c>
      <c r="F119" s="734">
        <v>13.9</v>
      </c>
      <c r="G119" s="737">
        <v>13.9</v>
      </c>
      <c r="H119" s="494">
        <v>13.9</v>
      </c>
      <c r="I119" s="725"/>
      <c r="J119" s="238" t="s">
        <v>1190</v>
      </c>
      <c r="K119" s="223" t="s">
        <v>127</v>
      </c>
      <c r="L119" s="223" t="s">
        <v>100</v>
      </c>
      <c r="M119" s="223" t="s">
        <v>100</v>
      </c>
      <c r="N119" s="64" t="s">
        <v>23</v>
      </c>
    </row>
    <row r="120" spans="1:14" s="12" customFormat="1" ht="13.5" thickBot="1">
      <c r="A120" s="1045"/>
      <c r="B120" s="1132"/>
      <c r="C120" s="60"/>
      <c r="D120" s="1086" t="s">
        <v>12</v>
      </c>
      <c r="E120" s="1086"/>
      <c r="F120" s="78">
        <f>SUM(F117:F119)</f>
        <v>165.9</v>
      </c>
      <c r="G120" s="712">
        <f>SUM(G117:G119)</f>
        <v>163.9</v>
      </c>
      <c r="H120" s="78">
        <f>SUM(H117:H119)</f>
        <v>163.9</v>
      </c>
      <c r="I120" s="725" t="s">
        <v>647</v>
      </c>
      <c r="J120" s="170"/>
      <c r="K120" s="8"/>
      <c r="L120" s="8"/>
      <c r="M120" s="8"/>
      <c r="N120" s="76"/>
    </row>
    <row r="121" spans="1:14" s="12" customFormat="1">
      <c r="A121" s="1043" t="s">
        <v>513</v>
      </c>
      <c r="B121" s="1101" t="s">
        <v>484</v>
      </c>
      <c r="C121" s="60" t="s">
        <v>7</v>
      </c>
      <c r="D121" s="150" t="s">
        <v>21</v>
      </c>
      <c r="E121" s="25" t="s">
        <v>392</v>
      </c>
      <c r="F121" s="113">
        <v>5.7039999999999997</v>
      </c>
      <c r="G121" s="69">
        <v>5</v>
      </c>
      <c r="H121" s="77">
        <v>5</v>
      </c>
      <c r="I121" s="725"/>
      <c r="J121" s="231" t="s">
        <v>440</v>
      </c>
      <c r="K121" s="480" t="s">
        <v>1081</v>
      </c>
      <c r="L121" s="480" t="s">
        <v>1081</v>
      </c>
      <c r="M121" s="480" t="s">
        <v>1081</v>
      </c>
      <c r="N121" s="64" t="s">
        <v>23</v>
      </c>
    </row>
    <row r="122" spans="1:14" s="12" customFormat="1" ht="13.5" thickBot="1">
      <c r="A122" s="1044"/>
      <c r="B122" s="1102"/>
      <c r="C122" s="60"/>
      <c r="D122" s="221"/>
      <c r="E122" s="25"/>
      <c r="F122" s="113"/>
      <c r="G122" s="69"/>
      <c r="H122" s="77"/>
      <c r="I122" s="725"/>
      <c r="J122" s="231"/>
      <c r="K122" s="4"/>
      <c r="L122" s="4"/>
      <c r="M122" s="4"/>
      <c r="N122" s="64"/>
    </row>
    <row r="123" spans="1:14" s="12" customFormat="1" ht="13.5" thickBot="1">
      <c r="A123" s="1045"/>
      <c r="B123" s="1103"/>
      <c r="C123" s="60"/>
      <c r="D123" s="1058" t="s">
        <v>12</v>
      </c>
      <c r="E123" s="1086"/>
      <c r="F123" s="78">
        <f t="shared" ref="F123" si="47">SUM(F121:F122)</f>
        <v>5.7039999999999997</v>
      </c>
      <c r="G123" s="712">
        <f t="shared" ref="G123:H123" si="48">SUM(G121:G122)</f>
        <v>5</v>
      </c>
      <c r="H123" s="78">
        <f t="shared" si="48"/>
        <v>5</v>
      </c>
      <c r="I123" s="725"/>
      <c r="J123" s="240"/>
      <c r="K123" s="8"/>
      <c r="L123" s="8"/>
      <c r="M123" s="8"/>
      <c r="N123" s="76"/>
    </row>
    <row r="124" spans="1:14" s="12" customFormat="1" ht="13.5" thickBot="1">
      <c r="A124" s="744" t="s">
        <v>511</v>
      </c>
      <c r="B124" s="1255" t="s">
        <v>11</v>
      </c>
      <c r="C124" s="1256"/>
      <c r="D124" s="1256"/>
      <c r="E124" s="1256"/>
      <c r="F124" s="520">
        <f>SUM(F120+F123)</f>
        <v>171.60400000000001</v>
      </c>
      <c r="G124" s="520">
        <f t="shared" ref="G124:H124" si="49">SUM(G120+G123)</f>
        <v>168.9</v>
      </c>
      <c r="H124" s="520">
        <f t="shared" si="49"/>
        <v>168.9</v>
      </c>
      <c r="I124" s="608"/>
      <c r="J124" s="170"/>
      <c r="K124" s="8"/>
      <c r="L124" s="8"/>
      <c r="M124" s="8"/>
      <c r="N124" s="486"/>
    </row>
    <row r="125" spans="1:14" s="12" customFormat="1" ht="13.5" thickBot="1">
      <c r="A125" s="286" t="s">
        <v>514</v>
      </c>
      <c r="B125" s="1275" t="s">
        <v>443</v>
      </c>
      <c r="C125" s="1114"/>
      <c r="D125" s="1114"/>
      <c r="E125" s="1114"/>
      <c r="F125" s="466"/>
      <c r="G125" s="720"/>
      <c r="H125" s="466"/>
      <c r="I125" s="607"/>
      <c r="J125" s="76"/>
      <c r="K125" s="7"/>
      <c r="L125" s="7"/>
      <c r="M125" s="7"/>
      <c r="N125" s="486"/>
    </row>
    <row r="126" spans="1:14" s="304" customFormat="1" ht="25.5">
      <c r="A126" s="1043" t="s">
        <v>515</v>
      </c>
      <c r="B126" s="1130" t="s">
        <v>705</v>
      </c>
      <c r="C126" s="60" t="s">
        <v>7</v>
      </c>
      <c r="D126" s="104" t="s">
        <v>16</v>
      </c>
      <c r="E126" s="222" t="s">
        <v>477</v>
      </c>
      <c r="F126" s="494">
        <v>35</v>
      </c>
      <c r="G126" s="737">
        <v>50</v>
      </c>
      <c r="H126" s="494">
        <v>50</v>
      </c>
      <c r="I126" s="725"/>
      <c r="J126" s="254" t="s">
        <v>444</v>
      </c>
      <c r="K126" s="61" t="s">
        <v>1081</v>
      </c>
      <c r="L126" s="61" t="s">
        <v>1081</v>
      </c>
      <c r="M126" s="61" t="s">
        <v>1081</v>
      </c>
      <c r="N126" s="64" t="s">
        <v>23</v>
      </c>
    </row>
    <row r="127" spans="1:14" s="12" customFormat="1" ht="13.5" thickBot="1">
      <c r="A127" s="1044"/>
      <c r="B127" s="1131"/>
      <c r="C127" s="60"/>
      <c r="D127" s="226"/>
      <c r="E127" s="222"/>
      <c r="F127" s="113"/>
      <c r="G127" s="69"/>
      <c r="H127" s="77"/>
      <c r="I127" s="725"/>
      <c r="J127" s="254"/>
      <c r="K127" s="4"/>
      <c r="L127" s="4"/>
      <c r="M127" s="4"/>
      <c r="N127" s="64"/>
    </row>
    <row r="128" spans="1:14" s="12" customFormat="1" ht="13.5" thickBot="1">
      <c r="A128" s="1045"/>
      <c r="B128" s="1132"/>
      <c r="C128" s="60"/>
      <c r="D128" s="1086" t="s">
        <v>12</v>
      </c>
      <c r="E128" s="1086"/>
      <c r="F128" s="78">
        <f t="shared" ref="F128" si="50">SUM(F126:F127)</f>
        <v>35</v>
      </c>
      <c r="G128" s="712">
        <f t="shared" ref="G128:H128" si="51">SUM(G126:G127)</f>
        <v>50</v>
      </c>
      <c r="H128" s="78">
        <f t="shared" si="51"/>
        <v>50</v>
      </c>
      <c r="I128" s="725" t="s">
        <v>648</v>
      </c>
      <c r="J128" s="254"/>
      <c r="K128" s="4"/>
      <c r="L128" s="4"/>
      <c r="M128" s="4"/>
      <c r="N128" s="76"/>
    </row>
    <row r="129" spans="1:14" s="12" customFormat="1" ht="13.5" thickBot="1">
      <c r="A129" s="744" t="s">
        <v>514</v>
      </c>
      <c r="B129" s="1258" t="s">
        <v>11</v>
      </c>
      <c r="C129" s="1259"/>
      <c r="D129" s="1259"/>
      <c r="E129" s="1259"/>
      <c r="F129" s="520">
        <f t="shared" ref="F129" si="52">SUM(F128)</f>
        <v>35</v>
      </c>
      <c r="G129" s="724">
        <f t="shared" ref="G129:H129" si="53">SUM(G128)</f>
        <v>50</v>
      </c>
      <c r="H129" s="520">
        <f t="shared" si="53"/>
        <v>50</v>
      </c>
      <c r="I129" s="608"/>
      <c r="J129" s="240"/>
      <c r="K129" s="8"/>
      <c r="L129" s="8"/>
      <c r="M129" s="8"/>
      <c r="N129" s="486"/>
    </row>
    <row r="130" spans="1:14" s="12" customFormat="1" ht="28.9" customHeight="1" thickBot="1">
      <c r="A130" s="745" t="s">
        <v>596</v>
      </c>
      <c r="B130" s="1194" t="s">
        <v>445</v>
      </c>
      <c r="C130" s="1081"/>
      <c r="D130" s="1081"/>
      <c r="E130" s="1081"/>
      <c r="F130" s="466"/>
      <c r="G130" s="720"/>
      <c r="H130" s="466"/>
      <c r="I130" s="608"/>
      <c r="J130" s="147"/>
      <c r="K130" s="7"/>
      <c r="L130" s="7"/>
      <c r="M130" s="7"/>
      <c r="N130" s="486"/>
    </row>
    <row r="131" spans="1:14" s="552" customFormat="1" ht="38.25">
      <c r="A131" s="1187" t="s">
        <v>611</v>
      </c>
      <c r="B131" s="911" t="s">
        <v>1193</v>
      </c>
      <c r="C131" s="127">
        <v>1</v>
      </c>
      <c r="D131" s="102" t="s">
        <v>16</v>
      </c>
      <c r="E131" s="555" t="s">
        <v>27</v>
      </c>
      <c r="F131" s="494">
        <v>20</v>
      </c>
      <c r="G131" s="737">
        <v>20</v>
      </c>
      <c r="H131" s="494">
        <v>20</v>
      </c>
      <c r="I131" s="725"/>
      <c r="J131" s="248" t="s">
        <v>1638</v>
      </c>
      <c r="K131" s="61" t="s">
        <v>14</v>
      </c>
      <c r="L131" s="61" t="s">
        <v>1172</v>
      </c>
      <c r="M131" s="61" t="s">
        <v>1172</v>
      </c>
      <c r="N131" s="64" t="s">
        <v>23</v>
      </c>
    </row>
    <row r="132" spans="1:14" s="552" customFormat="1" ht="64.5" thickBot="1">
      <c r="A132" s="1187"/>
      <c r="B132" s="911"/>
      <c r="C132" s="127">
        <v>1</v>
      </c>
      <c r="D132" s="102" t="s">
        <v>16</v>
      </c>
      <c r="E132" s="225" t="s">
        <v>27</v>
      </c>
      <c r="F132" s="478">
        <v>5</v>
      </c>
      <c r="G132" s="737">
        <v>6</v>
      </c>
      <c r="H132" s="494">
        <v>6</v>
      </c>
      <c r="I132" s="725"/>
      <c r="J132" s="231" t="s">
        <v>1743</v>
      </c>
      <c r="K132" s="61" t="s">
        <v>1114</v>
      </c>
      <c r="L132" s="61" t="s">
        <v>1114</v>
      </c>
      <c r="M132" s="61" t="s">
        <v>1194</v>
      </c>
      <c r="N132" s="64" t="s">
        <v>23</v>
      </c>
    </row>
    <row r="133" spans="1:14" ht="13.5" thickBot="1">
      <c r="A133" s="1187"/>
      <c r="B133" s="911"/>
      <c r="C133" s="127"/>
      <c r="D133" s="1086" t="s">
        <v>12</v>
      </c>
      <c r="E133" s="1086"/>
      <c r="F133" s="78">
        <f t="shared" ref="F133" si="54">SUM(F131:F132)</f>
        <v>25</v>
      </c>
      <c r="G133" s="712">
        <f t="shared" ref="G133:H133" si="55">SUM(G131:G132)</f>
        <v>26</v>
      </c>
      <c r="H133" s="78">
        <f t="shared" si="55"/>
        <v>26</v>
      </c>
      <c r="I133" s="725" t="s">
        <v>649</v>
      </c>
      <c r="J133" s="240"/>
      <c r="K133" s="8"/>
      <c r="L133" s="8"/>
      <c r="M133" s="8"/>
      <c r="N133" s="76"/>
    </row>
    <row r="134" spans="1:14" s="302" customFormat="1">
      <c r="A134" s="907" t="s">
        <v>610</v>
      </c>
      <c r="B134" s="930" t="s">
        <v>449</v>
      </c>
      <c r="C134" s="166" t="s">
        <v>7</v>
      </c>
      <c r="D134" s="94" t="s">
        <v>16</v>
      </c>
      <c r="E134" s="350" t="s">
        <v>477</v>
      </c>
      <c r="F134" s="556">
        <v>30</v>
      </c>
      <c r="G134" s="477">
        <v>30</v>
      </c>
      <c r="H134" s="477">
        <v>30</v>
      </c>
      <c r="I134" s="725"/>
      <c r="J134" s="613" t="s">
        <v>1191</v>
      </c>
      <c r="K134" s="61" t="s">
        <v>7</v>
      </c>
      <c r="L134" s="61" t="s">
        <v>7</v>
      </c>
      <c r="M134" s="61" t="s">
        <v>7</v>
      </c>
      <c r="N134" s="64" t="s">
        <v>23</v>
      </c>
    </row>
    <row r="135" spans="1:14" s="21" customFormat="1" ht="13.5" thickBot="1">
      <c r="A135" s="1257"/>
      <c r="B135" s="931"/>
      <c r="C135" s="61"/>
      <c r="D135" s="64"/>
      <c r="E135" s="41"/>
      <c r="F135" s="113"/>
      <c r="G135" s="403"/>
      <c r="H135" s="113"/>
      <c r="I135" s="725"/>
      <c r="J135" s="269"/>
      <c r="K135" s="4"/>
      <c r="L135" s="4"/>
      <c r="M135" s="4"/>
      <c r="N135" s="64"/>
    </row>
    <row r="136" spans="1:14" s="21" customFormat="1" ht="13.5" thickBot="1">
      <c r="A136" s="1257"/>
      <c r="B136" s="932"/>
      <c r="C136" s="227"/>
      <c r="D136" s="1084" t="s">
        <v>12</v>
      </c>
      <c r="E136" s="1117"/>
      <c r="F136" s="78">
        <f t="shared" ref="F136" si="56">SUM(F134:F135)</f>
        <v>30</v>
      </c>
      <c r="G136" s="712">
        <f t="shared" ref="G136:H136" si="57">SUM(G134:G135)</f>
        <v>30</v>
      </c>
      <c r="H136" s="78">
        <f t="shared" si="57"/>
        <v>30</v>
      </c>
      <c r="I136" s="725"/>
      <c r="J136" s="269"/>
      <c r="K136" s="4"/>
      <c r="L136" s="4"/>
      <c r="M136" s="4"/>
      <c r="N136" s="64"/>
    </row>
    <row r="137" spans="1:14" s="552" customFormat="1" ht="38.25">
      <c r="A137" s="1187" t="s">
        <v>665</v>
      </c>
      <c r="B137" s="911" t="s">
        <v>452</v>
      </c>
      <c r="C137" s="127">
        <v>1</v>
      </c>
      <c r="D137" s="104" t="s">
        <v>16</v>
      </c>
      <c r="E137" s="555" t="s">
        <v>27</v>
      </c>
      <c r="F137" s="478">
        <v>13</v>
      </c>
      <c r="G137" s="737">
        <v>13</v>
      </c>
      <c r="H137" s="494">
        <v>13</v>
      </c>
      <c r="I137" s="725"/>
      <c r="J137" s="234" t="s">
        <v>453</v>
      </c>
      <c r="K137" s="61" t="s">
        <v>10</v>
      </c>
      <c r="L137" s="61" t="s">
        <v>10</v>
      </c>
      <c r="M137" s="61" t="s">
        <v>10</v>
      </c>
      <c r="N137" s="64" t="s">
        <v>23</v>
      </c>
    </row>
    <row r="138" spans="1:14" s="552" customFormat="1" ht="26.25" thickBot="1">
      <c r="A138" s="1187"/>
      <c r="B138" s="1236"/>
      <c r="C138" s="127">
        <v>1</v>
      </c>
      <c r="D138" s="102" t="s">
        <v>16</v>
      </c>
      <c r="E138" s="554" t="s">
        <v>27</v>
      </c>
      <c r="F138" s="478">
        <v>10</v>
      </c>
      <c r="G138" s="737">
        <v>10</v>
      </c>
      <c r="H138" s="494">
        <v>10</v>
      </c>
      <c r="I138" s="725"/>
      <c r="J138" s="231" t="s">
        <v>454</v>
      </c>
      <c r="K138" s="61" t="s">
        <v>1236</v>
      </c>
      <c r="L138" s="61" t="s">
        <v>1236</v>
      </c>
      <c r="M138" s="61" t="s">
        <v>1236</v>
      </c>
      <c r="N138" s="64" t="s">
        <v>23</v>
      </c>
    </row>
    <row r="139" spans="1:14" ht="13.5" thickBot="1">
      <c r="A139" s="1045"/>
      <c r="B139" s="1103"/>
      <c r="C139" s="215"/>
      <c r="D139" s="1191" t="s">
        <v>12</v>
      </c>
      <c r="E139" s="1058"/>
      <c r="F139" s="78">
        <f t="shared" ref="F139" si="58">SUM(F137+F138)</f>
        <v>23</v>
      </c>
      <c r="G139" s="712">
        <f t="shared" ref="G139:H139" si="59">SUM(G137+G138)</f>
        <v>23</v>
      </c>
      <c r="H139" s="78">
        <f t="shared" si="59"/>
        <v>23</v>
      </c>
      <c r="I139" s="725"/>
      <c r="J139" s="240"/>
      <c r="K139" s="8"/>
      <c r="L139" s="8"/>
      <c r="M139" s="8"/>
      <c r="N139" s="76"/>
    </row>
    <row r="140" spans="1:14" ht="25.5">
      <c r="A140" s="1043" t="s">
        <v>1192</v>
      </c>
      <c r="B140" s="1130" t="s">
        <v>450</v>
      </c>
      <c r="C140" s="60" t="s">
        <v>7</v>
      </c>
      <c r="D140" s="94" t="s">
        <v>43</v>
      </c>
      <c r="E140" s="114" t="s">
        <v>833</v>
      </c>
      <c r="F140" s="113">
        <v>9.85</v>
      </c>
      <c r="G140" s="69">
        <v>10</v>
      </c>
      <c r="H140" s="77">
        <v>10</v>
      </c>
      <c r="I140" s="725"/>
      <c r="J140" s="234" t="s">
        <v>451</v>
      </c>
      <c r="K140" s="4" t="s">
        <v>10</v>
      </c>
      <c r="L140" s="4" t="s">
        <v>10</v>
      </c>
      <c r="M140" s="4" t="s">
        <v>10</v>
      </c>
      <c r="N140" s="64" t="s">
        <v>23</v>
      </c>
    </row>
    <row r="141" spans="1:14" ht="13.5" thickBot="1">
      <c r="A141" s="1044"/>
      <c r="B141" s="1131"/>
      <c r="C141" s="60"/>
      <c r="D141" s="64"/>
      <c r="E141" s="58"/>
      <c r="F141" s="113"/>
      <c r="G141" s="69"/>
      <c r="H141" s="77"/>
      <c r="I141" s="725"/>
      <c r="J141" s="231"/>
      <c r="K141" s="4"/>
      <c r="L141" s="4"/>
      <c r="M141" s="4"/>
      <c r="N141" s="64"/>
    </row>
    <row r="142" spans="1:14" ht="13.5" thickBot="1">
      <c r="A142" s="1045"/>
      <c r="B142" s="1132"/>
      <c r="C142" s="6"/>
      <c r="D142" s="1084" t="s">
        <v>12</v>
      </c>
      <c r="E142" s="1117"/>
      <c r="F142" s="78">
        <f t="shared" ref="F142:H142" si="60">SUM(F140:F141)</f>
        <v>9.85</v>
      </c>
      <c r="G142" s="712">
        <f t="shared" si="60"/>
        <v>10</v>
      </c>
      <c r="H142" s="78">
        <f t="shared" si="60"/>
        <v>10</v>
      </c>
      <c r="I142" s="725" t="s">
        <v>650</v>
      </c>
      <c r="J142" s="240"/>
      <c r="K142" s="4"/>
      <c r="L142" s="8"/>
      <c r="M142" s="8"/>
      <c r="N142" s="76"/>
    </row>
    <row r="143" spans="1:14" s="12" customFormat="1" ht="13.5" thickBot="1">
      <c r="A143" s="293" t="s">
        <v>508</v>
      </c>
      <c r="B143" s="1163" t="s">
        <v>11</v>
      </c>
      <c r="C143" s="1158"/>
      <c r="D143" s="1158"/>
      <c r="E143" s="1158"/>
      <c r="F143" s="520">
        <f t="shared" ref="F143:H143" si="61">SUM(F133+F136+F139+F142)</f>
        <v>87.85</v>
      </c>
      <c r="G143" s="724">
        <f t="shared" si="61"/>
        <v>89</v>
      </c>
      <c r="H143" s="520">
        <f t="shared" si="61"/>
        <v>89</v>
      </c>
      <c r="I143" s="607"/>
      <c r="J143" s="240"/>
      <c r="K143" s="8"/>
      <c r="L143" s="8"/>
      <c r="M143" s="8"/>
      <c r="N143" s="486"/>
    </row>
    <row r="144" spans="1:14" s="12" customFormat="1" ht="13.5" thickBot="1">
      <c r="A144" s="292" t="s">
        <v>4</v>
      </c>
      <c r="B144" s="1163" t="s">
        <v>13</v>
      </c>
      <c r="C144" s="1158"/>
      <c r="D144" s="1158"/>
      <c r="E144" s="1158"/>
      <c r="F144" s="78">
        <f>SUM(F115+F124+F129+F143)</f>
        <v>8132.5400000000018</v>
      </c>
      <c r="G144" s="712">
        <f>SUM(G115+G124+G129+G143)</f>
        <v>8334.1</v>
      </c>
      <c r="H144" s="78">
        <f>SUM(H115+H124+H129+H143)</f>
        <v>8575.5</v>
      </c>
      <c r="I144" s="740"/>
      <c r="J144" s="240"/>
      <c r="K144" s="8"/>
      <c r="L144" s="8"/>
      <c r="M144" s="8"/>
      <c r="N144" s="486"/>
    </row>
    <row r="145" spans="1:14" s="21" customFormat="1" ht="13.5" thickBot="1">
      <c r="A145" s="1162" t="s">
        <v>186</v>
      </c>
      <c r="B145" s="1162"/>
      <c r="C145" s="1162"/>
      <c r="D145" s="1162"/>
      <c r="E145" s="1162"/>
      <c r="F145" s="518">
        <f t="shared" ref="F145" si="62">SUM(F144)</f>
        <v>8132.5400000000018</v>
      </c>
      <c r="G145" s="721">
        <f t="shared" ref="G145:H145" si="63">SUM(G144)</f>
        <v>8334.1</v>
      </c>
      <c r="H145" s="518">
        <f t="shared" si="63"/>
        <v>8575.5</v>
      </c>
      <c r="I145" s="629"/>
      <c r="J145" s="240"/>
      <c r="K145" s="8"/>
      <c r="L145" s="8"/>
      <c r="M145" s="8"/>
      <c r="N145" s="486"/>
    </row>
    <row r="146" spans="1:14" s="21" customFormat="1" ht="13.5" thickBot="1">
      <c r="A146" s="252"/>
      <c r="B146" s="36"/>
      <c r="C146" s="36"/>
      <c r="D146" s="36"/>
      <c r="E146" s="36"/>
      <c r="F146" s="108"/>
      <c r="G146" s="108"/>
      <c r="H146" s="108"/>
      <c r="I146" s="584"/>
      <c r="J146" s="1"/>
      <c r="K146" s="482"/>
      <c r="L146" s="482"/>
      <c r="M146" s="482"/>
      <c r="N146" s="485"/>
    </row>
    <row r="147" spans="1:14" s="30" customFormat="1" ht="26.25" thickBot="1">
      <c r="A147" s="983" t="s">
        <v>528</v>
      </c>
      <c r="B147" s="984"/>
      <c r="C147" s="984"/>
      <c r="D147" s="984"/>
      <c r="E147" s="985"/>
      <c r="F147" s="368" t="s">
        <v>1047</v>
      </c>
      <c r="G147" s="39" t="s">
        <v>719</v>
      </c>
      <c r="H147" s="39" t="s">
        <v>1046</v>
      </c>
      <c r="I147" s="107"/>
      <c r="J147" s="99"/>
      <c r="K147" s="40"/>
      <c r="L147" s="40"/>
      <c r="M147" s="40"/>
      <c r="N147" s="152"/>
    </row>
    <row r="148" spans="1:14" ht="13.5" thickBot="1">
      <c r="A148" s="986" t="s">
        <v>73</v>
      </c>
      <c r="B148" s="987"/>
      <c r="C148" s="987"/>
      <c r="D148" s="987"/>
      <c r="E148" s="988"/>
      <c r="F148" s="78">
        <f>SUM(F149:F154)</f>
        <v>7602.6900000000005</v>
      </c>
      <c r="G148" s="78">
        <f>SUM(G149:G154)</f>
        <v>8324.0999999999985</v>
      </c>
      <c r="H148" s="78">
        <f>SUM(H149:H154)</f>
        <v>8565.5</v>
      </c>
      <c r="I148" s="584"/>
      <c r="J148" s="1"/>
      <c r="K148" s="482"/>
      <c r="L148" s="482"/>
      <c r="M148" s="482"/>
      <c r="N148" s="485"/>
    </row>
    <row r="149" spans="1:14">
      <c r="A149" s="1016" t="s">
        <v>67</v>
      </c>
      <c r="B149" s="1017"/>
      <c r="C149" s="1017"/>
      <c r="D149" s="1017"/>
      <c r="E149" s="1018"/>
      <c r="F149" s="89">
        <f>SUMIF(D10:D147,"SB",F10:F147)-F154</f>
        <v>3808.0000000000005</v>
      </c>
      <c r="G149" s="89">
        <f>SUMIF(D10:D147,"SB",G10:G147)</f>
        <v>7064.0999999999995</v>
      </c>
      <c r="H149" s="89">
        <f>SUMIF(D10:D147,"SB",H10:H147)</f>
        <v>7299.9</v>
      </c>
      <c r="I149" s="584"/>
      <c r="J149" s="1"/>
      <c r="K149" s="482"/>
      <c r="L149" s="482"/>
      <c r="M149" s="482"/>
      <c r="N149" s="485"/>
    </row>
    <row r="150" spans="1:14">
      <c r="A150" s="1001" t="s">
        <v>68</v>
      </c>
      <c r="B150" s="1002"/>
      <c r="C150" s="1002"/>
      <c r="D150" s="1002"/>
      <c r="E150" s="1003"/>
      <c r="F150" s="113">
        <f>SUMIF(D10:D147,"VD",F10:F147)</f>
        <v>451.39</v>
      </c>
      <c r="G150" s="113">
        <f>SUMIF(D10:D147,"VD",G10:G147)</f>
        <v>430</v>
      </c>
      <c r="H150" s="113">
        <f>SUMIF(D10:D147,"VD",H10:H147)</f>
        <v>435.6</v>
      </c>
      <c r="I150" s="609"/>
      <c r="J150" s="1"/>
      <c r="K150" s="482"/>
      <c r="L150" s="482"/>
      <c r="M150" s="482"/>
      <c r="N150" s="485"/>
    </row>
    <row r="151" spans="1:14">
      <c r="A151" s="1001" t="s">
        <v>69</v>
      </c>
      <c r="B151" s="1002"/>
      <c r="C151" s="1002"/>
      <c r="D151" s="1002"/>
      <c r="E151" s="1003"/>
      <c r="F151" s="113">
        <f>SUMIF(D10:D147,"SP",F10:F147)</f>
        <v>94.9</v>
      </c>
      <c r="G151" s="113">
        <f>SUMIF(D10:D147,"SP",G10:G147)</f>
        <v>100</v>
      </c>
      <c r="H151" s="113">
        <f>SUMIF(D10:D147,"SP",H10:H147)</f>
        <v>100</v>
      </c>
      <c r="I151" s="584"/>
      <c r="J151" s="1"/>
      <c r="K151" s="482"/>
      <c r="L151" s="482"/>
      <c r="M151" s="482"/>
      <c r="N151" s="485"/>
    </row>
    <row r="152" spans="1:14">
      <c r="A152" s="1001" t="s">
        <v>70</v>
      </c>
      <c r="B152" s="1002"/>
      <c r="C152" s="1002"/>
      <c r="D152" s="1002"/>
      <c r="E152" s="1003"/>
      <c r="F152" s="113">
        <f>SUMIF(D10:D147,"ESB",F10:F147)</f>
        <v>0</v>
      </c>
      <c r="G152" s="113">
        <f>SUMIF(D10:D147,"esb",G10:G147)</f>
        <v>0</v>
      </c>
      <c r="H152" s="113">
        <f>SUMIF(D10:D147,"ESB",H10:H147)</f>
        <v>0</v>
      </c>
      <c r="I152" s="584"/>
      <c r="J152" s="1"/>
      <c r="K152" s="482"/>
      <c r="L152" s="482"/>
      <c r="M152" s="482"/>
      <c r="N152" s="485"/>
    </row>
    <row r="153" spans="1:14">
      <c r="A153" s="1001" t="s">
        <v>71</v>
      </c>
      <c r="B153" s="1002"/>
      <c r="C153" s="1002"/>
      <c r="D153" s="1002"/>
      <c r="E153" s="1003"/>
      <c r="F153" s="113">
        <f>SUMIF(D10:D147,"SL",F10:F147)</f>
        <v>729.8</v>
      </c>
      <c r="G153" s="113">
        <f>SUMIF(D10:D147,"sl",G10:G147)</f>
        <v>730</v>
      </c>
      <c r="H153" s="113">
        <f>SUMIF(D10:D147,"SL",H10:H147)</f>
        <v>730</v>
      </c>
      <c r="I153" s="584"/>
      <c r="J153" s="1"/>
      <c r="K153" s="482"/>
      <c r="L153" s="482"/>
      <c r="M153" s="482"/>
      <c r="N153" s="485"/>
    </row>
    <row r="154" spans="1:14" ht="13.5" thickBot="1">
      <c r="A154" s="1004" t="s">
        <v>72</v>
      </c>
      <c r="B154" s="1005"/>
      <c r="C154" s="1005"/>
      <c r="D154" s="1005"/>
      <c r="E154" s="1006"/>
      <c r="F154" s="113">
        <v>2518.6</v>
      </c>
      <c r="G154" s="113">
        <f>SUMIF(D9:D145,"aml",G9:G145)</f>
        <v>0</v>
      </c>
      <c r="H154" s="113">
        <f>SUMIF(D9:D145,"AML",H9:H145)</f>
        <v>0</v>
      </c>
      <c r="I154" s="584"/>
      <c r="J154" s="1"/>
      <c r="K154" s="482"/>
      <c r="L154" s="482"/>
      <c r="M154" s="482"/>
      <c r="N154" s="485"/>
    </row>
    <row r="155" spans="1:14" ht="13.5" thickBot="1">
      <c r="A155" s="986" t="s">
        <v>74</v>
      </c>
      <c r="B155" s="987"/>
      <c r="C155" s="987"/>
      <c r="D155" s="987"/>
      <c r="E155" s="988"/>
      <c r="F155" s="78">
        <f>SUM(F156:F158)</f>
        <v>529.85</v>
      </c>
      <c r="G155" s="78">
        <f>SUM(G156:G158)</f>
        <v>10</v>
      </c>
      <c r="H155" s="78">
        <f>SUM(H156:H158)</f>
        <v>10</v>
      </c>
      <c r="I155" s="584"/>
      <c r="J155" s="1"/>
      <c r="K155" s="482"/>
      <c r="L155" s="482"/>
      <c r="M155" s="482"/>
      <c r="N155" s="485"/>
    </row>
    <row r="156" spans="1:14">
      <c r="A156" s="1007" t="s">
        <v>25</v>
      </c>
      <c r="B156" s="1008"/>
      <c r="C156" s="1008"/>
      <c r="D156" s="1008"/>
      <c r="E156" s="1009"/>
      <c r="F156" s="89">
        <f>SUMIF(D10:D147,"ES",F10:F147)</f>
        <v>0</v>
      </c>
      <c r="G156" s="89">
        <f>SUMIF(D10:D147,"ES",G10:G147)</f>
        <v>0</v>
      </c>
      <c r="H156" s="89">
        <f>SUMIF(D10:D147,"ES",H10:H147)</f>
        <v>0</v>
      </c>
      <c r="I156" s="584"/>
      <c r="J156" s="1"/>
      <c r="K156" s="482"/>
      <c r="L156" s="482"/>
      <c r="M156" s="482"/>
      <c r="N156" s="485"/>
    </row>
    <row r="157" spans="1:14">
      <c r="A157" s="1010" t="s">
        <v>495</v>
      </c>
      <c r="B157" s="1011"/>
      <c r="C157" s="1011"/>
      <c r="D157" s="1011"/>
      <c r="E157" s="1012"/>
      <c r="F157" s="113">
        <f>SUMIF(D10:D147,"VB",F10:F147)</f>
        <v>529.85</v>
      </c>
      <c r="G157" s="113">
        <f>SUMIF(D10:D147,"VB",G10:G147)</f>
        <v>10</v>
      </c>
      <c r="H157" s="113">
        <f>SUMIF(D10:D147,"VB",H10:H147)</f>
        <v>10</v>
      </c>
      <c r="I157" s="584"/>
      <c r="J157" s="1"/>
      <c r="K157" s="482"/>
      <c r="L157" s="482"/>
      <c r="M157" s="482"/>
      <c r="N157" s="485"/>
    </row>
    <row r="158" spans="1:14" ht="13.5" thickBot="1">
      <c r="A158" s="1013" t="s">
        <v>26</v>
      </c>
      <c r="B158" s="1014"/>
      <c r="C158" s="1014"/>
      <c r="D158" s="1014"/>
      <c r="E158" s="1015"/>
      <c r="F158" s="265">
        <f>SUMIF(D10:D147,"Kt.",F10:F147)</f>
        <v>0</v>
      </c>
      <c r="G158" s="119">
        <f>SUMIF(D10:D147,"Kt.",G10:G147)</f>
        <v>0</v>
      </c>
      <c r="H158" s="119">
        <f>SUMIF(D10:D147,"Kt.",H10:H147)</f>
        <v>0</v>
      </c>
      <c r="I158" s="584"/>
      <c r="J158" s="1"/>
      <c r="K158" s="482"/>
      <c r="L158" s="482"/>
      <c r="M158" s="482"/>
      <c r="N158" s="485"/>
    </row>
    <row r="159" spans="1:14" ht="13.5" thickBot="1">
      <c r="A159" s="997" t="s">
        <v>75</v>
      </c>
      <c r="B159" s="998"/>
      <c r="C159" s="998"/>
      <c r="D159" s="998"/>
      <c r="E159" s="999"/>
      <c r="F159" s="78">
        <f>SUM(F148+F155)</f>
        <v>8132.5400000000009</v>
      </c>
      <c r="G159" s="105">
        <f>SUM(G148+G155)</f>
        <v>8334.0999999999985</v>
      </c>
      <c r="H159" s="466">
        <f>SUM(H148+H155)</f>
        <v>8575.5</v>
      </c>
      <c r="I159" s="584"/>
      <c r="J159" s="1"/>
      <c r="K159" s="482"/>
      <c r="L159" s="482"/>
      <c r="M159" s="482"/>
      <c r="N159" s="485"/>
    </row>
    <row r="160" spans="1:14">
      <c r="A160" s="1007" t="s">
        <v>65</v>
      </c>
      <c r="B160" s="1008"/>
      <c r="C160" s="1008"/>
      <c r="D160" s="1008"/>
      <c r="E160" s="1009"/>
      <c r="F160" s="113">
        <f>SUMIF(B13:B150,"1R",F13:F150)</f>
        <v>0</v>
      </c>
      <c r="G160" s="113">
        <f>SUMIF(B13:B150,"1R",G13:G150)</f>
        <v>0</v>
      </c>
      <c r="H160" s="113">
        <f>SUMIF(B13:B150,"1R",H13:H150)</f>
        <v>0</v>
      </c>
      <c r="I160" s="584"/>
      <c r="J160" s="1"/>
      <c r="K160" s="482"/>
      <c r="L160" s="482"/>
      <c r="M160" s="482"/>
      <c r="N160" s="485"/>
    </row>
    <row r="161" spans="1:14" ht="13.5" thickBot="1">
      <c r="A161" s="994" t="s">
        <v>66</v>
      </c>
      <c r="B161" s="995"/>
      <c r="C161" s="995"/>
      <c r="D161" s="995"/>
      <c r="E161" s="996"/>
      <c r="F161" s="265">
        <f>SUM(F159-7448.1)</f>
        <v>684.44000000000051</v>
      </c>
      <c r="G161" s="247">
        <f>SUM(G159-F159)</f>
        <v>201.55999999999767</v>
      </c>
      <c r="H161" s="467">
        <f>SUM(H159-G159)</f>
        <v>241.40000000000146</v>
      </c>
      <c r="I161" s="584"/>
      <c r="J161" s="1"/>
      <c r="K161" s="482"/>
      <c r="L161" s="482"/>
      <c r="M161" s="482"/>
      <c r="N161" s="485"/>
    </row>
  </sheetData>
  <sheetProtection formatCells="0" formatColumns="0" formatRows="0" insertColumns="0" insertRows="0" insertHyperlinks="0" deleteColumns="0" deleteRows="0" sort="0" autoFilter="0" pivotTables="0"/>
  <autoFilter ref="A10:N161" xr:uid="{E837EB11-C570-46AB-8DDE-2C322CAB0CD9}"/>
  <mergeCells count="150">
    <mergeCell ref="A158:E158"/>
    <mergeCell ref="A159:E159"/>
    <mergeCell ref="A160:E160"/>
    <mergeCell ref="D111:E111"/>
    <mergeCell ref="B88:B90"/>
    <mergeCell ref="D90:E90"/>
    <mergeCell ref="A97:A99"/>
    <mergeCell ref="B97:B99"/>
    <mergeCell ref="D99:E99"/>
    <mergeCell ref="A154:E154"/>
    <mergeCell ref="B125:E125"/>
    <mergeCell ref="B117:B120"/>
    <mergeCell ref="D120:E120"/>
    <mergeCell ref="A109:A111"/>
    <mergeCell ref="A147:E147"/>
    <mergeCell ref="A131:A133"/>
    <mergeCell ref="B134:B136"/>
    <mergeCell ref="A137:A139"/>
    <mergeCell ref="B137:B139"/>
    <mergeCell ref="D139:E139"/>
    <mergeCell ref="A157:E157"/>
    <mergeCell ref="D108:E108"/>
    <mergeCell ref="A106:A108"/>
    <mergeCell ref="B106:B108"/>
    <mergeCell ref="A161:E161"/>
    <mergeCell ref="N6:N9"/>
    <mergeCell ref="A94:A96"/>
    <mergeCell ref="B94:B96"/>
    <mergeCell ref="A78:A84"/>
    <mergeCell ref="B78:B84"/>
    <mergeCell ref="D84:E84"/>
    <mergeCell ref="A88:A90"/>
    <mergeCell ref="D31:E31"/>
    <mergeCell ref="A85:A87"/>
    <mergeCell ref="B85:B87"/>
    <mergeCell ref="D87:E87"/>
    <mergeCell ref="A103:A105"/>
    <mergeCell ref="B103:B105"/>
    <mergeCell ref="D96:E96"/>
    <mergeCell ref="A91:A93"/>
    <mergeCell ref="B91:B93"/>
    <mergeCell ref="D93:E93"/>
    <mergeCell ref="A100:A102"/>
    <mergeCell ref="B100:B102"/>
    <mergeCell ref="D105:E105"/>
    <mergeCell ref="D136:E136"/>
    <mergeCell ref="B126:B128"/>
    <mergeCell ref="D128:E128"/>
    <mergeCell ref="A155:E155"/>
    <mergeCell ref="A156:E156"/>
    <mergeCell ref="A75:A77"/>
    <mergeCell ref="B75:B77"/>
    <mergeCell ref="D77:E77"/>
    <mergeCell ref="A32:A34"/>
    <mergeCell ref="B32:B34"/>
    <mergeCell ref="D34:E34"/>
    <mergeCell ref="A29:A31"/>
    <mergeCell ref="B29:B31"/>
    <mergeCell ref="A44:A46"/>
    <mergeCell ref="B44:B46"/>
    <mergeCell ref="D46:E46"/>
    <mergeCell ref="A41:A43"/>
    <mergeCell ref="B41:B43"/>
    <mergeCell ref="B130:E130"/>
    <mergeCell ref="B115:E115"/>
    <mergeCell ref="B116:E116"/>
    <mergeCell ref="D102:E102"/>
    <mergeCell ref="D40:E40"/>
    <mergeCell ref="A35:A37"/>
    <mergeCell ref="B35:B37"/>
    <mergeCell ref="D37:E37"/>
    <mergeCell ref="A152:E152"/>
    <mergeCell ref="A6:A9"/>
    <mergeCell ref="A18:A25"/>
    <mergeCell ref="M8:M9"/>
    <mergeCell ref="G6:G9"/>
    <mergeCell ref="H6:H9"/>
    <mergeCell ref="J6:M7"/>
    <mergeCell ref="K8:K9"/>
    <mergeCell ref="J8:J9"/>
    <mergeCell ref="L8:L9"/>
    <mergeCell ref="D25:E25"/>
    <mergeCell ref="D6:D9"/>
    <mergeCell ref="F6:F9"/>
    <mergeCell ref="C14:E14"/>
    <mergeCell ref="B11:E11"/>
    <mergeCell ref="B12:E12"/>
    <mergeCell ref="A13:A17"/>
    <mergeCell ref="B13:B17"/>
    <mergeCell ref="D17:E17"/>
    <mergeCell ref="E6:E9"/>
    <mergeCell ref="K1:N1"/>
    <mergeCell ref="M3:N3"/>
    <mergeCell ref="B72:B74"/>
    <mergeCell ref="D74:E74"/>
    <mergeCell ref="G1:I1"/>
    <mergeCell ref="I6:I9"/>
    <mergeCell ref="B47:B53"/>
    <mergeCell ref="D53:E53"/>
    <mergeCell ref="B62:B64"/>
    <mergeCell ref="D64:E64"/>
    <mergeCell ref="B57:B61"/>
    <mergeCell ref="D61:E61"/>
    <mergeCell ref="B68:B71"/>
    <mergeCell ref="D71:E71"/>
    <mergeCell ref="B65:B67"/>
    <mergeCell ref="D67:E67"/>
    <mergeCell ref="B54:B56"/>
    <mergeCell ref="B6:B9"/>
    <mergeCell ref="C6:C9"/>
    <mergeCell ref="D56:E56"/>
    <mergeCell ref="D43:E43"/>
    <mergeCell ref="B26:B28"/>
    <mergeCell ref="D28:E28"/>
    <mergeCell ref="B18:B25"/>
    <mergeCell ref="A153:E153"/>
    <mergeCell ref="A148:E148"/>
    <mergeCell ref="A72:A74"/>
    <mergeCell ref="A47:A53"/>
    <mergeCell ref="A62:A64"/>
    <mergeCell ref="A57:A61"/>
    <mergeCell ref="A68:A71"/>
    <mergeCell ref="A65:A67"/>
    <mergeCell ref="A54:A56"/>
    <mergeCell ref="A150:E150"/>
    <mergeCell ref="A151:E151"/>
    <mergeCell ref="A149:E149"/>
    <mergeCell ref="B144:E144"/>
    <mergeCell ref="A145:E145"/>
    <mergeCell ref="B143:E143"/>
    <mergeCell ref="A140:A142"/>
    <mergeCell ref="B140:B142"/>
    <mergeCell ref="D142:E142"/>
    <mergeCell ref="A26:A28"/>
    <mergeCell ref="A126:A128"/>
    <mergeCell ref="B124:E124"/>
    <mergeCell ref="A134:A136"/>
    <mergeCell ref="B131:B133"/>
    <mergeCell ref="D133:E133"/>
    <mergeCell ref="A38:A40"/>
    <mergeCell ref="B38:B40"/>
    <mergeCell ref="B109:B111"/>
    <mergeCell ref="A112:A114"/>
    <mergeCell ref="B112:B114"/>
    <mergeCell ref="D114:E114"/>
    <mergeCell ref="A117:A120"/>
    <mergeCell ref="B129:E129"/>
    <mergeCell ref="A121:A123"/>
    <mergeCell ref="D123:E123"/>
    <mergeCell ref="B121:B123"/>
  </mergeCells>
  <phoneticPr fontId="29" type="noConversion"/>
  <pageMargins left="0.51181102362204722" right="0.51181102362204722" top="0.94488188976377963" bottom="0.35433070866141736" header="0.31496062992125984" footer="0.31496062992125984"/>
  <pageSetup paperSize="9" scale="8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1CAB-AFA3-417E-9693-A6E0971BB64E}">
  <dimension ref="A2:F27"/>
  <sheetViews>
    <sheetView tabSelected="1" workbookViewId="0">
      <selection activeCell="I16" sqref="I16"/>
    </sheetView>
  </sheetViews>
  <sheetFormatPr defaultColWidth="9.140625" defaultRowHeight="12.75"/>
  <cols>
    <col min="1" max="1" width="6.28515625" style="259" customWidth="1"/>
    <col min="2" max="2" width="40" style="259" customWidth="1"/>
    <col min="3" max="3" width="13.85546875" style="259" customWidth="1"/>
    <col min="4" max="4" width="14.7109375" style="259" customWidth="1"/>
    <col min="5" max="5" width="13.7109375" style="259" customWidth="1"/>
    <col min="6" max="16384" width="9.140625" style="259"/>
  </cols>
  <sheetData>
    <row r="2" spans="1:6">
      <c r="A2" s="55" t="s">
        <v>702</v>
      </c>
    </row>
    <row r="3" spans="1:6" ht="13.5" thickBot="1"/>
    <row r="4" spans="1:6" ht="51.75" thickBot="1">
      <c r="A4" s="375" t="s">
        <v>673</v>
      </c>
      <c r="B4" s="880" t="s">
        <v>674</v>
      </c>
      <c r="C4" s="375" t="s">
        <v>1806</v>
      </c>
      <c r="D4" s="376" t="s">
        <v>1807</v>
      </c>
      <c r="E4" s="376" t="s">
        <v>1808</v>
      </c>
    </row>
    <row r="5" spans="1:6">
      <c r="A5" s="877" t="s">
        <v>675</v>
      </c>
      <c r="B5" s="878" t="s">
        <v>676</v>
      </c>
      <c r="C5" s="879">
        <f>SUM('1 priedas (01)'!F118)</f>
        <v>4621.4340000000002</v>
      </c>
      <c r="D5" s="881">
        <f>SUM('1 priedas (01)'!G118)</f>
        <v>5388.5</v>
      </c>
      <c r="E5" s="881">
        <f>SUM('1 priedas (01)'!H118)</f>
        <v>4191</v>
      </c>
      <c r="F5" s="399"/>
    </row>
    <row r="6" spans="1:6">
      <c r="A6" s="863" t="s">
        <v>677</v>
      </c>
      <c r="B6" s="865" t="s">
        <v>678</v>
      </c>
      <c r="C6" s="867">
        <f>SUM('2 priedas (03)'!F257)</f>
        <v>17613.055999999997</v>
      </c>
      <c r="D6" s="867">
        <f>SUM('2 priedas (03)'!G271)</f>
        <v>14084.599999999999</v>
      </c>
      <c r="E6" s="867">
        <f>SUM('2 priedas (03)'!H271)</f>
        <v>14199.66</v>
      </c>
      <c r="F6" s="399"/>
    </row>
    <row r="7" spans="1:6">
      <c r="A7" s="863" t="s">
        <v>679</v>
      </c>
      <c r="B7" s="865" t="s">
        <v>680</v>
      </c>
      <c r="C7" s="867">
        <f>SUM('3 priedas (06)'!F130)</f>
        <v>5541.4249999999993</v>
      </c>
      <c r="D7" s="867">
        <f>SUM('3 priedas (06)'!G130)</f>
        <v>4880.7000000000007</v>
      </c>
      <c r="E7" s="867">
        <f>SUM('3 priedas (06)'!H130)</f>
        <v>4743.1000000000004</v>
      </c>
      <c r="F7" s="399"/>
    </row>
    <row r="8" spans="1:6">
      <c r="A8" s="863" t="s">
        <v>681</v>
      </c>
      <c r="B8" s="865" t="s">
        <v>682</v>
      </c>
      <c r="C8" s="867">
        <f>SUM('4 priedas (08)'!F278)</f>
        <v>4286.8140000000003</v>
      </c>
      <c r="D8" s="867">
        <f>SUM('4 priedas (08)'!G278)</f>
        <v>4394.0999999999995</v>
      </c>
      <c r="E8" s="867">
        <f>SUM('4 priedas (08)'!H278)</f>
        <v>5022.3</v>
      </c>
      <c r="F8" s="399"/>
    </row>
    <row r="9" spans="1:6" ht="25.5">
      <c r="A9" s="863" t="s">
        <v>683</v>
      </c>
      <c r="B9" s="865" t="s">
        <v>684</v>
      </c>
      <c r="C9" s="867">
        <f>SUM('5 priedas (09)'!F223)</f>
        <v>17456.790999999997</v>
      </c>
      <c r="D9" s="867">
        <f>SUM('5 priedas (09)'!G223)</f>
        <v>17261.53</v>
      </c>
      <c r="E9" s="867">
        <f>SUM('5 priedas (09)'!H223)</f>
        <v>19945.7</v>
      </c>
      <c r="F9" s="399"/>
    </row>
    <row r="10" spans="1:6">
      <c r="A10" s="863" t="s">
        <v>685</v>
      </c>
      <c r="B10" s="865" t="s">
        <v>686</v>
      </c>
      <c r="C10" s="867">
        <f>SUM('6 priedas (13)'!F166)</f>
        <v>2408.1</v>
      </c>
      <c r="D10" s="867">
        <f>SUM('6 priedas (13)'!G166)</f>
        <v>5915.2</v>
      </c>
      <c r="E10" s="867">
        <f>SUM('6 priedas (13)'!H166)</f>
        <v>5213.6000000000004</v>
      </c>
      <c r="F10" s="399"/>
    </row>
    <row r="11" spans="1:6" ht="13.5" thickBot="1">
      <c r="A11" s="864" t="s">
        <v>687</v>
      </c>
      <c r="B11" s="866" t="s">
        <v>688</v>
      </c>
      <c r="C11" s="868">
        <f>SUM('7 priedas (14)'!F159)</f>
        <v>8132.5400000000009</v>
      </c>
      <c r="D11" s="868">
        <f>SUM('7 priedas (14)'!G159)</f>
        <v>8334.0999999999985</v>
      </c>
      <c r="E11" s="868">
        <f>SUM('7 priedas (14)'!H159)</f>
        <v>8575.5</v>
      </c>
      <c r="F11" s="399"/>
    </row>
    <row r="12" spans="1:6" ht="19.149999999999999" customHeight="1" thickBot="1">
      <c r="A12" s="1287" t="s">
        <v>689</v>
      </c>
      <c r="B12" s="1288"/>
      <c r="C12" s="869">
        <f>SUM(C5:C11)</f>
        <v>60060.159999999996</v>
      </c>
      <c r="D12" s="869">
        <f>SUM(D5:D11)</f>
        <v>60258.729999999989</v>
      </c>
      <c r="E12" s="869">
        <f t="shared" ref="E12" si="0">SUM(E5:E11)</f>
        <v>61890.86</v>
      </c>
      <c r="F12" s="399"/>
    </row>
    <row r="13" spans="1:6" ht="13.5" thickBot="1">
      <c r="A13" s="1281" t="s">
        <v>690</v>
      </c>
      <c r="B13" s="1282"/>
      <c r="C13" s="870">
        <f>SUM(C15:C20)</f>
        <v>42660.233999999997</v>
      </c>
      <c r="D13" s="882">
        <f t="shared" ref="D13" si="1">SUM(D15:D20)</f>
        <v>44242.829999999994</v>
      </c>
      <c r="E13" s="882">
        <f>SUM(E15:E20)</f>
        <v>48878.560000000012</v>
      </c>
    </row>
    <row r="14" spans="1:6">
      <c r="A14" s="1289" t="s">
        <v>691</v>
      </c>
      <c r="B14" s="1290"/>
      <c r="C14" s="871"/>
      <c r="D14" s="871"/>
      <c r="E14" s="871"/>
    </row>
    <row r="15" spans="1:6" ht="29.25" customHeight="1">
      <c r="A15" s="1283" t="s">
        <v>692</v>
      </c>
      <c r="B15" s="1284"/>
      <c r="C15" s="872">
        <f>SUM('1 priedas (01)'!F108+'2 priedas (03)'!F261+'3 priedas (06)'!F120+'4 priedas (08)'!F268+'5 priedas (09)'!F213+'6 priedas (13)'!F156+'7 priedas (14)'!F149)</f>
        <v>23730.57</v>
      </c>
      <c r="D15" s="873">
        <f>SUM('1 priedas (01)'!G108+'2 priedas (03)'!G261+'3 priedas (06)'!G120+'4 priedas (08)'!G268+'5 priedas (09)'!G213+'6 priedas (13)'!G156+'7 priedas (14)'!G149)</f>
        <v>30113.199999999997</v>
      </c>
      <c r="E15" s="873">
        <f>SUM('1 priedas (01)'!H108+'2 priedas (03)'!H261+'3 priedas (06)'!H120+'4 priedas (08)'!H268+'5 priedas (09)'!H213+'6 priedas (13)'!H156+'7 priedas (14)'!H149)</f>
        <v>30517.500000000007</v>
      </c>
    </row>
    <row r="16" spans="1:6" ht="15" customHeight="1">
      <c r="A16" s="1283" t="s">
        <v>693</v>
      </c>
      <c r="B16" s="1284"/>
      <c r="C16" s="872">
        <f>SUM('1 priedas (01)'!F109+'2 priedas (03)'!F262+'3 priedas (06)'!F121+'4 priedas (08)'!F269+'5 priedas (09)'!F214+'6 priedas (13)'!F157+'7 priedas (14)'!F150)</f>
        <v>12388.285</v>
      </c>
      <c r="D16" s="873">
        <f>SUM('1 priedas (01)'!G109+'2 priedas (03)'!G262+'3 priedas (06)'!G121+'4 priedas (08)'!G269+'5 priedas (09)'!G214+'6 priedas (13)'!G157+'7 priedas (14)'!G150)</f>
        <v>12072.799999999997</v>
      </c>
      <c r="E16" s="873">
        <f>SUM('1 priedas (01)'!H109+'2 priedas (03)'!H262+'3 priedas (06)'!H121+'4 priedas (08)'!H269+'5 priedas (09)'!H214+'6 priedas (13)'!H157+'7 priedas (14)'!H150)</f>
        <v>16435.259999999998</v>
      </c>
    </row>
    <row r="17" spans="1:6" ht="13.5" customHeight="1">
      <c r="A17" s="1283" t="s">
        <v>694</v>
      </c>
      <c r="B17" s="1284"/>
      <c r="C17" s="872">
        <f>SUM('1 priedas (01)'!F110+'2 priedas (03)'!F263+'3 priedas (06)'!F122+'4 priedas (08)'!F270+'5 priedas (09)'!F215+'6 priedas (13)'!F158+'7 priedas (14)'!F151)</f>
        <v>1130.2</v>
      </c>
      <c r="D17" s="873">
        <f>SUM('1 priedas (01)'!G110+'2 priedas (03)'!G263+'3 priedas (06)'!G122+'4 priedas (08)'!G270+'5 priedas (09)'!G215+'6 priedas (13)'!G158+'7 priedas (14)'!G151)</f>
        <v>1127.4000000000001</v>
      </c>
      <c r="E17" s="873">
        <f>SUM('1 priedas (01)'!H110+'2 priedas (03)'!H263+'3 priedas (06)'!H122+'4 priedas (08)'!H270+'5 priedas (09)'!H215+'6 priedas (13)'!H158+'7 priedas (14)'!H151)</f>
        <v>1155.8000000000002</v>
      </c>
    </row>
    <row r="18" spans="1:6" ht="30" customHeight="1">
      <c r="A18" s="1283" t="s">
        <v>695</v>
      </c>
      <c r="B18" s="1284"/>
      <c r="C18" s="872">
        <f>SUM('1 priedas (01)'!F111+'2 priedas (03)'!F264+'3 priedas (06)'!F123+'4 priedas (08)'!F271+'5 priedas (09)'!F216+'6 priedas (13)'!F159+'7 priedas (14)'!F152)</f>
        <v>662.779</v>
      </c>
      <c r="D18" s="873">
        <f>SUM('1 priedas (01)'!G111+'2 priedas (03)'!G264+'3 priedas (06)'!G123+'4 priedas (08)'!G271+'5 priedas (09)'!G216+'6 priedas (13)'!G159+'7 priedas (14)'!G152)</f>
        <v>99.43</v>
      </c>
      <c r="E18" s="873">
        <f>SUM('1 priedas (01)'!H111+'2 priedas (03)'!H264+'3 priedas (06)'!H123+'4 priedas (08)'!H271+'5 priedas (09)'!H216+'6 priedas (13)'!H159+'7 priedas (14)'!H152)</f>
        <v>40</v>
      </c>
      <c r="F18" s="903"/>
    </row>
    <row r="19" spans="1:6">
      <c r="A19" s="1283" t="s">
        <v>696</v>
      </c>
      <c r="B19" s="1284"/>
      <c r="C19" s="872">
        <f>SUM('1 priedas (01)'!F112+'2 priedas (03)'!F265+'3 priedas (06)'!F124+'4 priedas (08)'!F272+'5 priedas (09)'!F217+'6 priedas (13)'!F160+'7 priedas (14)'!F153)</f>
        <v>2229.8000000000002</v>
      </c>
      <c r="D19" s="873">
        <f>SUM('1 priedas (01)'!G112+'2 priedas (03)'!G265+'3 priedas (06)'!G124+'4 priedas (08)'!G272+'5 priedas (09)'!G217+'6 priedas (13)'!G160+'7 priedas (14)'!G153)</f>
        <v>830</v>
      </c>
      <c r="E19" s="873">
        <f>SUM('1 priedas (01)'!H112+'2 priedas (03)'!H265+'3 priedas (06)'!H124+'4 priedas (08)'!H272+'5 priedas (09)'!H217+'6 priedas (13)'!H160+'7 priedas (14)'!H153)</f>
        <v>730</v>
      </c>
    </row>
    <row r="20" spans="1:6" ht="13.5" thickBot="1">
      <c r="A20" s="1279" t="s">
        <v>697</v>
      </c>
      <c r="B20" s="1280"/>
      <c r="C20" s="883">
        <f>SUM('1 priedas (01)'!F113+'2 priedas (03)'!F266+'3 priedas (06)'!F125+'4 priedas (08)'!F273+'5 priedas (09)'!F218+'6 priedas (13)'!F161+'7 priedas (14)'!F154)</f>
        <v>2518.6</v>
      </c>
      <c r="D20" s="874">
        <f>SUM('1 priedas (01)'!G113+'2 priedas (03)'!G266+'3 priedas (06)'!G125+'4 priedas (08)'!G273+'5 priedas (09)'!G218+'6 priedas (13)'!G161+'7 priedas (14)'!G154)</f>
        <v>0</v>
      </c>
      <c r="E20" s="874">
        <f>SUM('1 priedas (01)'!H113+'2 priedas (03)'!H266+'3 priedas (06)'!H125+'4 priedas (08)'!H273+'5 priedas (09)'!H218+'6 priedas (13)'!H161+'7 priedas (14)'!H154)</f>
        <v>0</v>
      </c>
    </row>
    <row r="21" spans="1:6" ht="45" customHeight="1" thickBot="1">
      <c r="A21" s="1281" t="s">
        <v>698</v>
      </c>
      <c r="B21" s="1282"/>
      <c r="C21" s="875">
        <f>SUM(C22:C24)</f>
        <v>17399.925999999999</v>
      </c>
      <c r="D21" s="875">
        <f>SUM('1 priedas (01)'!G114+'2 priedas (03)'!G267+'3 priedas (06)'!G126+'4 priedas (08)'!G274+'5 priedas (09)'!G219+'6 priedas (13)'!G162+'7 priedas (14)'!G155)</f>
        <v>16015.899999999998</v>
      </c>
      <c r="E21" s="875">
        <f>SUM('1 priedas (01)'!H114+'2 priedas (03)'!H267+'3 priedas (06)'!H126+'4 priedas (08)'!H274+'5 priedas (09)'!H219+'6 priedas (13)'!H162+'7 priedas (14)'!H155)</f>
        <v>13012.3</v>
      </c>
      <c r="F21" s="903"/>
    </row>
    <row r="22" spans="1:6" ht="18.75" customHeight="1">
      <c r="A22" s="1285" t="s">
        <v>699</v>
      </c>
      <c r="B22" s="1286"/>
      <c r="C22" s="884">
        <f>SUM('1 priedas (01)'!F115+'2 priedas (03)'!F268+'3 priedas (06)'!F127+'4 priedas (08)'!F275+'5 priedas (09)'!F220+'6 priedas (13)'!F163+'7 priedas (14)'!F156)</f>
        <v>8731.117000000002</v>
      </c>
      <c r="D22" s="884">
        <f>SUM('1 priedas (01)'!G115+'2 priedas (03)'!G268+'3 priedas (06)'!G127+'4 priedas (08)'!G275+'5 priedas (09)'!G220+'6 priedas (13)'!G163+'7 priedas (14)'!G156)</f>
        <v>8392.5</v>
      </c>
      <c r="E22" s="884">
        <f>SUM('1 priedas (01)'!H115+'2 priedas (03)'!H268+'3 priedas (06)'!H127+'4 priedas (08)'!H275+'5 priedas (09)'!H220+'6 priedas (13)'!H163+'7 priedas (14)'!H156)</f>
        <v>4897.3</v>
      </c>
    </row>
    <row r="23" spans="1:6" ht="17.25" customHeight="1">
      <c r="A23" s="1283" t="s">
        <v>700</v>
      </c>
      <c r="B23" s="1284"/>
      <c r="C23" s="873">
        <f>SUM('1 priedas (01)'!F116+'2 priedas (03)'!F269+'3 priedas (06)'!F128+'4 priedas (08)'!F276+'5 priedas (09)'!F221+'6 priedas (13)'!F164+'7 priedas (14)'!F157)</f>
        <v>7654.2089999999998</v>
      </c>
      <c r="D23" s="873">
        <f>SUM('1 priedas (01)'!G116+'2 priedas (03)'!G269+'3 priedas (06)'!G128+'4 priedas (08)'!G276+'5 priedas (09)'!G221+'6 priedas (13)'!G164+'7 priedas (14)'!G157)</f>
        <v>6607.8</v>
      </c>
      <c r="E23" s="873">
        <f>SUM('1 priedas (01)'!H116+'2 priedas (03)'!H269+'3 priedas (06)'!H128+'4 priedas (08)'!H276+'5 priedas (09)'!H221+'6 priedas (13)'!H164+'7 priedas (14)'!H157)</f>
        <v>7010</v>
      </c>
    </row>
    <row r="24" spans="1:6" ht="13.5" thickBot="1">
      <c r="A24" s="1279" t="s">
        <v>701</v>
      </c>
      <c r="B24" s="1280"/>
      <c r="C24" s="874">
        <f>SUM('1 priedas (01)'!F117+'2 priedas (03)'!F270+'3 priedas (06)'!F129+'4 priedas (08)'!F277+'5 priedas (09)'!F222+'6 priedas (13)'!F165+'7 priedas (14)'!F158)</f>
        <v>1014.6</v>
      </c>
      <c r="D24" s="874">
        <f>SUM('1 priedas (01)'!G117+'2 priedas (03)'!G270+'3 priedas (06)'!G129+'4 priedas (08)'!G277+'5 priedas (09)'!G222+'6 priedas (13)'!G165+'7 priedas (14)'!G158)</f>
        <v>1015.6</v>
      </c>
      <c r="E24" s="874">
        <f>SUM('1 priedas (01)'!H117+'2 priedas (03)'!H270+'3 priedas (06)'!H129+'4 priedas (08)'!H277+'5 priedas (09)'!H222+'6 priedas (13)'!H165+'7 priedas (14)'!H158)</f>
        <v>1105</v>
      </c>
    </row>
    <row r="25" spans="1:6" ht="26.25" customHeight="1" thickBot="1">
      <c r="A25" s="1281" t="s">
        <v>927</v>
      </c>
      <c r="B25" s="1282"/>
      <c r="C25" s="875">
        <f>SUM(C13+C21)</f>
        <v>60060.159999999996</v>
      </c>
      <c r="D25" s="875">
        <f>SUM('1 priedas (01)'!G118+'2 priedas (03)'!G271+'3 priedas (06)'!G130+'4 priedas (08)'!G278+'5 priedas (09)'!G223+'6 priedas (13)'!G166+'7 priedas (14)'!G159)</f>
        <v>60258.729999999989</v>
      </c>
      <c r="E25" s="875">
        <f>SUM('1 priedas (01)'!H118+'2 priedas (03)'!H271+'3 priedas (06)'!H130+'4 priedas (08)'!H278+'5 priedas (09)'!H223+'6 priedas (13)'!H166+'7 priedas (14)'!H159)</f>
        <v>61890.86</v>
      </c>
    </row>
    <row r="26" spans="1:6" ht="13.5" thickBot="1">
      <c r="A26" s="1281" t="s">
        <v>65</v>
      </c>
      <c r="B26" s="1282"/>
      <c r="C26" s="876">
        <f ca="1">SUM('1 priedas (01)'!F119+'2 priedas (03)'!F272+'3 priedas (06)'!F131+'4 priedas (08)'!F279+'5 priedas (09)'!F224+'6 priedas (13)'!F167+'7 priedas (14)'!F160)</f>
        <v>10543.893</v>
      </c>
      <c r="D26" s="377">
        <f ca="1">SUM('1 priedas (01)'!G119+'2 priedas (03)'!G272+'3 priedas (06)'!G131+'4 priedas (08)'!G279+'5 priedas (09)'!G224+'6 priedas (13)'!G167+'7 priedas (14)'!G160)</f>
        <v>7435.2999999999993</v>
      </c>
      <c r="E26" s="377">
        <f ca="1">SUM('1 priedas (01)'!H119+'2 priedas (03)'!H272+'3 priedas (06)'!H131+'4 priedas (08)'!H279+'5 priedas (09)'!H224+'6 priedas (13)'!H167+'7 priedas (14)'!H160)</f>
        <v>7890</v>
      </c>
    </row>
    <row r="27" spans="1:6" ht="33" customHeight="1" thickBot="1">
      <c r="A27" s="1281" t="s">
        <v>66</v>
      </c>
      <c r="B27" s="1282"/>
      <c r="C27" s="876">
        <f>SUM('1 priedas (01)'!F120+'2 priedas (03)'!F273+'3 priedas (06)'!F132+'4 priedas (08)'!F280+'5 priedas (09)'!F225+'6 priedas (13)'!F168+'7 priedas (14)'!F161)</f>
        <v>10062.059999999998</v>
      </c>
      <c r="D27" s="377">
        <f>SUM('1 priedas (01)'!G120+'2 priedas (03)'!G273+'3 priedas (06)'!G132+'4 priedas (08)'!G280+'5 priedas (09)'!G225+'6 priedas (13)'!G168+'7 priedas (14)'!G161)</f>
        <v>198.56999999999744</v>
      </c>
      <c r="E27" s="377">
        <f>SUM('1 priedas (01)'!H120+'2 priedas (03)'!H273+'3 priedas (06)'!H132+'4 priedas (08)'!H280+'5 priedas (09)'!H225+'6 priedas (13)'!H168+'7 priedas (14)'!H161)</f>
        <v>1632.1300000000056</v>
      </c>
    </row>
  </sheetData>
  <mergeCells count="16">
    <mergeCell ref="A17:B17"/>
    <mergeCell ref="A12:B12"/>
    <mergeCell ref="A13:B13"/>
    <mergeCell ref="A14:B14"/>
    <mergeCell ref="A15:B15"/>
    <mergeCell ref="A16:B16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0C0E3EBF6ECF4083050F225CFA5165" ma:contentTypeVersion="11" ma:contentTypeDescription="Kurkite naują dokumentą." ma:contentTypeScope="" ma:versionID="6ef008125809d239ea0cc350040aad80">
  <xsd:schema xmlns:xsd="http://www.w3.org/2001/XMLSchema" xmlns:xs="http://www.w3.org/2001/XMLSchema" xmlns:p="http://schemas.microsoft.com/office/2006/metadata/properties" xmlns:ns3="75f8f2c4-1132-470c-ab39-bb27b8f095cd" targetNamespace="http://schemas.microsoft.com/office/2006/metadata/properties" ma:root="true" ma:fieldsID="98dd954714e430ee872f80c46921d179" ns3:_="">
    <xsd:import namespace="75f8f2c4-1132-470c-ab39-bb27b8f095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2c4-1132-470c-ab39-bb27b8f09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f8f2c4-1132-470c-ab39-bb27b8f095cd" xsi:nil="true"/>
  </documentManagement>
</p:properties>
</file>

<file path=customXml/itemProps1.xml><?xml version="1.0" encoding="utf-8"?>
<ds:datastoreItem xmlns:ds="http://schemas.openxmlformats.org/officeDocument/2006/customXml" ds:itemID="{1AFBC28D-9094-461D-9E68-920E7F557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f8f2c4-1132-470c-ab39-bb27b8f09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3D6986-D56C-47DD-8445-F8766CE94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4129D-427F-44DD-BC3B-4F5FB56C7E2D}">
  <ds:schemaRefs>
    <ds:schemaRef ds:uri="http://schemas.microsoft.com/office/2006/documentManagement/types"/>
    <ds:schemaRef ds:uri="http://purl.org/dc/dcmitype/"/>
    <ds:schemaRef ds:uri="http://purl.org/dc/terms/"/>
    <ds:schemaRef ds:uri="75f8f2c4-1132-470c-ab39-bb27b8f095cd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3</vt:i4>
      </vt:variant>
    </vt:vector>
  </HeadingPairs>
  <TitlesOfParts>
    <vt:vector size="11" baseType="lpstr">
      <vt:lpstr>1 priedas (01)</vt:lpstr>
      <vt:lpstr>2 priedas (03)</vt:lpstr>
      <vt:lpstr>3 priedas (06)</vt:lpstr>
      <vt:lpstr>4 priedas (08)</vt:lpstr>
      <vt:lpstr>5 priedas (09)</vt:lpstr>
      <vt:lpstr>6 priedas (13)</vt:lpstr>
      <vt:lpstr>7 priedas (14)</vt:lpstr>
      <vt:lpstr>Lėšos</vt:lpstr>
      <vt:lpstr>'1 priedas (01)'!Print_Titles</vt:lpstr>
      <vt:lpstr>'4 priedas (08)'!Print_Titles</vt:lpstr>
      <vt:lpstr>'7 priedas (14)'!Print_Titles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RSIL</dc:creator>
  <cp:lastModifiedBy>Zrsa Office</cp:lastModifiedBy>
  <cp:lastPrinted>2026-02-10T11:13:26Z</cp:lastPrinted>
  <dcterms:created xsi:type="dcterms:W3CDTF">2025-07-23T06:43:12Z</dcterms:created>
  <dcterms:modified xsi:type="dcterms:W3CDTF">2026-02-10T12:54:31Z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0x010100680C0E3EBF6ECF4083050F225CFA5165</vt:lpwstr>
  </property>
</Properties>
</file>